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24226"/>
  <xr:revisionPtr revIDLastSave="0" documentId="13_ncr:1_{D7A50633-A217-42C6-8B81-C8246AB6B51C}" xr6:coauthVersionLast="47" xr6:coauthVersionMax="47" xr10:uidLastSave="{00000000-0000-0000-0000-000000000000}"/>
  <bookViews>
    <workbookView xWindow="-108" yWindow="-108" windowWidth="23256" windowHeight="12456" tabRatio="933"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Capacity inputs" sheetId="61" r:id="rId6"/>
    <sheet name="Unit costs" sheetId="59" r:id="rId7"/>
    <sheet name="Summary" sheetId="47" r:id="rId8"/>
    <sheet name="Financial impact (cash)" sheetId="42" r:id="rId9"/>
    <sheet name="Capacity (local prices)" sheetId="46" r:id="rId10"/>
    <sheet name="Capacity (national prices)" sheetId="56" r:id="rId11"/>
    <sheet name="payscales" sheetId="57" r:id="rId12"/>
  </sheets>
  <externalReferences>
    <externalReference r:id="rId13"/>
    <externalReference r:id="rId14"/>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9">'[1]Population selection'!$L$12:$L$19</definedName>
    <definedName name="ORGTYPE" localSheetId="10">'[1]Population selection'!$L$12:$L$19</definedName>
    <definedName name="ORGTYPE" localSheetId="2">'[2]Population selection'!$L$12:$L$18</definedName>
    <definedName name="ORGTYPE" localSheetId="8">'[1]Population selection'!$L$12:$L$19</definedName>
    <definedName name="ORGTYPE" localSheetId="7">'[1]Population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9">'Capacity (local prices)'!$B$1:$S$116</definedName>
    <definedName name="_xlnm.Print_Area" localSheetId="10">'Capacity (national prices)'!$B$1:$S$116</definedName>
    <definedName name="_xlnm.Print_Area" localSheetId="5">'Capacity inputs'!$A$2:$R$21</definedName>
    <definedName name="_xlnm.Print_Area" localSheetId="3">Contents!$A$1:$T$26</definedName>
    <definedName name="_xlnm.Print_Area" localSheetId="2">Cover!$A$1:$C$28</definedName>
    <definedName name="_xlnm.Print_Area" localSheetId="8">'Financial impact (cash)'!$B$1:$J$36</definedName>
    <definedName name="_xlnm.Print_Area" localSheetId="4">'Inputs and population'!$A$2:$Q$107</definedName>
    <definedName name="_xlnm.Print_Area" localSheetId="0">'Population selection'!$B$11:$J$17</definedName>
    <definedName name="_xlnm.Print_Area" localSheetId="7">Summary!$B$1:$K$60</definedName>
    <definedName name="_xlnm.Print_Area" localSheetId="6">'Unit costs'!$B$1:$R$165</definedName>
    <definedName name="WALESHB">'Population selection'!$B$1315:$B$1321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9" i="59" l="1"/>
  <c r="Q132" i="59"/>
  <c r="Q115" i="59"/>
  <c r="Q98" i="59"/>
  <c r="Q81" i="59"/>
  <c r="Q64" i="59"/>
  <c r="N41" i="59"/>
  <c r="H41" i="59"/>
  <c r="I41" i="59"/>
  <c r="L41" i="59"/>
  <c r="M41" i="59"/>
  <c r="R41" i="59"/>
  <c r="N42" i="59"/>
  <c r="H76" i="50"/>
  <c r="G42" i="59"/>
  <c r="H42" i="59"/>
  <c r="I42" i="59"/>
  <c r="L42" i="59"/>
  <c r="M42" i="59"/>
  <c r="R42" i="59"/>
  <c r="N43" i="59"/>
  <c r="H77" i="50"/>
  <c r="G43" i="59"/>
  <c r="H43" i="59"/>
  <c r="I43" i="59"/>
  <c r="L43" i="59"/>
  <c r="M43" i="59"/>
  <c r="R43" i="59"/>
  <c r="N44" i="59"/>
  <c r="G44" i="59"/>
  <c r="H44" i="59"/>
  <c r="I44" i="59"/>
  <c r="L44" i="59"/>
  <c r="M44" i="59"/>
  <c r="R44" i="59"/>
  <c r="N45" i="59"/>
  <c r="G45" i="59"/>
  <c r="H45" i="59"/>
  <c r="I45" i="59"/>
  <c r="L45" i="59"/>
  <c r="M45" i="59"/>
  <c r="R45" i="59"/>
  <c r="R47" i="59"/>
  <c r="N25" i="59"/>
  <c r="G25" i="59"/>
  <c r="H25" i="59"/>
  <c r="I25" i="59"/>
  <c r="L25" i="59"/>
  <c r="M25" i="59"/>
  <c r="Q25" i="59"/>
  <c r="N26" i="59"/>
  <c r="G26" i="59"/>
  <c r="H26" i="59"/>
  <c r="I26" i="59"/>
  <c r="L26" i="59"/>
  <c r="M26" i="59"/>
  <c r="Q26" i="59"/>
  <c r="N24" i="59"/>
  <c r="Q24" i="59"/>
  <c r="Q28" i="59"/>
  <c r="C45" i="59"/>
  <c r="D45" i="59"/>
  <c r="E45" i="59"/>
  <c r="F45" i="59"/>
  <c r="J45" i="59"/>
  <c r="K45" i="59"/>
  <c r="O45" i="59"/>
  <c r="C43" i="59"/>
  <c r="D43" i="59"/>
  <c r="E43" i="59"/>
  <c r="F43" i="59"/>
  <c r="J43" i="59"/>
  <c r="K43" i="59"/>
  <c r="O43" i="59"/>
  <c r="K45" i="57"/>
  <c r="K47" i="57"/>
  <c r="J45" i="57"/>
  <c r="J46" i="57"/>
  <c r="O147" i="59"/>
  <c r="N147" i="59"/>
  <c r="K147" i="59"/>
  <c r="J147" i="59"/>
  <c r="H147" i="59"/>
  <c r="F147" i="59"/>
  <c r="E147" i="59"/>
  <c r="D147" i="59"/>
  <c r="C147" i="59"/>
  <c r="I147" i="59"/>
  <c r="L147" i="59"/>
  <c r="O130" i="59"/>
  <c r="N130" i="59"/>
  <c r="K130" i="59"/>
  <c r="J130" i="59"/>
  <c r="H130" i="59"/>
  <c r="I130" i="59"/>
  <c r="F130" i="59"/>
  <c r="E130" i="59"/>
  <c r="D130" i="59"/>
  <c r="C130" i="59"/>
  <c r="O113" i="59"/>
  <c r="N113" i="59"/>
  <c r="K113" i="59"/>
  <c r="J113" i="59"/>
  <c r="H113" i="59"/>
  <c r="I113" i="59"/>
  <c r="F113" i="59"/>
  <c r="E113" i="59"/>
  <c r="D113" i="59"/>
  <c r="C113" i="59"/>
  <c r="O96" i="59"/>
  <c r="K96" i="59"/>
  <c r="J96" i="59"/>
  <c r="H96" i="59"/>
  <c r="I96" i="59"/>
  <c r="F96" i="59"/>
  <c r="E96" i="59"/>
  <c r="D96" i="59"/>
  <c r="C96" i="59"/>
  <c r="N96" i="59"/>
  <c r="O44" i="59"/>
  <c r="O62" i="59"/>
  <c r="O79" i="59"/>
  <c r="N79" i="59"/>
  <c r="K79" i="59"/>
  <c r="J79" i="59"/>
  <c r="H79" i="59"/>
  <c r="I79" i="59"/>
  <c r="F79" i="59"/>
  <c r="E79" i="59"/>
  <c r="D79" i="59"/>
  <c r="C79" i="59"/>
  <c r="K62" i="59"/>
  <c r="J62" i="59"/>
  <c r="H62" i="59"/>
  <c r="G62" i="59"/>
  <c r="F62" i="59"/>
  <c r="E62" i="59"/>
  <c r="D62" i="59"/>
  <c r="C62" i="59"/>
  <c r="I62" i="59"/>
  <c r="N62" i="59"/>
  <c r="K44" i="59"/>
  <c r="F44" i="59"/>
  <c r="E44" i="59"/>
  <c r="D44" i="59"/>
  <c r="C44" i="59"/>
  <c r="O26" i="59"/>
  <c r="K26" i="59"/>
  <c r="F26" i="59"/>
  <c r="E26" i="59"/>
  <c r="D26" i="59"/>
  <c r="C26" i="59"/>
  <c r="B51" i="47"/>
  <c r="B14" i="56"/>
  <c r="B14" i="46"/>
  <c r="B15" i="46"/>
  <c r="C113" i="56"/>
  <c r="C112" i="56"/>
  <c r="C111" i="56"/>
  <c r="C110" i="56"/>
  <c r="C109" i="56"/>
  <c r="C108" i="56"/>
  <c r="C107" i="56"/>
  <c r="C106" i="56"/>
  <c r="C113" i="46"/>
  <c r="C112" i="46"/>
  <c r="C111" i="46"/>
  <c r="C110" i="46"/>
  <c r="C109" i="46"/>
  <c r="C108" i="46"/>
  <c r="C107" i="46"/>
  <c r="C106" i="46"/>
  <c r="C100" i="56"/>
  <c r="C99" i="56"/>
  <c r="C98" i="56"/>
  <c r="C97" i="56"/>
  <c r="C96" i="56"/>
  <c r="C95" i="56"/>
  <c r="C94" i="56"/>
  <c r="C93" i="56"/>
  <c r="C100" i="46"/>
  <c r="C99" i="46"/>
  <c r="C98" i="46"/>
  <c r="C97" i="46"/>
  <c r="C96" i="46"/>
  <c r="C95" i="46"/>
  <c r="C94" i="46"/>
  <c r="C93" i="46"/>
  <c r="C87" i="56"/>
  <c r="C86" i="56"/>
  <c r="C85" i="56"/>
  <c r="C84" i="56"/>
  <c r="C83" i="56"/>
  <c r="C82" i="56"/>
  <c r="C81" i="56"/>
  <c r="C80" i="56"/>
  <c r="B87" i="56"/>
  <c r="B100" i="56"/>
  <c r="B86" i="56"/>
  <c r="B99" i="56"/>
  <c r="B85" i="56"/>
  <c r="B111" i="56"/>
  <c r="B84" i="56"/>
  <c r="B97" i="56"/>
  <c r="B83" i="56"/>
  <c r="B96" i="56"/>
  <c r="B82" i="56"/>
  <c r="B108" i="56"/>
  <c r="B81" i="56"/>
  <c r="B94" i="56"/>
  <c r="B80" i="56"/>
  <c r="B93" i="56"/>
  <c r="B59" i="56"/>
  <c r="B59" i="46"/>
  <c r="B58" i="56"/>
  <c r="B58" i="46"/>
  <c r="C87" i="46"/>
  <c r="C86" i="46"/>
  <c r="C85" i="46"/>
  <c r="C84" i="46"/>
  <c r="C83" i="46"/>
  <c r="C82" i="46"/>
  <c r="C81" i="46"/>
  <c r="C80" i="46"/>
  <c r="B87" i="46"/>
  <c r="B100" i="46"/>
  <c r="B113" i="46"/>
  <c r="B80" i="46"/>
  <c r="B93" i="46"/>
  <c r="B106" i="46"/>
  <c r="B81" i="46"/>
  <c r="B94" i="46"/>
  <c r="B107" i="46"/>
  <c r="K73" i="56"/>
  <c r="K72" i="56"/>
  <c r="K71" i="56"/>
  <c r="K70" i="56"/>
  <c r="K69" i="56"/>
  <c r="K68" i="56"/>
  <c r="K67" i="56"/>
  <c r="K66" i="56"/>
  <c r="K60" i="56"/>
  <c r="P136" i="59"/>
  <c r="K59" i="56"/>
  <c r="D136" i="59"/>
  <c r="C136" i="59"/>
  <c r="K58" i="56"/>
  <c r="K57" i="56"/>
  <c r="K56" i="56"/>
  <c r="K55" i="56"/>
  <c r="K54" i="56"/>
  <c r="K53" i="56"/>
  <c r="B73" i="56"/>
  <c r="B72" i="56"/>
  <c r="B71" i="56"/>
  <c r="B70" i="56"/>
  <c r="B69" i="56"/>
  <c r="B68" i="56"/>
  <c r="B67" i="56"/>
  <c r="B66" i="56"/>
  <c r="L130" i="59"/>
  <c r="B98" i="56"/>
  <c r="B106" i="56"/>
  <c r="B112" i="56"/>
  <c r="B110" i="56"/>
  <c r="J47" i="57"/>
  <c r="K46" i="57"/>
  <c r="B107" i="56"/>
  <c r="B113" i="56"/>
  <c r="L96" i="59"/>
  <c r="L113" i="59"/>
  <c r="L79" i="59"/>
  <c r="L62" i="59"/>
  <c r="M62" i="59"/>
  <c r="Q62" i="59"/>
  <c r="B67" i="46"/>
  <c r="B68" i="46"/>
  <c r="B69" i="46"/>
  <c r="B70" i="46"/>
  <c r="B71" i="46"/>
  <c r="B72" i="46"/>
  <c r="B73" i="46"/>
  <c r="B66" i="46"/>
  <c r="B54" i="56"/>
  <c r="B53" i="56"/>
  <c r="B60" i="56"/>
  <c r="B60" i="46"/>
  <c r="B54" i="46"/>
  <c r="B53" i="46"/>
  <c r="C41" i="56"/>
  <c r="C41" i="46"/>
  <c r="C29" i="56"/>
  <c r="B29" i="56"/>
  <c r="B41" i="56"/>
  <c r="C29" i="46"/>
  <c r="C28" i="46"/>
  <c r="B29" i="46"/>
  <c r="B41" i="46"/>
  <c r="K128" i="59"/>
  <c r="O25" i="59"/>
  <c r="K25" i="59"/>
  <c r="O33" i="59"/>
  <c r="D25" i="59"/>
  <c r="E25" i="59"/>
  <c r="F25" i="59"/>
  <c r="C25" i="59"/>
  <c r="B24" i="59"/>
  <c r="B13" i="42"/>
  <c r="B24" i="42"/>
  <c r="O42" i="59"/>
  <c r="O41" i="59"/>
  <c r="O24" i="59"/>
  <c r="F42" i="59"/>
  <c r="E42" i="59"/>
  <c r="D42" i="59"/>
  <c r="C42" i="59"/>
  <c r="J25" i="59"/>
  <c r="N33" i="59"/>
  <c r="C24" i="59"/>
  <c r="D24" i="59"/>
  <c r="E24" i="59"/>
  <c r="F24" i="59"/>
  <c r="H24" i="59"/>
  <c r="I24" i="59"/>
  <c r="K24" i="59"/>
  <c r="O32" i="59"/>
  <c r="E45" i="50"/>
  <c r="F45" i="50"/>
  <c r="G45" i="50"/>
  <c r="H45" i="50"/>
  <c r="I45" i="50"/>
  <c r="D45" i="50"/>
  <c r="H74" i="50"/>
  <c r="G24" i="59"/>
  <c r="J24" i="59"/>
  <c r="N32" i="59"/>
  <c r="B10" i="47"/>
  <c r="C41" i="59"/>
  <c r="K40" i="56"/>
  <c r="C40" i="56"/>
  <c r="K28" i="56"/>
  <c r="K29" i="56"/>
  <c r="K30" i="56"/>
  <c r="C28" i="56"/>
  <c r="B28" i="56"/>
  <c r="B40" i="56"/>
  <c r="C40" i="46"/>
  <c r="C42" i="46"/>
  <c r="B28" i="46"/>
  <c r="B40" i="46"/>
  <c r="B14" i="42"/>
  <c r="B25" i="42"/>
  <c r="B11" i="47"/>
  <c r="K42" i="59"/>
  <c r="O52" i="59"/>
  <c r="C67" i="56"/>
  <c r="K41" i="59"/>
  <c r="O51" i="59"/>
  <c r="F41" i="59"/>
  <c r="E41" i="59"/>
  <c r="D41" i="59"/>
  <c r="H75" i="50"/>
  <c r="B41" i="59"/>
  <c r="C51" i="56"/>
  <c r="C51" i="46"/>
  <c r="C42" i="56"/>
  <c r="B16" i="42"/>
  <c r="B27" i="42"/>
  <c r="B17" i="42"/>
  <c r="B28" i="42"/>
  <c r="B18" i="42"/>
  <c r="B29" i="42"/>
  <c r="B19" i="42"/>
  <c r="B30" i="42"/>
  <c r="B20" i="42"/>
  <c r="B31" i="42"/>
  <c r="B15" i="42"/>
  <c r="B26" i="42"/>
  <c r="B13" i="47"/>
  <c r="B14" i="47"/>
  <c r="B15" i="47"/>
  <c r="B16" i="47"/>
  <c r="B17" i="47"/>
  <c r="B12" i="47"/>
  <c r="K146" i="59"/>
  <c r="O154" i="59"/>
  <c r="C73" i="56"/>
  <c r="O146" i="59"/>
  <c r="N146" i="59"/>
  <c r="H146" i="59"/>
  <c r="F146" i="59"/>
  <c r="E146" i="59"/>
  <c r="D146" i="59"/>
  <c r="C146" i="59"/>
  <c r="J146" i="59"/>
  <c r="J42" i="59"/>
  <c r="N52" i="59"/>
  <c r="J44" i="59"/>
  <c r="J26" i="59"/>
  <c r="C54" i="56"/>
  <c r="C54" i="46"/>
  <c r="C66" i="46"/>
  <c r="C66" i="56"/>
  <c r="C67" i="46"/>
  <c r="C53" i="56"/>
  <c r="C53" i="46"/>
  <c r="C73" i="46"/>
  <c r="Q154" i="59"/>
  <c r="K41" i="56"/>
  <c r="Q52" i="59"/>
  <c r="Q33" i="59"/>
  <c r="Q32" i="59"/>
  <c r="L24" i="59"/>
  <c r="M24" i="59"/>
  <c r="J41" i="59"/>
  <c r="N51" i="59"/>
  <c r="Q51" i="59"/>
  <c r="G41" i="59"/>
  <c r="K145" i="59"/>
  <c r="O145" i="59"/>
  <c r="N145" i="59"/>
  <c r="J145" i="59"/>
  <c r="H145" i="59"/>
  <c r="I145" i="59"/>
  <c r="F145" i="59"/>
  <c r="E145" i="59"/>
  <c r="D145" i="59"/>
  <c r="C145" i="59"/>
  <c r="B145" i="59"/>
  <c r="I146" i="59"/>
  <c r="O129" i="59"/>
  <c r="N129" i="59"/>
  <c r="J129" i="59"/>
  <c r="N137" i="59"/>
  <c r="H129" i="59"/>
  <c r="I129" i="59"/>
  <c r="F129" i="59"/>
  <c r="E129" i="59"/>
  <c r="D129" i="59"/>
  <c r="C129" i="59"/>
  <c r="O128" i="59"/>
  <c r="N128" i="59"/>
  <c r="J128" i="59"/>
  <c r="H128" i="59"/>
  <c r="F128" i="59"/>
  <c r="E128" i="59"/>
  <c r="D128" i="59"/>
  <c r="C128" i="59"/>
  <c r="B128" i="59"/>
  <c r="K129" i="59"/>
  <c r="O137" i="59"/>
  <c r="C72" i="56"/>
  <c r="K112" i="59"/>
  <c r="K111" i="59"/>
  <c r="O119" i="59"/>
  <c r="C112" i="59"/>
  <c r="D112" i="59"/>
  <c r="E112" i="59"/>
  <c r="F112" i="59"/>
  <c r="H112" i="59"/>
  <c r="I112" i="59"/>
  <c r="J112" i="59"/>
  <c r="N120" i="59"/>
  <c r="N112" i="59"/>
  <c r="O112" i="59"/>
  <c r="C95" i="59"/>
  <c r="D95" i="59"/>
  <c r="E95" i="59"/>
  <c r="F95" i="59"/>
  <c r="H95" i="59"/>
  <c r="I95" i="59"/>
  <c r="J95" i="59"/>
  <c r="N103" i="59"/>
  <c r="K95" i="59"/>
  <c r="O103" i="59"/>
  <c r="N95" i="59"/>
  <c r="O95" i="59"/>
  <c r="C78" i="59"/>
  <c r="D78" i="59"/>
  <c r="E78" i="59"/>
  <c r="F78" i="59"/>
  <c r="H78" i="59"/>
  <c r="I78" i="59"/>
  <c r="J78" i="59"/>
  <c r="N86" i="59"/>
  <c r="K78" i="59"/>
  <c r="O86" i="59"/>
  <c r="N78" i="59"/>
  <c r="O78" i="59"/>
  <c r="C61" i="59"/>
  <c r="D61" i="59"/>
  <c r="E61" i="59"/>
  <c r="F61" i="59"/>
  <c r="H61" i="59"/>
  <c r="I61" i="59"/>
  <c r="J61" i="59"/>
  <c r="N69" i="59"/>
  <c r="K61" i="59"/>
  <c r="O69" i="59"/>
  <c r="N61" i="59"/>
  <c r="O61" i="59"/>
  <c r="H88" i="50"/>
  <c r="H85" i="50"/>
  <c r="G61" i="59"/>
  <c r="H80" i="50"/>
  <c r="H81" i="50"/>
  <c r="H82" i="50"/>
  <c r="H83" i="50"/>
  <c r="H84" i="50"/>
  <c r="G128" i="59"/>
  <c r="H86" i="50"/>
  <c r="H87" i="50"/>
  <c r="G145" i="59"/>
  <c r="H78" i="50"/>
  <c r="G112" i="59"/>
  <c r="G113" i="59"/>
  <c r="M113" i="59"/>
  <c r="Q113" i="59"/>
  <c r="G129" i="59"/>
  <c r="G130" i="59"/>
  <c r="M130" i="59"/>
  <c r="Q130" i="59"/>
  <c r="G95" i="59"/>
  <c r="G96" i="59"/>
  <c r="M96" i="59"/>
  <c r="Q96" i="59"/>
  <c r="G78" i="59"/>
  <c r="G79" i="59"/>
  <c r="M79" i="59"/>
  <c r="Q79" i="59"/>
  <c r="G146" i="59"/>
  <c r="G147" i="59"/>
  <c r="M147" i="59"/>
  <c r="Q147" i="59"/>
  <c r="C70" i="46"/>
  <c r="C70" i="56"/>
  <c r="Q103" i="59"/>
  <c r="C69" i="46"/>
  <c r="C69" i="56"/>
  <c r="C58" i="46"/>
  <c r="O136" i="59"/>
  <c r="C58" i="56"/>
  <c r="C68" i="46"/>
  <c r="C68" i="56"/>
  <c r="O120" i="59"/>
  <c r="C71" i="56"/>
  <c r="Q137" i="59"/>
  <c r="C72" i="46"/>
  <c r="Q69" i="59"/>
  <c r="Q86" i="59"/>
  <c r="K42" i="56"/>
  <c r="Q53" i="59"/>
  <c r="D9" i="59"/>
  <c r="Q34" i="59"/>
  <c r="D8" i="59"/>
  <c r="L61" i="59"/>
  <c r="M61" i="59"/>
  <c r="Q61" i="59"/>
  <c r="L95" i="59"/>
  <c r="M95" i="59"/>
  <c r="Q95" i="59"/>
  <c r="L78" i="59"/>
  <c r="L146" i="59"/>
  <c r="M146" i="59"/>
  <c r="Q146" i="59"/>
  <c r="L145" i="59"/>
  <c r="M145" i="59"/>
  <c r="Q145" i="59"/>
  <c r="L129" i="59"/>
  <c r="M129" i="59"/>
  <c r="Q129" i="59"/>
  <c r="O153" i="59"/>
  <c r="L112" i="59"/>
  <c r="M112" i="59"/>
  <c r="Q112" i="59"/>
  <c r="Q17" i="61"/>
  <c r="Q16" i="61"/>
  <c r="Q15" i="61"/>
  <c r="L13" i="57"/>
  <c r="L14" i="57"/>
  <c r="L15" i="57"/>
  <c r="L16" i="57"/>
  <c r="L17" i="57"/>
  <c r="L18" i="57"/>
  <c r="L19" i="57"/>
  <c r="L20" i="57"/>
  <c r="L21" i="57"/>
  <c r="L22" i="57"/>
  <c r="L23" i="57"/>
  <c r="L24" i="57"/>
  <c r="L25" i="57"/>
  <c r="L26" i="57"/>
  <c r="L27" i="57"/>
  <c r="L28" i="57"/>
  <c r="L29" i="57"/>
  <c r="L30" i="57"/>
  <c r="L31" i="57"/>
  <c r="L32" i="57"/>
  <c r="L33" i="57"/>
  <c r="L34" i="57"/>
  <c r="L35" i="57"/>
  <c r="L36" i="57"/>
  <c r="L37" i="57"/>
  <c r="L38" i="57"/>
  <c r="L39" i="57"/>
  <c r="L40" i="57"/>
  <c r="L41" i="57"/>
  <c r="L42" i="57"/>
  <c r="L43" i="57"/>
  <c r="L44" i="57"/>
  <c r="L45" i="57"/>
  <c r="L46" i="57"/>
  <c r="L47" i="57"/>
  <c r="J44" i="57"/>
  <c r="J43" i="57"/>
  <c r="J42" i="57"/>
  <c r="L12" i="57"/>
  <c r="M78" i="59"/>
  <c r="Q78" i="59"/>
  <c r="Q120" i="59"/>
  <c r="C24" i="42"/>
  <c r="C8" i="59"/>
  <c r="C71" i="46"/>
  <c r="C60" i="56"/>
  <c r="C59" i="56"/>
  <c r="C59" i="46"/>
  <c r="C60" i="46"/>
  <c r="Q153" i="59"/>
  <c r="Q155" i="59"/>
  <c r="D15" i="59"/>
  <c r="K43" i="56"/>
  <c r="B14" i="32"/>
  <c r="N7" i="32"/>
  <c r="C1337" i="32"/>
  <c r="C1338" i="32"/>
  <c r="C1339" i="32"/>
  <c r="C1340" i="32"/>
  <c r="I1337" i="32"/>
  <c r="D1337" i="32"/>
  <c r="J1337" i="32"/>
  <c r="E1337" i="32"/>
  <c r="G1337" i="32"/>
  <c r="H1337" i="32"/>
  <c r="F1337" i="32"/>
  <c r="K1337" i="32"/>
  <c r="L1337" i="32"/>
  <c r="I1338" i="32"/>
  <c r="D1338" i="32"/>
  <c r="J1338" i="32"/>
  <c r="E1338" i="32"/>
  <c r="G1338" i="32"/>
  <c r="H1338" i="32"/>
  <c r="F1338" i="32"/>
  <c r="K1338" i="32"/>
  <c r="L1338" i="32"/>
  <c r="I1339" i="32"/>
  <c r="D1339" i="32"/>
  <c r="J1339" i="32"/>
  <c r="E1339" i="32"/>
  <c r="G1339" i="32"/>
  <c r="H1339" i="32"/>
  <c r="F1339" i="32"/>
  <c r="K1339" i="32"/>
  <c r="L1339" i="32"/>
  <c r="I1340" i="32"/>
  <c r="D1340" i="32"/>
  <c r="J1340" i="32"/>
  <c r="E1340" i="32"/>
  <c r="G1340" i="32"/>
  <c r="H1340" i="32"/>
  <c r="F1340" i="32"/>
  <c r="K1340" i="32"/>
  <c r="L1340" i="32"/>
  <c r="C1341" i="32"/>
  <c r="I1341" i="32"/>
  <c r="D1341" i="32"/>
  <c r="J1341" i="32"/>
  <c r="E1341" i="32"/>
  <c r="G1341" i="32"/>
  <c r="H1341" i="32"/>
  <c r="F1341" i="32"/>
  <c r="K1341" i="32"/>
  <c r="L1341" i="32"/>
  <c r="C1342" i="32"/>
  <c r="I1342" i="32"/>
  <c r="D1342" i="32"/>
  <c r="J1342" i="32"/>
  <c r="E1342" i="32"/>
  <c r="G1342" i="32"/>
  <c r="H1342" i="32"/>
  <c r="F1342" i="32"/>
  <c r="K1342" i="32"/>
  <c r="L1342" i="32"/>
  <c r="C1343" i="32"/>
  <c r="I1343" i="32"/>
  <c r="D1343" i="32"/>
  <c r="J1343" i="32"/>
  <c r="E1343" i="32"/>
  <c r="G1343" i="32"/>
  <c r="H1343" i="32"/>
  <c r="F1343" i="32"/>
  <c r="K1343" i="32"/>
  <c r="L1343" i="32"/>
  <c r="C1344" i="32"/>
  <c r="I1344" i="32"/>
  <c r="D1344" i="32"/>
  <c r="J1344" i="32"/>
  <c r="E1344" i="32"/>
  <c r="G1344" i="32"/>
  <c r="H1344" i="32"/>
  <c r="F1344" i="32"/>
  <c r="K1344" i="32"/>
  <c r="L1344" i="32"/>
  <c r="C1345" i="32"/>
  <c r="I1345" i="32"/>
  <c r="D1345" i="32"/>
  <c r="J1345" i="32"/>
  <c r="E1345" i="32"/>
  <c r="G1345" i="32"/>
  <c r="H1345" i="32"/>
  <c r="F1345" i="32"/>
  <c r="K1345" i="32"/>
  <c r="L1345" i="32"/>
  <c r="C1346" i="32"/>
  <c r="I1346" i="32"/>
  <c r="D1346" i="32"/>
  <c r="J1346" i="32"/>
  <c r="E1346" i="32"/>
  <c r="G1346" i="32"/>
  <c r="H1346" i="32"/>
  <c r="F1346" i="32"/>
  <c r="K1346" i="32"/>
  <c r="L1346" i="32"/>
  <c r="C1347" i="32"/>
  <c r="I1347" i="32"/>
  <c r="D1347" i="32"/>
  <c r="J1347" i="32"/>
  <c r="E1347" i="32"/>
  <c r="G1347" i="32"/>
  <c r="H1347" i="32"/>
  <c r="F1347" i="32"/>
  <c r="K1347" i="32"/>
  <c r="L1347" i="32"/>
  <c r="C1348" i="32"/>
  <c r="I1348" i="32"/>
  <c r="D1348" i="32"/>
  <c r="J1348" i="32"/>
  <c r="E1348" i="32"/>
  <c r="G1348" i="32"/>
  <c r="H1348" i="32"/>
  <c r="F1348" i="32"/>
  <c r="K1348" i="32"/>
  <c r="L1348" i="32"/>
  <c r="C1349" i="32"/>
  <c r="I1349" i="32"/>
  <c r="D1349" i="32"/>
  <c r="J1349" i="32"/>
  <c r="E1349" i="32"/>
  <c r="G1349" i="32"/>
  <c r="H1349" i="32"/>
  <c r="F1349" i="32"/>
  <c r="K1349" i="32"/>
  <c r="L1349" i="32"/>
  <c r="C1350" i="32"/>
  <c r="I1350" i="32"/>
  <c r="D1350" i="32"/>
  <c r="J1350" i="32"/>
  <c r="E1350" i="32"/>
  <c r="G1350" i="32"/>
  <c r="H1350" i="32"/>
  <c r="F1350" i="32"/>
  <c r="K1350" i="32"/>
  <c r="L1350" i="32"/>
  <c r="C1351" i="32"/>
  <c r="I1351" i="32"/>
  <c r="D1351" i="32"/>
  <c r="J1351" i="32"/>
  <c r="E1351" i="32"/>
  <c r="G1351" i="32"/>
  <c r="H1351" i="32"/>
  <c r="F1351" i="32"/>
  <c r="K1351" i="32"/>
  <c r="L1351" i="32"/>
  <c r="C1352" i="32"/>
  <c r="I1352" i="32"/>
  <c r="D1352" i="32"/>
  <c r="J1352" i="32"/>
  <c r="E1352" i="32"/>
  <c r="G1352" i="32"/>
  <c r="H1352" i="32"/>
  <c r="F1352" i="32"/>
  <c r="K1352" i="32"/>
  <c r="L1352" i="32"/>
  <c r="C1353" i="32"/>
  <c r="I1353" i="32"/>
  <c r="D1353" i="32"/>
  <c r="J1353" i="32"/>
  <c r="E1353" i="32"/>
  <c r="G1353" i="32"/>
  <c r="H1353" i="32"/>
  <c r="F1353" i="32"/>
  <c r="K1353" i="32"/>
  <c r="L1353" i="32"/>
  <c r="C1354" i="32"/>
  <c r="I1354" i="32"/>
  <c r="D1354" i="32"/>
  <c r="J1354" i="32"/>
  <c r="E1354" i="32"/>
  <c r="G1354" i="32"/>
  <c r="H1354" i="32"/>
  <c r="F1354" i="32"/>
  <c r="K1354" i="32"/>
  <c r="L1354" i="32"/>
  <c r="C1355" i="32"/>
  <c r="I1355" i="32"/>
  <c r="D1355" i="32"/>
  <c r="J1355" i="32"/>
  <c r="E1355" i="32"/>
  <c r="G1355" i="32"/>
  <c r="H1355" i="32"/>
  <c r="F1355" i="32"/>
  <c r="K1355" i="32"/>
  <c r="L1355" i="32"/>
  <c r="C1356" i="32"/>
  <c r="I1356" i="32"/>
  <c r="D1356" i="32"/>
  <c r="J1356" i="32"/>
  <c r="E1356" i="32"/>
  <c r="G1356" i="32"/>
  <c r="H1356" i="32"/>
  <c r="F1356" i="32"/>
  <c r="K1356" i="32"/>
  <c r="L1356" i="32"/>
  <c r="C1357" i="32"/>
  <c r="I1357" i="32"/>
  <c r="D1357" i="32"/>
  <c r="J1357" i="32"/>
  <c r="E1357" i="32"/>
  <c r="G1357" i="32"/>
  <c r="H1357" i="32"/>
  <c r="F1357" i="32"/>
  <c r="K1357" i="32"/>
  <c r="L1357" i="32"/>
  <c r="C1358" i="32"/>
  <c r="I1358" i="32"/>
  <c r="D1358" i="32"/>
  <c r="J1358" i="32"/>
  <c r="E1358" i="32"/>
  <c r="G1358" i="32"/>
  <c r="H1358" i="32"/>
  <c r="F1358" i="32"/>
  <c r="K1358" i="32"/>
  <c r="L1358" i="32"/>
  <c r="C1359" i="32"/>
  <c r="I1359" i="32"/>
  <c r="D1359" i="32"/>
  <c r="J1359" i="32"/>
  <c r="E1359" i="32"/>
  <c r="G1359" i="32"/>
  <c r="H1359" i="32"/>
  <c r="F1359" i="32"/>
  <c r="K1359" i="32"/>
  <c r="L1359" i="32"/>
  <c r="C1360" i="32"/>
  <c r="I1360" i="32"/>
  <c r="D1360" i="32"/>
  <c r="J1360" i="32"/>
  <c r="E1360" i="32"/>
  <c r="G1360" i="32"/>
  <c r="H1360" i="32"/>
  <c r="F1360" i="32"/>
  <c r="K1360" i="32"/>
  <c r="L1360" i="32"/>
  <c r="C1361" i="32"/>
  <c r="I1361" i="32"/>
  <c r="D1361" i="32"/>
  <c r="J1361" i="32"/>
  <c r="E1361" i="32"/>
  <c r="G1361" i="32"/>
  <c r="H1361" i="32"/>
  <c r="F1361" i="32"/>
  <c r="K1361" i="32"/>
  <c r="L1361" i="32"/>
  <c r="C1362" i="32"/>
  <c r="I1362" i="32"/>
  <c r="D1362" i="32"/>
  <c r="J1362" i="32"/>
  <c r="E1362" i="32"/>
  <c r="G1362" i="32"/>
  <c r="H1362" i="32"/>
  <c r="F1362" i="32"/>
  <c r="K1362" i="32"/>
  <c r="L1362" i="32"/>
  <c r="C1363" i="32"/>
  <c r="I1363" i="32"/>
  <c r="D1363" i="32"/>
  <c r="J1363" i="32"/>
  <c r="E1363" i="32"/>
  <c r="G1363" i="32"/>
  <c r="H1363" i="32"/>
  <c r="F1363" i="32"/>
  <c r="K1363" i="32"/>
  <c r="L1363" i="32"/>
  <c r="C1364" i="32"/>
  <c r="I1364" i="32"/>
  <c r="D1364" i="32"/>
  <c r="J1364" i="32"/>
  <c r="E1364" i="32"/>
  <c r="G1364" i="32"/>
  <c r="H1364" i="32"/>
  <c r="F1364" i="32"/>
  <c r="K1364" i="32"/>
  <c r="L1364" i="32"/>
  <c r="C1365" i="32"/>
  <c r="I1365" i="32"/>
  <c r="D1365" i="32"/>
  <c r="J1365" i="32"/>
  <c r="E1365" i="32"/>
  <c r="G1365" i="32"/>
  <c r="H1365" i="32"/>
  <c r="F1365" i="32"/>
  <c r="K1365" i="32"/>
  <c r="L1365" i="32"/>
  <c r="C1366" i="32"/>
  <c r="I1366" i="32"/>
  <c r="D1366" i="32"/>
  <c r="J1366" i="32"/>
  <c r="E1366" i="32"/>
  <c r="G1366" i="32"/>
  <c r="H1366" i="32"/>
  <c r="F1366" i="32"/>
  <c r="K1366" i="32"/>
  <c r="L1366" i="32"/>
  <c r="C1367" i="32"/>
  <c r="I1367" i="32"/>
  <c r="D1367" i="32"/>
  <c r="J1367" i="32"/>
  <c r="E1367" i="32"/>
  <c r="G1367" i="32"/>
  <c r="H1367" i="32"/>
  <c r="F1367" i="32"/>
  <c r="K1367" i="32"/>
  <c r="L1367" i="32"/>
  <c r="C1368" i="32"/>
  <c r="I1368" i="32"/>
  <c r="D1368" i="32"/>
  <c r="J1368" i="32"/>
  <c r="E1368" i="32"/>
  <c r="G1368" i="32"/>
  <c r="H1368" i="32"/>
  <c r="F1368" i="32"/>
  <c r="K1368" i="32"/>
  <c r="L1368" i="32"/>
  <c r="C1369" i="32"/>
  <c r="I1369" i="32"/>
  <c r="D1369" i="32"/>
  <c r="J1369" i="32"/>
  <c r="E1369" i="32"/>
  <c r="G1369" i="32"/>
  <c r="H1369" i="32"/>
  <c r="F1369" i="32"/>
  <c r="K1369" i="32"/>
  <c r="L1369" i="32"/>
  <c r="C1370" i="32"/>
  <c r="I1370" i="32"/>
  <c r="D1370" i="32"/>
  <c r="J1370" i="32"/>
  <c r="E1370" i="32"/>
  <c r="G1370" i="32"/>
  <c r="H1370" i="32"/>
  <c r="F1370" i="32"/>
  <c r="K1370" i="32"/>
  <c r="L1370" i="32"/>
  <c r="C1371" i="32"/>
  <c r="I1371" i="32"/>
  <c r="D1371" i="32"/>
  <c r="J1371" i="32"/>
  <c r="E1371" i="32"/>
  <c r="G1371" i="32"/>
  <c r="H1371" i="32"/>
  <c r="F1371" i="32"/>
  <c r="K1371" i="32"/>
  <c r="L1371" i="32"/>
  <c r="C1372" i="32"/>
  <c r="I1372" i="32"/>
  <c r="D1372" i="32"/>
  <c r="J1372" i="32"/>
  <c r="E1372" i="32"/>
  <c r="G1372" i="32"/>
  <c r="H1372" i="32"/>
  <c r="F1372" i="32"/>
  <c r="K1372" i="32"/>
  <c r="L1372" i="32"/>
  <c r="C1373" i="32"/>
  <c r="I1373" i="32"/>
  <c r="D1373" i="32"/>
  <c r="J1373" i="32"/>
  <c r="E1373" i="32"/>
  <c r="G1373" i="32"/>
  <c r="H1373" i="32"/>
  <c r="F1373" i="32"/>
  <c r="K1373" i="32"/>
  <c r="L1373" i="32"/>
  <c r="C1374" i="32"/>
  <c r="I1374" i="32"/>
  <c r="D1374" i="32"/>
  <c r="J1374" i="32"/>
  <c r="E1374" i="32"/>
  <c r="G1374" i="32"/>
  <c r="H1374" i="32"/>
  <c r="F1374" i="32"/>
  <c r="K1374" i="32"/>
  <c r="L1374" i="32"/>
  <c r="C1375" i="32"/>
  <c r="I1375" i="32"/>
  <c r="D1375" i="32"/>
  <c r="J1375" i="32"/>
  <c r="E1375" i="32"/>
  <c r="G1375" i="32"/>
  <c r="H1375" i="32"/>
  <c r="F1375" i="32"/>
  <c r="K1375" i="32"/>
  <c r="L1375" i="32"/>
  <c r="C1376" i="32"/>
  <c r="I1376" i="32"/>
  <c r="D1376" i="32"/>
  <c r="J1376" i="32"/>
  <c r="E1376" i="32"/>
  <c r="G1376" i="32"/>
  <c r="H1376" i="32"/>
  <c r="F1376" i="32"/>
  <c r="K1376" i="32"/>
  <c r="L1376" i="32"/>
  <c r="D1377" i="32"/>
  <c r="E1377" i="32"/>
  <c r="F1377" i="32"/>
  <c r="D1378" i="32"/>
  <c r="E1378" i="32"/>
  <c r="F1378" i="32"/>
  <c r="D1379" i="32"/>
  <c r="E1379" i="32"/>
  <c r="F1379" i="32"/>
  <c r="G1379" i="32"/>
  <c r="H1379" i="32"/>
  <c r="I1379" i="32"/>
  <c r="J1379" i="32"/>
  <c r="K1379" i="32"/>
  <c r="L1379" i="32"/>
  <c r="E18" i="50"/>
  <c r="E1784" i="32"/>
  <c r="D1784" i="32"/>
  <c r="B86" i="46"/>
  <c r="B85" i="46"/>
  <c r="B84" i="46"/>
  <c r="B83" i="46"/>
  <c r="B82" i="46"/>
  <c r="B57" i="56"/>
  <c r="B56" i="56"/>
  <c r="B55" i="56"/>
  <c r="B56" i="46"/>
  <c r="B57" i="46"/>
  <c r="B55" i="46"/>
  <c r="B34" i="56"/>
  <c r="B46" i="56"/>
  <c r="B33" i="56"/>
  <c r="B45" i="56"/>
  <c r="B32" i="56"/>
  <c r="B44" i="56"/>
  <c r="B31" i="56"/>
  <c r="B43" i="56"/>
  <c r="B30" i="56"/>
  <c r="B42" i="56"/>
  <c r="B34" i="46"/>
  <c r="B46" i="46"/>
  <c r="B33" i="46"/>
  <c r="B45" i="46"/>
  <c r="B32" i="46"/>
  <c r="B44" i="46"/>
  <c r="B31" i="46"/>
  <c r="B43" i="46"/>
  <c r="B30" i="46"/>
  <c r="B42" i="46"/>
  <c r="C46" i="56"/>
  <c r="C45" i="56"/>
  <c r="C44" i="56"/>
  <c r="C43" i="56"/>
  <c r="C34" i="56"/>
  <c r="C33" i="56"/>
  <c r="C32" i="56"/>
  <c r="C31" i="56"/>
  <c r="C30" i="56"/>
  <c r="C46" i="46"/>
  <c r="C45" i="46"/>
  <c r="C44" i="46"/>
  <c r="C43" i="46"/>
  <c r="C34" i="46"/>
  <c r="C33" i="46"/>
  <c r="C32" i="46"/>
  <c r="C31" i="46"/>
  <c r="C30" i="46"/>
  <c r="I128" i="59"/>
  <c r="O111" i="59"/>
  <c r="N111" i="59"/>
  <c r="J111" i="59"/>
  <c r="N119" i="59"/>
  <c r="N136" i="59"/>
  <c r="H111" i="59"/>
  <c r="I111" i="59"/>
  <c r="F111" i="59"/>
  <c r="E111" i="59"/>
  <c r="D111" i="59"/>
  <c r="C111" i="59"/>
  <c r="B111" i="59"/>
  <c r="G111" i="59"/>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c r="E1763" i="32"/>
  <c r="E1764" i="32"/>
  <c r="E1754" i="32"/>
  <c r="L1739" i="32"/>
  <c r="F1739" i="32"/>
  <c r="F1762" i="32"/>
  <c r="G1739" i="32"/>
  <c r="G1762" i="32"/>
  <c r="H1739" i="32"/>
  <c r="H1762" i="32"/>
  <c r="I1739" i="32"/>
  <c r="I1762" i="32"/>
  <c r="C1201" i="32"/>
  <c r="G1201" i="32"/>
  <c r="H1201" i="32"/>
  <c r="I1201" i="32"/>
  <c r="D1201" i="32"/>
  <c r="J1201" i="32"/>
  <c r="E1201" i="32"/>
  <c r="K1201" i="32"/>
  <c r="L1201" i="32"/>
  <c r="C1202" i="32"/>
  <c r="G1202" i="32"/>
  <c r="H1202" i="32"/>
  <c r="I1202" i="32"/>
  <c r="D1202" i="32"/>
  <c r="J1202" i="32"/>
  <c r="E1202" i="32"/>
  <c r="K1202" i="32"/>
  <c r="L1202" i="32"/>
  <c r="C1203" i="32"/>
  <c r="G1203" i="32"/>
  <c r="H1203" i="32"/>
  <c r="I1203" i="32"/>
  <c r="D1203" i="32"/>
  <c r="J1203" i="32"/>
  <c r="E1203" i="32"/>
  <c r="K1203" i="32"/>
  <c r="L1203" i="32"/>
  <c r="C1204" i="32"/>
  <c r="G1204" i="32"/>
  <c r="H1204" i="32"/>
  <c r="I1204" i="32"/>
  <c r="D1204" i="32"/>
  <c r="J1204" i="32"/>
  <c r="E1204" i="32"/>
  <c r="K1204" i="32"/>
  <c r="L1204" i="32"/>
  <c r="C1205" i="32"/>
  <c r="G1205" i="32"/>
  <c r="H1205" i="32"/>
  <c r="I1205" i="32"/>
  <c r="D1205" i="32"/>
  <c r="J1205" i="32"/>
  <c r="E1205" i="32"/>
  <c r="K1205" i="32"/>
  <c r="L1205" i="32"/>
  <c r="C1206" i="32"/>
  <c r="G1206" i="32"/>
  <c r="H1206" i="32"/>
  <c r="I1206" i="32"/>
  <c r="D1206" i="32"/>
  <c r="J1206" i="32"/>
  <c r="E1206" i="32"/>
  <c r="K1206" i="32"/>
  <c r="L1206" i="32"/>
  <c r="C1207" i="32"/>
  <c r="G1207" i="32"/>
  <c r="F1207" i="32"/>
  <c r="H1207" i="32"/>
  <c r="I1207" i="32"/>
  <c r="D1207" i="32"/>
  <c r="J1207" i="32"/>
  <c r="E1207" i="32"/>
  <c r="K1207" i="32"/>
  <c r="L1207" i="32"/>
  <c r="C1208" i="32"/>
  <c r="D1208" i="32"/>
  <c r="G1208" i="32"/>
  <c r="H1208" i="32"/>
  <c r="I1208" i="32"/>
  <c r="J1208" i="32"/>
  <c r="E1208" i="32"/>
  <c r="K1208" i="32"/>
  <c r="L1208" i="32"/>
  <c r="C1209" i="32"/>
  <c r="G1209" i="32"/>
  <c r="H1209" i="32"/>
  <c r="I1209" i="32"/>
  <c r="D1209" i="32"/>
  <c r="J1209" i="32"/>
  <c r="E1209" i="32"/>
  <c r="K1209" i="32"/>
  <c r="L1209" i="32"/>
  <c r="C1210" i="32"/>
  <c r="G1210" i="32"/>
  <c r="H1210" i="32"/>
  <c r="I1210" i="32"/>
  <c r="D1210" i="32"/>
  <c r="J1210" i="32"/>
  <c r="E1210" i="32"/>
  <c r="K1210" i="32"/>
  <c r="L1210" i="32"/>
  <c r="C1211" i="32"/>
  <c r="G1211" i="32"/>
  <c r="H1211" i="32"/>
  <c r="I1211" i="32"/>
  <c r="D1211" i="32"/>
  <c r="J1211" i="32"/>
  <c r="E1211" i="32"/>
  <c r="K1211" i="32"/>
  <c r="L1211" i="32"/>
  <c r="C1212" i="32"/>
  <c r="G1212" i="32"/>
  <c r="H1212" i="32"/>
  <c r="I1212" i="32"/>
  <c r="D1212" i="32"/>
  <c r="J1212" i="32"/>
  <c r="E1212" i="32"/>
  <c r="K1212" i="32"/>
  <c r="L1212" i="32"/>
  <c r="C1213" i="32"/>
  <c r="G1213" i="32"/>
  <c r="H1213" i="32"/>
  <c r="I1213" i="32"/>
  <c r="D1213" i="32"/>
  <c r="J1213" i="32"/>
  <c r="E1213" i="32"/>
  <c r="K1213" i="32"/>
  <c r="L1213" i="32"/>
  <c r="C1214" i="32"/>
  <c r="D1214" i="32"/>
  <c r="G1214" i="32"/>
  <c r="H1214" i="32"/>
  <c r="I1214" i="32"/>
  <c r="J1214" i="32"/>
  <c r="E1214" i="32"/>
  <c r="K1214" i="32"/>
  <c r="L1214" i="32"/>
  <c r="C1215" i="32"/>
  <c r="G1215" i="32"/>
  <c r="H1215" i="32"/>
  <c r="I1215" i="32"/>
  <c r="D1215" i="32"/>
  <c r="J1215" i="32"/>
  <c r="E1215" i="32"/>
  <c r="K1215" i="32"/>
  <c r="L1215" i="32"/>
  <c r="C1216" i="32"/>
  <c r="G1216" i="32"/>
  <c r="H1216" i="32"/>
  <c r="I1216" i="32"/>
  <c r="D1216" i="32"/>
  <c r="J1216" i="32"/>
  <c r="E1216" i="32"/>
  <c r="K1216" i="32"/>
  <c r="L1216" i="32"/>
  <c r="C1217" i="32"/>
  <c r="G1217" i="32"/>
  <c r="H1217" i="32"/>
  <c r="I1217" i="32"/>
  <c r="D1217" i="32"/>
  <c r="J1217" i="32"/>
  <c r="E1217" i="32"/>
  <c r="K1217" i="32"/>
  <c r="L1217" i="32"/>
  <c r="C1218" i="32"/>
  <c r="G1218" i="32"/>
  <c r="H1218" i="32"/>
  <c r="I1218" i="32"/>
  <c r="D1218" i="32"/>
  <c r="J1218" i="32"/>
  <c r="E1218" i="32"/>
  <c r="K1218" i="32"/>
  <c r="L1218" i="32"/>
  <c r="C1219" i="32"/>
  <c r="G1219" i="32"/>
  <c r="H1219" i="32"/>
  <c r="I1219" i="32"/>
  <c r="D1219" i="32"/>
  <c r="J1219" i="32"/>
  <c r="E1219" i="32"/>
  <c r="K1219" i="32"/>
  <c r="L1219" i="32"/>
  <c r="C1220" i="32"/>
  <c r="G1220" i="32"/>
  <c r="H1220" i="32"/>
  <c r="I1220" i="32"/>
  <c r="D1220" i="32"/>
  <c r="J1220" i="32"/>
  <c r="E1220" i="32"/>
  <c r="K1220" i="32"/>
  <c r="L1220" i="32"/>
  <c r="C1221" i="32"/>
  <c r="D1221" i="32"/>
  <c r="G1221" i="32"/>
  <c r="F1221" i="32"/>
  <c r="H1221" i="32"/>
  <c r="I1221" i="32"/>
  <c r="J1221" i="32"/>
  <c r="E1221" i="32"/>
  <c r="K1221" i="32"/>
  <c r="L1221" i="32"/>
  <c r="C1222" i="32"/>
  <c r="E1222" i="32"/>
  <c r="G1222" i="32"/>
  <c r="H1222" i="32"/>
  <c r="I1222" i="32"/>
  <c r="D1222" i="32"/>
  <c r="J1222" i="32"/>
  <c r="K1222" i="32"/>
  <c r="L1222" i="32"/>
  <c r="C1223" i="32"/>
  <c r="G1223" i="32"/>
  <c r="F1223" i="32"/>
  <c r="H1223" i="32"/>
  <c r="I1223" i="32"/>
  <c r="D1223" i="32"/>
  <c r="J1223" i="32"/>
  <c r="E1223" i="32"/>
  <c r="K1223" i="32"/>
  <c r="L1223" i="32"/>
  <c r="C1224" i="32"/>
  <c r="G1224" i="32"/>
  <c r="F1224" i="32"/>
  <c r="H1224" i="32"/>
  <c r="I1224" i="32"/>
  <c r="D1224" i="32"/>
  <c r="J1224" i="32"/>
  <c r="E1224" i="32"/>
  <c r="K1224" i="32"/>
  <c r="L1224" i="32"/>
  <c r="C1225" i="32"/>
  <c r="G1225" i="32"/>
  <c r="H1225" i="32"/>
  <c r="F1225" i="32"/>
  <c r="I1225" i="32"/>
  <c r="D1225" i="32"/>
  <c r="J1225" i="32"/>
  <c r="E1225" i="32"/>
  <c r="K1225" i="32"/>
  <c r="L1225" i="32"/>
  <c r="C1226" i="32"/>
  <c r="D1226" i="32"/>
  <c r="G1226" i="32"/>
  <c r="H1226" i="32"/>
  <c r="I1226" i="32"/>
  <c r="J1226" i="32"/>
  <c r="E1226" i="32"/>
  <c r="K1226" i="32"/>
  <c r="L1226" i="32"/>
  <c r="C1227" i="32"/>
  <c r="E1227" i="32"/>
  <c r="G1227" i="32"/>
  <c r="F1227" i="32"/>
  <c r="H1227" i="32"/>
  <c r="I1227" i="32"/>
  <c r="D1227" i="32"/>
  <c r="J1227" i="32"/>
  <c r="K1227" i="32"/>
  <c r="L1227" i="32"/>
  <c r="C1228" i="32"/>
  <c r="D1228" i="32"/>
  <c r="G1228" i="32"/>
  <c r="H1228" i="32"/>
  <c r="I1228" i="32"/>
  <c r="J1228" i="32"/>
  <c r="E1228" i="32"/>
  <c r="K1228" i="32"/>
  <c r="L1228" i="32"/>
  <c r="C1229" i="32"/>
  <c r="G1229" i="32"/>
  <c r="H1229" i="32"/>
  <c r="I1229" i="32"/>
  <c r="D1229" i="32"/>
  <c r="J1229" i="32"/>
  <c r="E1229" i="32"/>
  <c r="K1229" i="32"/>
  <c r="L1229" i="32"/>
  <c r="C1230" i="32"/>
  <c r="G1230" i="32"/>
  <c r="H1230" i="32"/>
  <c r="I1230" i="32"/>
  <c r="D1230" i="32"/>
  <c r="J1230" i="32"/>
  <c r="E1230" i="32"/>
  <c r="K1230" i="32"/>
  <c r="L1230" i="32"/>
  <c r="C1231" i="32"/>
  <c r="G1231" i="32"/>
  <c r="F1231" i="32"/>
  <c r="H1231" i="32"/>
  <c r="I1231" i="32"/>
  <c r="D1231" i="32"/>
  <c r="J1231" i="32"/>
  <c r="E1231" i="32"/>
  <c r="K1231" i="32"/>
  <c r="L1231" i="32"/>
  <c r="C1232" i="32"/>
  <c r="D1232" i="32"/>
  <c r="G1232" i="32"/>
  <c r="F1232" i="32"/>
  <c r="H1232" i="32"/>
  <c r="I1232" i="32"/>
  <c r="J1232" i="32"/>
  <c r="E1232" i="32"/>
  <c r="K1232" i="32"/>
  <c r="L1232" i="32"/>
  <c r="C1233" i="32"/>
  <c r="E1233" i="32"/>
  <c r="G1233" i="32"/>
  <c r="F1233" i="32"/>
  <c r="H1233" i="32"/>
  <c r="I1233" i="32"/>
  <c r="D1233" i="32"/>
  <c r="J1233" i="32"/>
  <c r="K1233" i="32"/>
  <c r="L1233" i="32"/>
  <c r="C1234" i="32"/>
  <c r="E1234" i="32"/>
  <c r="G1234" i="32"/>
  <c r="H1234" i="32"/>
  <c r="I1234" i="32"/>
  <c r="D1234" i="32"/>
  <c r="J1234" i="32"/>
  <c r="K1234" i="32"/>
  <c r="L1234" i="32"/>
  <c r="C1235" i="32"/>
  <c r="G1235" i="32"/>
  <c r="F1235" i="32"/>
  <c r="H1235" i="32"/>
  <c r="I1235" i="32"/>
  <c r="D1235" i="32"/>
  <c r="J1235" i="32"/>
  <c r="E1235" i="32"/>
  <c r="K1235" i="32"/>
  <c r="L1235" i="32"/>
  <c r="C1236" i="32"/>
  <c r="G1236" i="32"/>
  <c r="F1236" i="32"/>
  <c r="H1236" i="32"/>
  <c r="I1236" i="32"/>
  <c r="D1236" i="32"/>
  <c r="J1236" i="32"/>
  <c r="E1236" i="32"/>
  <c r="K1236" i="32"/>
  <c r="L1236" i="32"/>
  <c r="C1237" i="32"/>
  <c r="G1237" i="32"/>
  <c r="H1237" i="32"/>
  <c r="I1237" i="32"/>
  <c r="D1237" i="32"/>
  <c r="J1237" i="32"/>
  <c r="E1237" i="32"/>
  <c r="K1237" i="32"/>
  <c r="L1237" i="32"/>
  <c r="C1238" i="32"/>
  <c r="D1238" i="32"/>
  <c r="G1238" i="32"/>
  <c r="H1238" i="32"/>
  <c r="I1238" i="32"/>
  <c r="J1238" i="32"/>
  <c r="E1238" i="32"/>
  <c r="K1238" i="32"/>
  <c r="L1238" i="32"/>
  <c r="C1239" i="32"/>
  <c r="G1239" i="32"/>
  <c r="H1239" i="32"/>
  <c r="I1239" i="32"/>
  <c r="D1239" i="32"/>
  <c r="J1239" i="32"/>
  <c r="E1239" i="32"/>
  <c r="K1239" i="32"/>
  <c r="L1239" i="32"/>
  <c r="C1240" i="32"/>
  <c r="D1240" i="32"/>
  <c r="G1240" i="32"/>
  <c r="H1240" i="32"/>
  <c r="I1240" i="32"/>
  <c r="J1240" i="32"/>
  <c r="E1240" i="32"/>
  <c r="K1240" i="32"/>
  <c r="L1240" i="32"/>
  <c r="C1241" i="32"/>
  <c r="G1241" i="32"/>
  <c r="H1241" i="32"/>
  <c r="I1241" i="32"/>
  <c r="D1241" i="32"/>
  <c r="J1241" i="32"/>
  <c r="E1241" i="32"/>
  <c r="K1241" i="32"/>
  <c r="L1241" i="32"/>
  <c r="C1242" i="32"/>
  <c r="G1242" i="32"/>
  <c r="H1242" i="32"/>
  <c r="I1242" i="32"/>
  <c r="D1242" i="32"/>
  <c r="J1242" i="32"/>
  <c r="E1242" i="32"/>
  <c r="K1242" i="32"/>
  <c r="L1242" i="32"/>
  <c r="C1243" i="32"/>
  <c r="G1243" i="32"/>
  <c r="H1243" i="32"/>
  <c r="I1243" i="32"/>
  <c r="D1243" i="32"/>
  <c r="J1243" i="32"/>
  <c r="E1243" i="32"/>
  <c r="K1243" i="32"/>
  <c r="L1243" i="32"/>
  <c r="C1244" i="32"/>
  <c r="G1244" i="32"/>
  <c r="H1244" i="32"/>
  <c r="I1244" i="32"/>
  <c r="D1244" i="32"/>
  <c r="J1244" i="32"/>
  <c r="E1244" i="32"/>
  <c r="K1244" i="32"/>
  <c r="L1244" i="32"/>
  <c r="C1245" i="32"/>
  <c r="E1245" i="32"/>
  <c r="G1245" i="32"/>
  <c r="H1245" i="32"/>
  <c r="I1245" i="32"/>
  <c r="D1245" i="32"/>
  <c r="J1245" i="32"/>
  <c r="K1245" i="32"/>
  <c r="L1245" i="32"/>
  <c r="C1246" i="32"/>
  <c r="G1246" i="32"/>
  <c r="H1246" i="32"/>
  <c r="I1246" i="32"/>
  <c r="D1246" i="32"/>
  <c r="J1246" i="32"/>
  <c r="E1246" i="32"/>
  <c r="K1246" i="32"/>
  <c r="L1246" i="32"/>
  <c r="C1247" i="32"/>
  <c r="G1247" i="32"/>
  <c r="H1247" i="32"/>
  <c r="I1247" i="32"/>
  <c r="D1247" i="32"/>
  <c r="J1247" i="32"/>
  <c r="E1247" i="32"/>
  <c r="K1247" i="32"/>
  <c r="L1247" i="32"/>
  <c r="C1248" i="32"/>
  <c r="G1248" i="32"/>
  <c r="H1248" i="32"/>
  <c r="I1248" i="32"/>
  <c r="D1248" i="32"/>
  <c r="J1248" i="32"/>
  <c r="E1248" i="32"/>
  <c r="K1248" i="32"/>
  <c r="L1248" i="32"/>
  <c r="C1249" i="32"/>
  <c r="G1249" i="32"/>
  <c r="H1249" i="32"/>
  <c r="I1249" i="32"/>
  <c r="D1249" i="32"/>
  <c r="J1249" i="32"/>
  <c r="E1249" i="32"/>
  <c r="K1249" i="32"/>
  <c r="L1249" i="32"/>
  <c r="C1250" i="32"/>
  <c r="G1250" i="32"/>
  <c r="H1250" i="32"/>
  <c r="I1250" i="32"/>
  <c r="D1250" i="32"/>
  <c r="J1250" i="32"/>
  <c r="E1250" i="32"/>
  <c r="K1250" i="32"/>
  <c r="L1250" i="32"/>
  <c r="C1251" i="32"/>
  <c r="G1251" i="32"/>
  <c r="H1251" i="32"/>
  <c r="F1251" i="32"/>
  <c r="I1251" i="32"/>
  <c r="D1251" i="32"/>
  <c r="J1251" i="32"/>
  <c r="E1251" i="32"/>
  <c r="K1251" i="32"/>
  <c r="L1251" i="32"/>
  <c r="C1252" i="32"/>
  <c r="G1252" i="32"/>
  <c r="H1252" i="32"/>
  <c r="I1252" i="32"/>
  <c r="D1252" i="32"/>
  <c r="J1252" i="32"/>
  <c r="E1252" i="32"/>
  <c r="K1252" i="32"/>
  <c r="L1252" i="32"/>
  <c r="C1253" i="32"/>
  <c r="G1253" i="32"/>
  <c r="H1253" i="32"/>
  <c r="I1253" i="32"/>
  <c r="D1253" i="32"/>
  <c r="J1253" i="32"/>
  <c r="E1253" i="32"/>
  <c r="K1253" i="32"/>
  <c r="L1253" i="32"/>
  <c r="C1254" i="32"/>
  <c r="G1254" i="32"/>
  <c r="H1254" i="32"/>
  <c r="I1254" i="32"/>
  <c r="D1254" i="32"/>
  <c r="J1254" i="32"/>
  <c r="E1254" i="32"/>
  <c r="K1254" i="32"/>
  <c r="L1254" i="32"/>
  <c r="C1255" i="32"/>
  <c r="G1255" i="32"/>
  <c r="H1255" i="32"/>
  <c r="F1255" i="32"/>
  <c r="I1255" i="32"/>
  <c r="D1255" i="32"/>
  <c r="J1255" i="32"/>
  <c r="E1255" i="32"/>
  <c r="K1255" i="32"/>
  <c r="L1255" i="32"/>
  <c r="C1256" i="32"/>
  <c r="G1256" i="32"/>
  <c r="H1256" i="32"/>
  <c r="I1256" i="32"/>
  <c r="D1256" i="32"/>
  <c r="J1256" i="32"/>
  <c r="E1256" i="32"/>
  <c r="K1256" i="32"/>
  <c r="L1256" i="32"/>
  <c r="C1257" i="32"/>
  <c r="G1257" i="32"/>
  <c r="H1257" i="32"/>
  <c r="I1257" i="32"/>
  <c r="D1257" i="32"/>
  <c r="J1257" i="32"/>
  <c r="E1257" i="32"/>
  <c r="K1257" i="32"/>
  <c r="L1257" i="32"/>
  <c r="C1258" i="32"/>
  <c r="D1258" i="32"/>
  <c r="E1258" i="32"/>
  <c r="G1258" i="32"/>
  <c r="F1258" i="32"/>
  <c r="H1258" i="32"/>
  <c r="I1258" i="32"/>
  <c r="J1258" i="32"/>
  <c r="K1258" i="32"/>
  <c r="L1258" i="32"/>
  <c r="C1259" i="32"/>
  <c r="G1259" i="32"/>
  <c r="F1259" i="32"/>
  <c r="H1259" i="32"/>
  <c r="I1259" i="32"/>
  <c r="D1259" i="32"/>
  <c r="J1259" i="32"/>
  <c r="E1259" i="32"/>
  <c r="K1259" i="32"/>
  <c r="L1259" i="32"/>
  <c r="C1260" i="32"/>
  <c r="G1260" i="32"/>
  <c r="F1260" i="32"/>
  <c r="H1260" i="32"/>
  <c r="I1260" i="32"/>
  <c r="D1260" i="32"/>
  <c r="J1260" i="32"/>
  <c r="E1260" i="32"/>
  <c r="K1260" i="32"/>
  <c r="L1260" i="32"/>
  <c r="C1261" i="32"/>
  <c r="G1261" i="32"/>
  <c r="F1261" i="32"/>
  <c r="H1261" i="32"/>
  <c r="I1261" i="32"/>
  <c r="D1261" i="32"/>
  <c r="J1261" i="32"/>
  <c r="E1261" i="32"/>
  <c r="K1261" i="32"/>
  <c r="L1261" i="32"/>
  <c r="C1262" i="32"/>
  <c r="D1262" i="32"/>
  <c r="G1262" i="32"/>
  <c r="H1262" i="32"/>
  <c r="I1262" i="32"/>
  <c r="J1262" i="32"/>
  <c r="E1262" i="32"/>
  <c r="K1262" i="32"/>
  <c r="L1262" i="32"/>
  <c r="C1263" i="32"/>
  <c r="G1263" i="32"/>
  <c r="H1263" i="32"/>
  <c r="I1263" i="32"/>
  <c r="D1263" i="32"/>
  <c r="J1263" i="32"/>
  <c r="E1263" i="32"/>
  <c r="K1263" i="32"/>
  <c r="L1263" i="32"/>
  <c r="C1264" i="32"/>
  <c r="G1264" i="32"/>
  <c r="H1264" i="32"/>
  <c r="I1264" i="32"/>
  <c r="D1264" i="32"/>
  <c r="J1264" i="32"/>
  <c r="E1264" i="32"/>
  <c r="K1264" i="32"/>
  <c r="L1264" i="32"/>
  <c r="C1265" i="32"/>
  <c r="G1265" i="32"/>
  <c r="H1265" i="32"/>
  <c r="I1265" i="32"/>
  <c r="D1265" i="32"/>
  <c r="J1265" i="32"/>
  <c r="E1265" i="32"/>
  <c r="K1265" i="32"/>
  <c r="L1265" i="32"/>
  <c r="C1266" i="32"/>
  <c r="G1266" i="32"/>
  <c r="H1266" i="32"/>
  <c r="I1266" i="32"/>
  <c r="D1266" i="32"/>
  <c r="J1266" i="32"/>
  <c r="E1266" i="32"/>
  <c r="K1266" i="32"/>
  <c r="L1266" i="32"/>
  <c r="C1267" i="32"/>
  <c r="G1267" i="32"/>
  <c r="F1267" i="32"/>
  <c r="H1267" i="32"/>
  <c r="I1267" i="32"/>
  <c r="D1267" i="32"/>
  <c r="J1267" i="32"/>
  <c r="E1267" i="32"/>
  <c r="K1267" i="32"/>
  <c r="L1267" i="32"/>
  <c r="C1268" i="32"/>
  <c r="G1268" i="32"/>
  <c r="F1268" i="32"/>
  <c r="H1268" i="32"/>
  <c r="I1268" i="32"/>
  <c r="D1268" i="32"/>
  <c r="J1268" i="32"/>
  <c r="E1268" i="32"/>
  <c r="K1268" i="32"/>
  <c r="L1268" i="32"/>
  <c r="C1269" i="32"/>
  <c r="G1269" i="32"/>
  <c r="H1269" i="32"/>
  <c r="I1269" i="32"/>
  <c r="D1269" i="32"/>
  <c r="J1269" i="32"/>
  <c r="E1269" i="32"/>
  <c r="K1269" i="32"/>
  <c r="L1269" i="32"/>
  <c r="C1270" i="32"/>
  <c r="G1270" i="32"/>
  <c r="H1270" i="32"/>
  <c r="I1270" i="32"/>
  <c r="D1270" i="32"/>
  <c r="J1270" i="32"/>
  <c r="E1270" i="32"/>
  <c r="K1270" i="32"/>
  <c r="L1270" i="32"/>
  <c r="C1271" i="32"/>
  <c r="G1271" i="32"/>
  <c r="F1271" i="32"/>
  <c r="H1271" i="32"/>
  <c r="I1271" i="32"/>
  <c r="D1271" i="32"/>
  <c r="J1271" i="32"/>
  <c r="E1271" i="32"/>
  <c r="K1271" i="32"/>
  <c r="L1271" i="32"/>
  <c r="C1272" i="32"/>
  <c r="G1272" i="32"/>
  <c r="F1272" i="32"/>
  <c r="H1272" i="32"/>
  <c r="I1272" i="32"/>
  <c r="D1272" i="32"/>
  <c r="J1272" i="32"/>
  <c r="E1272" i="32"/>
  <c r="K1272" i="32"/>
  <c r="L1272" i="32"/>
  <c r="C1273" i="32"/>
  <c r="G1273" i="32"/>
  <c r="H1273" i="32"/>
  <c r="I1273" i="32"/>
  <c r="D1273" i="32"/>
  <c r="J1273" i="32"/>
  <c r="E1273" i="32"/>
  <c r="K1273" i="32"/>
  <c r="L1273" i="32"/>
  <c r="C1274" i="32"/>
  <c r="D1274" i="32"/>
  <c r="G1274" i="32"/>
  <c r="H1274" i="32"/>
  <c r="I1274" i="32"/>
  <c r="J1274" i="32"/>
  <c r="E1274" i="32"/>
  <c r="K1274" i="32"/>
  <c r="L1274" i="32"/>
  <c r="C1275" i="32"/>
  <c r="G1275" i="32"/>
  <c r="H1275" i="32"/>
  <c r="I1275" i="32"/>
  <c r="D1275" i="32"/>
  <c r="J1275" i="32"/>
  <c r="E1275" i="32"/>
  <c r="K1275" i="32"/>
  <c r="L1275" i="32"/>
  <c r="C1276" i="32"/>
  <c r="G1276" i="32"/>
  <c r="H1276" i="32"/>
  <c r="I1276" i="32"/>
  <c r="D1276" i="32"/>
  <c r="J1276" i="32"/>
  <c r="E1276" i="32"/>
  <c r="K1276" i="32"/>
  <c r="L1276" i="32"/>
  <c r="C1277" i="32"/>
  <c r="G1277" i="32"/>
  <c r="H1277" i="32"/>
  <c r="I1277" i="32"/>
  <c r="D1277" i="32"/>
  <c r="J1277" i="32"/>
  <c r="E1277" i="32"/>
  <c r="K1277" i="32"/>
  <c r="L1277" i="32"/>
  <c r="C1278" i="32"/>
  <c r="G1278" i="32"/>
  <c r="H1278" i="32"/>
  <c r="I1278" i="32"/>
  <c r="D1278" i="32"/>
  <c r="J1278" i="32"/>
  <c r="E1278" i="32"/>
  <c r="K1278" i="32"/>
  <c r="L1278" i="32"/>
  <c r="C1279" i="32"/>
  <c r="F1279" i="32"/>
  <c r="G1279" i="32"/>
  <c r="H1279" i="32"/>
  <c r="I1279" i="32"/>
  <c r="D1279" i="32"/>
  <c r="J1279" i="32"/>
  <c r="E1279" i="32"/>
  <c r="K1279" i="32"/>
  <c r="L1279" i="32"/>
  <c r="C1280" i="32"/>
  <c r="G1280" i="32"/>
  <c r="H1280" i="32"/>
  <c r="I1280" i="32"/>
  <c r="D1280" i="32"/>
  <c r="J1280" i="32"/>
  <c r="E1280" i="32"/>
  <c r="K1280" i="32"/>
  <c r="L1280" i="32"/>
  <c r="C1281" i="32"/>
  <c r="G1281" i="32"/>
  <c r="F1281" i="32"/>
  <c r="H1281" i="32"/>
  <c r="I1281" i="32"/>
  <c r="D1281" i="32"/>
  <c r="J1281" i="32"/>
  <c r="E1281" i="32"/>
  <c r="K1281" i="32"/>
  <c r="L1281" i="32"/>
  <c r="C1282" i="32"/>
  <c r="G1282" i="32"/>
  <c r="H1282" i="32"/>
  <c r="I1282" i="32"/>
  <c r="D1282" i="32"/>
  <c r="J1282" i="32"/>
  <c r="E1282" i="32"/>
  <c r="K1282" i="32"/>
  <c r="L1282" i="32"/>
  <c r="C1283" i="32"/>
  <c r="G1283" i="32"/>
  <c r="H1283" i="32"/>
  <c r="I1283" i="32"/>
  <c r="D1283" i="32"/>
  <c r="J1283" i="32"/>
  <c r="E1283" i="32"/>
  <c r="K1283" i="32"/>
  <c r="L1283" i="32"/>
  <c r="C1284" i="32"/>
  <c r="G1284" i="32"/>
  <c r="F1284" i="32"/>
  <c r="H1284" i="32"/>
  <c r="I1284" i="32"/>
  <c r="D1284" i="32"/>
  <c r="J1284" i="32"/>
  <c r="E1284" i="32"/>
  <c r="K1284" i="32"/>
  <c r="L1284" i="32"/>
  <c r="C1285" i="32"/>
  <c r="G1285" i="32"/>
  <c r="H1285" i="32"/>
  <c r="I1285" i="32"/>
  <c r="D1285" i="32"/>
  <c r="J1285" i="32"/>
  <c r="E1285" i="32"/>
  <c r="K1285" i="32"/>
  <c r="L1285" i="32"/>
  <c r="C1286" i="32"/>
  <c r="D1286" i="32"/>
  <c r="G1286" i="32"/>
  <c r="H1286" i="32"/>
  <c r="I1286" i="32"/>
  <c r="J1286" i="32"/>
  <c r="E1286" i="32"/>
  <c r="K1286" i="32"/>
  <c r="L1286" i="32"/>
  <c r="C1287" i="32"/>
  <c r="E1287" i="32"/>
  <c r="G1287" i="32"/>
  <c r="F1287" i="32"/>
  <c r="H1287" i="32"/>
  <c r="I1287" i="32"/>
  <c r="D1287" i="32"/>
  <c r="J1287" i="32"/>
  <c r="K1287" i="32"/>
  <c r="L1287" i="32"/>
  <c r="C1288" i="32"/>
  <c r="D1288" i="32"/>
  <c r="G1288" i="32"/>
  <c r="F1288" i="32"/>
  <c r="H1288" i="32"/>
  <c r="I1288" i="32"/>
  <c r="J1288" i="32"/>
  <c r="E1288" i="32"/>
  <c r="K1288" i="32"/>
  <c r="L1288" i="32"/>
  <c r="C1289" i="32"/>
  <c r="G1289" i="32"/>
  <c r="H1289" i="32"/>
  <c r="I1289" i="32"/>
  <c r="D1289" i="32"/>
  <c r="J1289" i="32"/>
  <c r="E1289" i="32"/>
  <c r="K1289" i="32"/>
  <c r="L1289" i="32"/>
  <c r="C1290" i="32"/>
  <c r="G1290" i="32"/>
  <c r="H1290" i="32"/>
  <c r="I1290" i="32"/>
  <c r="D1290" i="32"/>
  <c r="J1290" i="32"/>
  <c r="E1290" i="32"/>
  <c r="K1290" i="32"/>
  <c r="L1290" i="32"/>
  <c r="C1291" i="32"/>
  <c r="G1291" i="32"/>
  <c r="H1291" i="32"/>
  <c r="I1291" i="32"/>
  <c r="D1291" i="32"/>
  <c r="J1291" i="32"/>
  <c r="E1291" i="32"/>
  <c r="K1291" i="32"/>
  <c r="L1291" i="32"/>
  <c r="C1292" i="32"/>
  <c r="D1292" i="32"/>
  <c r="G1292" i="32"/>
  <c r="H1292" i="32"/>
  <c r="I1292" i="32"/>
  <c r="J1292" i="32"/>
  <c r="E1292" i="32"/>
  <c r="K1292" i="32"/>
  <c r="L1292" i="32"/>
  <c r="C1293" i="32"/>
  <c r="D1293" i="32"/>
  <c r="G1293" i="32"/>
  <c r="H1293" i="32"/>
  <c r="I1293" i="32"/>
  <c r="J1293" i="32"/>
  <c r="E1293" i="32"/>
  <c r="K1293" i="32"/>
  <c r="L1293" i="32"/>
  <c r="C1294" i="32"/>
  <c r="D1294" i="32"/>
  <c r="E1294" i="32"/>
  <c r="G1294" i="32"/>
  <c r="F1294" i="32"/>
  <c r="H1294" i="32"/>
  <c r="I1294" i="32"/>
  <c r="J1294" i="32"/>
  <c r="K1294" i="32"/>
  <c r="L1294" i="32"/>
  <c r="C1295" i="32"/>
  <c r="G1295" i="32"/>
  <c r="H1295" i="32"/>
  <c r="I1295" i="32"/>
  <c r="D1295" i="32"/>
  <c r="J1295" i="32"/>
  <c r="E1295" i="32"/>
  <c r="K1295" i="32"/>
  <c r="L1295" i="32"/>
  <c r="C44" i="32"/>
  <c r="G44" i="32"/>
  <c r="H44" i="32"/>
  <c r="I44" i="32"/>
  <c r="D44" i="32"/>
  <c r="J44" i="32"/>
  <c r="E44" i="32"/>
  <c r="K44" i="32"/>
  <c r="L44" i="32"/>
  <c r="C45" i="32"/>
  <c r="G45" i="32"/>
  <c r="H45" i="32"/>
  <c r="I45" i="32"/>
  <c r="D45" i="32"/>
  <c r="J45" i="32"/>
  <c r="E45" i="32"/>
  <c r="K45" i="32"/>
  <c r="L45" i="32"/>
  <c r="C46" i="32"/>
  <c r="G46" i="32"/>
  <c r="F46" i="32"/>
  <c r="H46" i="32"/>
  <c r="I46" i="32"/>
  <c r="D46" i="32"/>
  <c r="J46" i="32"/>
  <c r="E46" i="32"/>
  <c r="K46" i="32"/>
  <c r="L46" i="32"/>
  <c r="C47" i="32"/>
  <c r="D47" i="32"/>
  <c r="G47" i="32"/>
  <c r="H47" i="32"/>
  <c r="I47" i="32"/>
  <c r="J47" i="32"/>
  <c r="E47" i="32"/>
  <c r="K47" i="32"/>
  <c r="L47" i="32"/>
  <c r="C48" i="32"/>
  <c r="G48" i="32"/>
  <c r="H48" i="32"/>
  <c r="I48" i="32"/>
  <c r="D48" i="32"/>
  <c r="J48" i="32"/>
  <c r="E48" i="32"/>
  <c r="K48" i="32"/>
  <c r="L48" i="32"/>
  <c r="C49" i="32"/>
  <c r="G49" i="32"/>
  <c r="F49" i="32"/>
  <c r="H49" i="32"/>
  <c r="I49" i="32"/>
  <c r="D49" i="32"/>
  <c r="J49" i="32"/>
  <c r="E49" i="32"/>
  <c r="K49" i="32"/>
  <c r="L49" i="32"/>
  <c r="C50" i="32"/>
  <c r="G50" i="32"/>
  <c r="H50" i="32"/>
  <c r="I50" i="32"/>
  <c r="D50" i="32"/>
  <c r="J50" i="32"/>
  <c r="E50" i="32"/>
  <c r="K50" i="32"/>
  <c r="L50" i="32"/>
  <c r="C51" i="32"/>
  <c r="G51" i="32"/>
  <c r="F51" i="32"/>
  <c r="H51" i="32"/>
  <c r="I51" i="32"/>
  <c r="D51" i="32"/>
  <c r="J51" i="32"/>
  <c r="E51" i="32"/>
  <c r="K51" i="32"/>
  <c r="L51" i="32"/>
  <c r="C52" i="32"/>
  <c r="G52" i="32"/>
  <c r="H52" i="32"/>
  <c r="I52" i="32"/>
  <c r="D52" i="32"/>
  <c r="J52" i="32"/>
  <c r="E52" i="32"/>
  <c r="K52" i="32"/>
  <c r="L52" i="32"/>
  <c r="C53" i="32"/>
  <c r="G53" i="32"/>
  <c r="F53" i="32"/>
  <c r="H53" i="32"/>
  <c r="I53" i="32"/>
  <c r="D53" i="32"/>
  <c r="J53" i="32"/>
  <c r="E53" i="32"/>
  <c r="K53" i="32"/>
  <c r="L53" i="32"/>
  <c r="C54" i="32"/>
  <c r="G54" i="32"/>
  <c r="H54" i="32"/>
  <c r="I54" i="32"/>
  <c r="D54" i="32"/>
  <c r="J54" i="32"/>
  <c r="E54" i="32"/>
  <c r="K54" i="32"/>
  <c r="L54" i="32"/>
  <c r="C55" i="32"/>
  <c r="G55" i="32"/>
  <c r="H55" i="32"/>
  <c r="I55" i="32"/>
  <c r="D55" i="32"/>
  <c r="J55" i="32"/>
  <c r="E55" i="32"/>
  <c r="K55" i="32"/>
  <c r="L55" i="32"/>
  <c r="C56" i="32"/>
  <c r="G56" i="32"/>
  <c r="H56" i="32"/>
  <c r="F56" i="32"/>
  <c r="I56" i="32"/>
  <c r="D56" i="32"/>
  <c r="J56" i="32"/>
  <c r="E56" i="32"/>
  <c r="K56" i="32"/>
  <c r="L56" i="32"/>
  <c r="C57" i="32"/>
  <c r="G57" i="32"/>
  <c r="F57" i="32"/>
  <c r="H57" i="32"/>
  <c r="I57" i="32"/>
  <c r="D57" i="32"/>
  <c r="J57" i="32"/>
  <c r="E57" i="32"/>
  <c r="K57" i="32"/>
  <c r="L57" i="32"/>
  <c r="C58" i="32"/>
  <c r="G58" i="32"/>
  <c r="H58" i="32"/>
  <c r="I58" i="32"/>
  <c r="D58" i="32"/>
  <c r="J58" i="32"/>
  <c r="E58" i="32"/>
  <c r="K58" i="32"/>
  <c r="L58" i="32"/>
  <c r="C59" i="32"/>
  <c r="G59" i="32"/>
  <c r="H59" i="32"/>
  <c r="I59" i="32"/>
  <c r="D59" i="32"/>
  <c r="J59" i="32"/>
  <c r="E59" i="32"/>
  <c r="K59" i="32"/>
  <c r="L59" i="32"/>
  <c r="C60" i="32"/>
  <c r="D60" i="32"/>
  <c r="G60" i="32"/>
  <c r="H60" i="32"/>
  <c r="I60" i="32"/>
  <c r="J60" i="32"/>
  <c r="E60" i="32"/>
  <c r="K60" i="32"/>
  <c r="L60" i="32"/>
  <c r="C61" i="32"/>
  <c r="G61" i="32"/>
  <c r="H61" i="32"/>
  <c r="I61" i="32"/>
  <c r="D61" i="32"/>
  <c r="J61" i="32"/>
  <c r="E61" i="32"/>
  <c r="K61" i="32"/>
  <c r="L61" i="32"/>
  <c r="C62" i="32"/>
  <c r="G62" i="32"/>
  <c r="H62" i="32"/>
  <c r="I62" i="32"/>
  <c r="D62" i="32"/>
  <c r="J62" i="32"/>
  <c r="E62" i="32"/>
  <c r="K62" i="32"/>
  <c r="L62" i="32"/>
  <c r="C63" i="32"/>
  <c r="G63" i="32"/>
  <c r="H63" i="32"/>
  <c r="I63" i="32"/>
  <c r="D63" i="32"/>
  <c r="J63" i="32"/>
  <c r="E63" i="32"/>
  <c r="K63" i="32"/>
  <c r="L63" i="32"/>
  <c r="C64" i="32"/>
  <c r="D64" i="32"/>
  <c r="E64" i="32"/>
  <c r="G64" i="32"/>
  <c r="H64" i="32"/>
  <c r="I64" i="32"/>
  <c r="J64" i="32"/>
  <c r="K64" i="32"/>
  <c r="L64" i="32"/>
  <c r="C65" i="32"/>
  <c r="G65" i="32"/>
  <c r="H65" i="32"/>
  <c r="I65" i="32"/>
  <c r="D65" i="32"/>
  <c r="J65" i="32"/>
  <c r="E65" i="32"/>
  <c r="K65" i="32"/>
  <c r="L65" i="32"/>
  <c r="C66" i="32"/>
  <c r="G66" i="32"/>
  <c r="H66" i="32"/>
  <c r="I66" i="32"/>
  <c r="D66" i="32"/>
  <c r="J66" i="32"/>
  <c r="E66" i="32"/>
  <c r="K66" i="32"/>
  <c r="L66" i="32"/>
  <c r="C67" i="32"/>
  <c r="G67" i="32"/>
  <c r="F67" i="32"/>
  <c r="H67" i="32"/>
  <c r="I67" i="32"/>
  <c r="D67" i="32"/>
  <c r="J67" i="32"/>
  <c r="E67" i="32"/>
  <c r="K67" i="32"/>
  <c r="L67" i="32"/>
  <c r="C68" i="32"/>
  <c r="G68" i="32"/>
  <c r="H68" i="32"/>
  <c r="I68" i="32"/>
  <c r="D68" i="32"/>
  <c r="J68" i="32"/>
  <c r="E68" i="32"/>
  <c r="K68" i="32"/>
  <c r="L68" i="32"/>
  <c r="C69" i="32"/>
  <c r="D69" i="32"/>
  <c r="G69" i="32"/>
  <c r="H69" i="32"/>
  <c r="I69" i="32"/>
  <c r="J69" i="32"/>
  <c r="E69" i="32"/>
  <c r="K69" i="32"/>
  <c r="L69" i="32"/>
  <c r="C70" i="32"/>
  <c r="G70" i="32"/>
  <c r="F70" i="32"/>
  <c r="H70" i="32"/>
  <c r="I70" i="32"/>
  <c r="D70" i="32"/>
  <c r="J70" i="32"/>
  <c r="E70" i="32"/>
  <c r="K70" i="32"/>
  <c r="L70" i="32"/>
  <c r="C71" i="32"/>
  <c r="G71" i="32"/>
  <c r="H71" i="32"/>
  <c r="I71" i="32"/>
  <c r="D71" i="32"/>
  <c r="J71" i="32"/>
  <c r="E71" i="32"/>
  <c r="K71" i="32"/>
  <c r="L71" i="32"/>
  <c r="C72" i="32"/>
  <c r="G72" i="32"/>
  <c r="H72" i="32"/>
  <c r="F72" i="32"/>
  <c r="I72" i="32"/>
  <c r="D72" i="32"/>
  <c r="J72" i="32"/>
  <c r="E72" i="32"/>
  <c r="K72" i="32"/>
  <c r="L72" i="32"/>
  <c r="C73" i="32"/>
  <c r="G73" i="32"/>
  <c r="H73" i="32"/>
  <c r="I73" i="32"/>
  <c r="D73" i="32"/>
  <c r="J73" i="32"/>
  <c r="E73" i="32"/>
  <c r="K73" i="32"/>
  <c r="L73" i="32"/>
  <c r="C74" i="32"/>
  <c r="G74" i="32"/>
  <c r="H74" i="32"/>
  <c r="I74" i="32"/>
  <c r="D74" i="32"/>
  <c r="J74" i="32"/>
  <c r="E74" i="32"/>
  <c r="K74" i="32"/>
  <c r="L74" i="32"/>
  <c r="C75" i="32"/>
  <c r="G75" i="32"/>
  <c r="H75" i="32"/>
  <c r="I75" i="32"/>
  <c r="D75" i="32"/>
  <c r="J75" i="32"/>
  <c r="E75" i="32"/>
  <c r="K75" i="32"/>
  <c r="L75" i="32"/>
  <c r="C76" i="32"/>
  <c r="D76" i="32"/>
  <c r="G76" i="32"/>
  <c r="H76" i="32"/>
  <c r="I76" i="32"/>
  <c r="J76" i="32"/>
  <c r="E76" i="32"/>
  <c r="K76" i="32"/>
  <c r="L76" i="32"/>
  <c r="C77" i="32"/>
  <c r="E77" i="32"/>
  <c r="G77" i="32"/>
  <c r="H77" i="32"/>
  <c r="I77" i="32"/>
  <c r="D77" i="32"/>
  <c r="J77" i="32"/>
  <c r="K77" i="32"/>
  <c r="L77" i="32"/>
  <c r="C78" i="32"/>
  <c r="G78" i="32"/>
  <c r="H78" i="32"/>
  <c r="F78" i="32"/>
  <c r="I78" i="32"/>
  <c r="D78" i="32"/>
  <c r="J78" i="32"/>
  <c r="E78" i="32"/>
  <c r="K78" i="32"/>
  <c r="L78" i="32"/>
  <c r="C79" i="32"/>
  <c r="G79" i="32"/>
  <c r="H79" i="32"/>
  <c r="I79" i="32"/>
  <c r="D79" i="32"/>
  <c r="J79" i="32"/>
  <c r="E79" i="32"/>
  <c r="K79" i="32"/>
  <c r="L79" i="32"/>
  <c r="C80" i="32"/>
  <c r="G80" i="32"/>
  <c r="H80" i="32"/>
  <c r="F80" i="32"/>
  <c r="I80" i="32"/>
  <c r="D80" i="32"/>
  <c r="J80" i="32"/>
  <c r="E80" i="32"/>
  <c r="K80" i="32"/>
  <c r="L80" i="32"/>
  <c r="C81" i="32"/>
  <c r="G81" i="32"/>
  <c r="H81" i="32"/>
  <c r="I81" i="32"/>
  <c r="D81" i="32"/>
  <c r="J81" i="32"/>
  <c r="E81" i="32"/>
  <c r="K81" i="32"/>
  <c r="L81" i="32"/>
  <c r="C82" i="32"/>
  <c r="F82" i="32"/>
  <c r="G82" i="32"/>
  <c r="H82" i="32"/>
  <c r="I82" i="32"/>
  <c r="D82" i="32"/>
  <c r="J82" i="32"/>
  <c r="E82" i="32"/>
  <c r="K82" i="32"/>
  <c r="L82" i="32"/>
  <c r="C83" i="32"/>
  <c r="E83" i="32"/>
  <c r="G83" i="32"/>
  <c r="H83" i="32"/>
  <c r="I83" i="32"/>
  <c r="D83" i="32"/>
  <c r="J83" i="32"/>
  <c r="K83" i="32"/>
  <c r="L83" i="32"/>
  <c r="C84" i="32"/>
  <c r="G84" i="32"/>
  <c r="H84" i="32"/>
  <c r="I84" i="32"/>
  <c r="D84" i="32"/>
  <c r="J84" i="32"/>
  <c r="E84" i="32"/>
  <c r="K84" i="32"/>
  <c r="L84" i="32"/>
  <c r="C85" i="32"/>
  <c r="G85" i="32"/>
  <c r="H85" i="32"/>
  <c r="I85" i="32"/>
  <c r="D85" i="32"/>
  <c r="J85" i="32"/>
  <c r="E85" i="32"/>
  <c r="K85" i="32"/>
  <c r="L85" i="32"/>
  <c r="C86" i="32"/>
  <c r="G86" i="32"/>
  <c r="H86" i="32"/>
  <c r="I86" i="32"/>
  <c r="D86" i="32"/>
  <c r="J86" i="32"/>
  <c r="E86" i="32"/>
  <c r="K86" i="32"/>
  <c r="L86" i="32"/>
  <c r="C87" i="32"/>
  <c r="G87" i="32"/>
  <c r="H87" i="32"/>
  <c r="I87" i="32"/>
  <c r="D87" i="32"/>
  <c r="J87" i="32"/>
  <c r="E87" i="32"/>
  <c r="K87" i="32"/>
  <c r="L87" i="32"/>
  <c r="C88" i="32"/>
  <c r="G88" i="32"/>
  <c r="H88" i="32"/>
  <c r="F88" i="32"/>
  <c r="I88" i="32"/>
  <c r="D88" i="32"/>
  <c r="J88" i="32"/>
  <c r="E88" i="32"/>
  <c r="K88" i="32"/>
  <c r="L88" i="32"/>
  <c r="C89" i="32"/>
  <c r="E89" i="32"/>
  <c r="G89" i="32"/>
  <c r="H89" i="32"/>
  <c r="I89" i="32"/>
  <c r="D89" i="32"/>
  <c r="J89" i="32"/>
  <c r="K89" i="32"/>
  <c r="L89" i="32"/>
  <c r="C90" i="32"/>
  <c r="G90" i="32"/>
  <c r="H90" i="32"/>
  <c r="I90" i="32"/>
  <c r="D90" i="32"/>
  <c r="J90" i="32"/>
  <c r="E90" i="32"/>
  <c r="K90" i="32"/>
  <c r="L90" i="32"/>
  <c r="C91" i="32"/>
  <c r="G91" i="32"/>
  <c r="H91" i="32"/>
  <c r="I91" i="32"/>
  <c r="D91" i="32"/>
  <c r="J91" i="32"/>
  <c r="E91" i="32"/>
  <c r="K91" i="32"/>
  <c r="L91" i="32"/>
  <c r="C92" i="32"/>
  <c r="G92" i="32"/>
  <c r="H92" i="32"/>
  <c r="I92" i="32"/>
  <c r="D92" i="32"/>
  <c r="J92" i="32"/>
  <c r="E92" i="32"/>
  <c r="K92" i="32"/>
  <c r="L92" i="32"/>
  <c r="C93" i="32"/>
  <c r="D93" i="32"/>
  <c r="G93" i="32"/>
  <c r="F93" i="32"/>
  <c r="H93" i="32"/>
  <c r="I93" i="32"/>
  <c r="J93" i="32"/>
  <c r="E93" i="32"/>
  <c r="K93" i="32"/>
  <c r="L93" i="32"/>
  <c r="C94" i="32"/>
  <c r="G94" i="32"/>
  <c r="F94" i="32"/>
  <c r="H94" i="32"/>
  <c r="I94" i="32"/>
  <c r="D94" i="32"/>
  <c r="J94" i="32"/>
  <c r="E94" i="32"/>
  <c r="K94" i="32"/>
  <c r="L94" i="32"/>
  <c r="C95" i="32"/>
  <c r="G95" i="32"/>
  <c r="H95" i="32"/>
  <c r="F95" i="32"/>
  <c r="I95" i="32"/>
  <c r="D95" i="32"/>
  <c r="J95" i="32"/>
  <c r="E95" i="32"/>
  <c r="K95" i="32"/>
  <c r="L95" i="32"/>
  <c r="C96" i="32"/>
  <c r="G96" i="32"/>
  <c r="H96" i="32"/>
  <c r="F96" i="32"/>
  <c r="I96" i="32"/>
  <c r="D96" i="32"/>
  <c r="J96" i="32"/>
  <c r="E96" i="32"/>
  <c r="K96" i="32"/>
  <c r="L96" i="32"/>
  <c r="C97" i="32"/>
  <c r="F97" i="32"/>
  <c r="G97" i="32"/>
  <c r="H97" i="32"/>
  <c r="I97" i="32"/>
  <c r="D97" i="32"/>
  <c r="J97" i="32"/>
  <c r="E97" i="32"/>
  <c r="K97" i="32"/>
  <c r="L97" i="32"/>
  <c r="C98" i="32"/>
  <c r="G98" i="32"/>
  <c r="H98" i="32"/>
  <c r="F98" i="32"/>
  <c r="I98" i="32"/>
  <c r="D98" i="32"/>
  <c r="J98" i="32"/>
  <c r="E98" i="32"/>
  <c r="K98" i="32"/>
  <c r="L98" i="32"/>
  <c r="C99" i="32"/>
  <c r="G99" i="32"/>
  <c r="H99" i="32"/>
  <c r="I99" i="32"/>
  <c r="D99" i="32"/>
  <c r="J99" i="32"/>
  <c r="E99" i="32"/>
  <c r="K99" i="32"/>
  <c r="L99" i="32"/>
  <c r="C100" i="32"/>
  <c r="E100" i="32"/>
  <c r="G100" i="32"/>
  <c r="F100" i="32"/>
  <c r="H100" i="32"/>
  <c r="I100" i="32"/>
  <c r="D100" i="32"/>
  <c r="J100" i="32"/>
  <c r="K100" i="32"/>
  <c r="L100" i="32"/>
  <c r="C101" i="32"/>
  <c r="G101" i="32"/>
  <c r="F101" i="32"/>
  <c r="H101" i="32"/>
  <c r="I101" i="32"/>
  <c r="D101" i="32"/>
  <c r="J101" i="32"/>
  <c r="E101" i="32"/>
  <c r="K101" i="32"/>
  <c r="L101" i="32"/>
  <c r="C102" i="32"/>
  <c r="G102" i="32"/>
  <c r="H102" i="32"/>
  <c r="F102" i="32"/>
  <c r="I102" i="32"/>
  <c r="D102" i="32"/>
  <c r="J102" i="32"/>
  <c r="E102" i="32"/>
  <c r="K102" i="32"/>
  <c r="L102" i="32"/>
  <c r="C103" i="32"/>
  <c r="G103" i="32"/>
  <c r="H103" i="32"/>
  <c r="I103" i="32"/>
  <c r="D103" i="32"/>
  <c r="J103" i="32"/>
  <c r="E103" i="32"/>
  <c r="K103" i="32"/>
  <c r="L103" i="32"/>
  <c r="C104" i="32"/>
  <c r="G104" i="32"/>
  <c r="H104" i="32"/>
  <c r="I104" i="32"/>
  <c r="D104" i="32"/>
  <c r="J104" i="32"/>
  <c r="E104" i="32"/>
  <c r="K104" i="32"/>
  <c r="L104" i="32"/>
  <c r="C105" i="32"/>
  <c r="D105" i="32"/>
  <c r="G105" i="32"/>
  <c r="H105" i="32"/>
  <c r="I105" i="32"/>
  <c r="J105" i="32"/>
  <c r="E105" i="32"/>
  <c r="K105" i="32"/>
  <c r="L105" i="32"/>
  <c r="C106" i="32"/>
  <c r="D106" i="32"/>
  <c r="G106" i="32"/>
  <c r="H106" i="32"/>
  <c r="I106" i="32"/>
  <c r="J106" i="32"/>
  <c r="E106" i="32"/>
  <c r="K106" i="32"/>
  <c r="L106" i="32"/>
  <c r="C107" i="32"/>
  <c r="G107" i="32"/>
  <c r="H107" i="32"/>
  <c r="I107" i="32"/>
  <c r="D107" i="32"/>
  <c r="J107" i="32"/>
  <c r="E107" i="32"/>
  <c r="K107" i="32"/>
  <c r="L107" i="32"/>
  <c r="C108" i="32"/>
  <c r="G108" i="32"/>
  <c r="H108" i="32"/>
  <c r="I108" i="32"/>
  <c r="D108" i="32"/>
  <c r="J108" i="32"/>
  <c r="E108" i="32"/>
  <c r="K108" i="32"/>
  <c r="L108" i="32"/>
  <c r="C109" i="32"/>
  <c r="G109" i="32"/>
  <c r="H109" i="32"/>
  <c r="I109" i="32"/>
  <c r="D109" i="32"/>
  <c r="J109" i="32"/>
  <c r="E109" i="32"/>
  <c r="K109" i="32"/>
  <c r="L109" i="32"/>
  <c r="C110" i="32"/>
  <c r="G110" i="32"/>
  <c r="H110" i="32"/>
  <c r="I110" i="32"/>
  <c r="D110" i="32"/>
  <c r="J110" i="32"/>
  <c r="E110" i="32"/>
  <c r="K110" i="32"/>
  <c r="L110" i="32"/>
  <c r="C111" i="32"/>
  <c r="G111" i="32"/>
  <c r="H111" i="32"/>
  <c r="I111" i="32"/>
  <c r="D111" i="32"/>
  <c r="J111" i="32"/>
  <c r="E111" i="32"/>
  <c r="K111" i="32"/>
  <c r="L111" i="32"/>
  <c r="C112" i="32"/>
  <c r="G112" i="32"/>
  <c r="F112" i="32"/>
  <c r="H112" i="32"/>
  <c r="I112" i="32"/>
  <c r="D112" i="32"/>
  <c r="J112" i="32"/>
  <c r="E112" i="32"/>
  <c r="K112" i="32"/>
  <c r="L112" i="32"/>
  <c r="C113" i="32"/>
  <c r="E113" i="32"/>
  <c r="G113" i="32"/>
  <c r="H113" i="32"/>
  <c r="F113" i="32"/>
  <c r="I113" i="32"/>
  <c r="D113" i="32"/>
  <c r="J113" i="32"/>
  <c r="K113" i="32"/>
  <c r="L113" i="32"/>
  <c r="C114" i="32"/>
  <c r="E114" i="32"/>
  <c r="G114" i="32"/>
  <c r="F114" i="32"/>
  <c r="H114" i="32"/>
  <c r="I114" i="32"/>
  <c r="D114" i="32"/>
  <c r="J114" i="32"/>
  <c r="K114" i="32"/>
  <c r="L114" i="32"/>
  <c r="C115" i="32"/>
  <c r="G115" i="32"/>
  <c r="H115" i="32"/>
  <c r="F115" i="32"/>
  <c r="I115" i="32"/>
  <c r="D115" i="32"/>
  <c r="J115" i="32"/>
  <c r="E115" i="32"/>
  <c r="K115" i="32"/>
  <c r="L115" i="32"/>
  <c r="C116" i="32"/>
  <c r="G116" i="32"/>
  <c r="H116" i="32"/>
  <c r="I116" i="32"/>
  <c r="D116" i="32"/>
  <c r="J116" i="32"/>
  <c r="E116" i="32"/>
  <c r="K116" i="32"/>
  <c r="L116" i="32"/>
  <c r="C117" i="32"/>
  <c r="G117" i="32"/>
  <c r="H117" i="32"/>
  <c r="I117" i="32"/>
  <c r="D117" i="32"/>
  <c r="J117" i="32"/>
  <c r="E117" i="32"/>
  <c r="K117" i="32"/>
  <c r="L117" i="32"/>
  <c r="C118" i="32"/>
  <c r="G118" i="32"/>
  <c r="H118" i="32"/>
  <c r="I118" i="32"/>
  <c r="D118" i="32"/>
  <c r="J118" i="32"/>
  <c r="E118" i="32"/>
  <c r="K118" i="32"/>
  <c r="L118" i="32"/>
  <c r="C119" i="32"/>
  <c r="D119" i="32"/>
  <c r="G119" i="32"/>
  <c r="H119" i="32"/>
  <c r="I119" i="32"/>
  <c r="J119" i="32"/>
  <c r="E119" i="32"/>
  <c r="K119" i="32"/>
  <c r="L119" i="32"/>
  <c r="C120" i="32"/>
  <c r="G120" i="32"/>
  <c r="H120" i="32"/>
  <c r="I120" i="32"/>
  <c r="D120" i="32"/>
  <c r="J120" i="32"/>
  <c r="E120" i="32"/>
  <c r="K120" i="32"/>
  <c r="L120" i="32"/>
  <c r="C121" i="32"/>
  <c r="G121" i="32"/>
  <c r="H121" i="32"/>
  <c r="I121" i="32"/>
  <c r="D121" i="32"/>
  <c r="J121" i="32"/>
  <c r="E121" i="32"/>
  <c r="K121" i="32"/>
  <c r="L121" i="32"/>
  <c r="C122" i="32"/>
  <c r="G122" i="32"/>
  <c r="H122" i="32"/>
  <c r="I122" i="32"/>
  <c r="D122" i="32"/>
  <c r="J122" i="32"/>
  <c r="E122" i="32"/>
  <c r="K122" i="32"/>
  <c r="L122" i="32"/>
  <c r="C123" i="32"/>
  <c r="G123" i="32"/>
  <c r="H123" i="32"/>
  <c r="I123" i="32"/>
  <c r="D123" i="32"/>
  <c r="J123" i="32"/>
  <c r="E123" i="32"/>
  <c r="K123" i="32"/>
  <c r="L123" i="32"/>
  <c r="C124" i="32"/>
  <c r="F124" i="32"/>
  <c r="G124" i="32"/>
  <c r="H124" i="32"/>
  <c r="I124" i="32"/>
  <c r="D124" i="32"/>
  <c r="J124" i="32"/>
  <c r="E124" i="32"/>
  <c r="K124" i="32"/>
  <c r="L124" i="32"/>
  <c r="C125" i="32"/>
  <c r="G125" i="32"/>
  <c r="H125" i="32"/>
  <c r="I125" i="32"/>
  <c r="D125" i="32"/>
  <c r="J125" i="32"/>
  <c r="E125" i="32"/>
  <c r="K125" i="32"/>
  <c r="L125" i="32"/>
  <c r="C126" i="32"/>
  <c r="E126" i="32"/>
  <c r="G126" i="32"/>
  <c r="H126" i="32"/>
  <c r="I126" i="32"/>
  <c r="D126" i="32"/>
  <c r="J126" i="32"/>
  <c r="K126" i="32"/>
  <c r="L126" i="32"/>
  <c r="C127" i="32"/>
  <c r="G127" i="32"/>
  <c r="H127" i="32"/>
  <c r="I127" i="32"/>
  <c r="D127" i="32"/>
  <c r="J127" i="32"/>
  <c r="E127" i="32"/>
  <c r="K127" i="32"/>
  <c r="L127" i="32"/>
  <c r="C128" i="32"/>
  <c r="G128" i="32"/>
  <c r="H128" i="32"/>
  <c r="I128" i="32"/>
  <c r="D128" i="32"/>
  <c r="J128" i="32"/>
  <c r="E128" i="32"/>
  <c r="K128" i="32"/>
  <c r="L128" i="32"/>
  <c r="C129" i="32"/>
  <c r="G129" i="32"/>
  <c r="H129" i="32"/>
  <c r="I129" i="32"/>
  <c r="D129" i="32"/>
  <c r="J129" i="32"/>
  <c r="E129" i="32"/>
  <c r="K129" i="32"/>
  <c r="L129" i="32"/>
  <c r="C130" i="32"/>
  <c r="G130" i="32"/>
  <c r="H130" i="32"/>
  <c r="I130" i="32"/>
  <c r="D130" i="32"/>
  <c r="J130" i="32"/>
  <c r="E130" i="32"/>
  <c r="K130" i="32"/>
  <c r="L130" i="32"/>
  <c r="C131" i="32"/>
  <c r="G131" i="32"/>
  <c r="H131" i="32"/>
  <c r="F131" i="32"/>
  <c r="I131" i="32"/>
  <c r="D131" i="32"/>
  <c r="J131" i="32"/>
  <c r="E131" i="32"/>
  <c r="K131" i="32"/>
  <c r="L131" i="32"/>
  <c r="C132" i="32"/>
  <c r="G132" i="32"/>
  <c r="H132" i="32"/>
  <c r="I132" i="32"/>
  <c r="D132" i="32"/>
  <c r="J132" i="32"/>
  <c r="E132" i="32"/>
  <c r="K132" i="32"/>
  <c r="L132" i="32"/>
  <c r="C133" i="32"/>
  <c r="G133" i="32"/>
  <c r="H133" i="32"/>
  <c r="I133" i="32"/>
  <c r="D133" i="32"/>
  <c r="J133" i="32"/>
  <c r="E133" i="32"/>
  <c r="K133" i="32"/>
  <c r="L133" i="32"/>
  <c r="C134" i="32"/>
  <c r="G134" i="32"/>
  <c r="H134" i="32"/>
  <c r="I134" i="32"/>
  <c r="D134" i="32"/>
  <c r="J134" i="32"/>
  <c r="E134" i="32"/>
  <c r="K134" i="32"/>
  <c r="L134" i="32"/>
  <c r="C135" i="32"/>
  <c r="G135" i="32"/>
  <c r="F135" i="32"/>
  <c r="H135" i="32"/>
  <c r="I135" i="32"/>
  <c r="D135" i="32"/>
  <c r="J135" i="32"/>
  <c r="E135" i="32"/>
  <c r="K135" i="32"/>
  <c r="L135" i="32"/>
  <c r="C136" i="32"/>
  <c r="G136" i="32"/>
  <c r="F136" i="32"/>
  <c r="H136" i="32"/>
  <c r="I136" i="32"/>
  <c r="D136" i="32"/>
  <c r="J136" i="32"/>
  <c r="E136" i="32"/>
  <c r="K136" i="32"/>
  <c r="L136" i="32"/>
  <c r="C137" i="32"/>
  <c r="E137" i="32"/>
  <c r="G137" i="32"/>
  <c r="H137" i="32"/>
  <c r="I137" i="32"/>
  <c r="D137" i="32"/>
  <c r="J137" i="32"/>
  <c r="K137" i="32"/>
  <c r="L137" i="32"/>
  <c r="C138" i="32"/>
  <c r="G138" i="32"/>
  <c r="H138" i="32"/>
  <c r="F138" i="32"/>
  <c r="I138" i="32"/>
  <c r="D138" i="32"/>
  <c r="J138" i="32"/>
  <c r="E138" i="32"/>
  <c r="K138" i="32"/>
  <c r="L138" i="32"/>
  <c r="C139" i="32"/>
  <c r="G139" i="32"/>
  <c r="F139" i="32"/>
  <c r="H139" i="32"/>
  <c r="I139" i="32"/>
  <c r="D139" i="32"/>
  <c r="J139" i="32"/>
  <c r="E139" i="32"/>
  <c r="K139" i="32"/>
  <c r="L139" i="32"/>
  <c r="C140" i="32"/>
  <c r="G140" i="32"/>
  <c r="H140" i="32"/>
  <c r="I140" i="32"/>
  <c r="D140" i="32"/>
  <c r="J140" i="32"/>
  <c r="E140" i="32"/>
  <c r="K140" i="32"/>
  <c r="L140" i="32"/>
  <c r="C141" i="32"/>
  <c r="G141" i="32"/>
  <c r="H141" i="32"/>
  <c r="I141" i="32"/>
  <c r="D141" i="32"/>
  <c r="J141" i="32"/>
  <c r="E141" i="32"/>
  <c r="K141" i="32"/>
  <c r="L141" i="32"/>
  <c r="C142" i="32"/>
  <c r="G142" i="32"/>
  <c r="H142" i="32"/>
  <c r="F142" i="32"/>
  <c r="I142" i="32"/>
  <c r="D142" i="32"/>
  <c r="J142" i="32"/>
  <c r="E142" i="32"/>
  <c r="K142" i="32"/>
  <c r="L142" i="32"/>
  <c r="C143" i="32"/>
  <c r="D143" i="32"/>
  <c r="G143" i="32"/>
  <c r="H143" i="32"/>
  <c r="I143" i="32"/>
  <c r="J143" i="32"/>
  <c r="E143" i="32"/>
  <c r="K143" i="32"/>
  <c r="L143" i="32"/>
  <c r="C144" i="32"/>
  <c r="G144" i="32"/>
  <c r="H144" i="32"/>
  <c r="I144" i="32"/>
  <c r="D144" i="32"/>
  <c r="J144" i="32"/>
  <c r="E144" i="32"/>
  <c r="K144" i="32"/>
  <c r="L144" i="32"/>
  <c r="C145" i="32"/>
  <c r="G145" i="32"/>
  <c r="H145" i="32"/>
  <c r="I145" i="32"/>
  <c r="D145" i="32"/>
  <c r="J145" i="32"/>
  <c r="E145" i="32"/>
  <c r="K145" i="32"/>
  <c r="L145" i="32"/>
  <c r="C146" i="32"/>
  <c r="G146" i="32"/>
  <c r="H146" i="32"/>
  <c r="I146" i="32"/>
  <c r="D146" i="32"/>
  <c r="J146" i="32"/>
  <c r="E146" i="32"/>
  <c r="K146" i="32"/>
  <c r="L146" i="32"/>
  <c r="C147" i="32"/>
  <c r="G147" i="32"/>
  <c r="F147" i="32"/>
  <c r="H147" i="32"/>
  <c r="I147" i="32"/>
  <c r="D147" i="32"/>
  <c r="J147" i="32"/>
  <c r="E147" i="32"/>
  <c r="K147" i="32"/>
  <c r="L147" i="32"/>
  <c r="C148" i="32"/>
  <c r="G148" i="32"/>
  <c r="H148" i="32"/>
  <c r="I148" i="32"/>
  <c r="D148" i="32"/>
  <c r="J148" i="32"/>
  <c r="E148" i="32"/>
  <c r="K148" i="32"/>
  <c r="L148" i="32"/>
  <c r="C149" i="32"/>
  <c r="G149" i="32"/>
  <c r="H149" i="32"/>
  <c r="F149" i="32"/>
  <c r="I149" i="32"/>
  <c r="D149" i="32"/>
  <c r="J149" i="32"/>
  <c r="E149" i="32"/>
  <c r="K149" i="32"/>
  <c r="L149" i="32"/>
  <c r="C150" i="32"/>
  <c r="E150" i="32"/>
  <c r="G150" i="32"/>
  <c r="H150" i="32"/>
  <c r="I150" i="32"/>
  <c r="D150" i="32"/>
  <c r="J150" i="32"/>
  <c r="K150" i="32"/>
  <c r="L150" i="32"/>
  <c r="C151" i="32"/>
  <c r="G151" i="32"/>
  <c r="H151" i="32"/>
  <c r="I151" i="32"/>
  <c r="D151" i="32"/>
  <c r="J151" i="32"/>
  <c r="E151" i="32"/>
  <c r="K151" i="32"/>
  <c r="L151" i="32"/>
  <c r="C152" i="32"/>
  <c r="G152" i="32"/>
  <c r="H152" i="32"/>
  <c r="I152" i="32"/>
  <c r="D152" i="32"/>
  <c r="J152" i="32"/>
  <c r="E152" i="32"/>
  <c r="K152" i="32"/>
  <c r="L152" i="32"/>
  <c r="C153" i="32"/>
  <c r="G153" i="32"/>
  <c r="H153" i="32"/>
  <c r="I153" i="32"/>
  <c r="D153" i="32"/>
  <c r="J153" i="32"/>
  <c r="E153" i="32"/>
  <c r="K153" i="32"/>
  <c r="L153" i="32"/>
  <c r="C154" i="32"/>
  <c r="E154" i="32"/>
  <c r="G154" i="32"/>
  <c r="H154" i="32"/>
  <c r="F154" i="32"/>
  <c r="I154" i="32"/>
  <c r="D154" i="32"/>
  <c r="J154" i="32"/>
  <c r="K154" i="32"/>
  <c r="L154" i="32"/>
  <c r="C155" i="32"/>
  <c r="G155" i="32"/>
  <c r="H155" i="32"/>
  <c r="I155" i="32"/>
  <c r="D155" i="32"/>
  <c r="J155" i="32"/>
  <c r="E155" i="32"/>
  <c r="K155" i="32"/>
  <c r="L155" i="32"/>
  <c r="C156" i="32"/>
  <c r="E156" i="32"/>
  <c r="G156" i="32"/>
  <c r="H156" i="32"/>
  <c r="I156" i="32"/>
  <c r="D156" i="32"/>
  <c r="J156" i="32"/>
  <c r="K156" i="32"/>
  <c r="L156" i="32"/>
  <c r="C157" i="32"/>
  <c r="G157" i="32"/>
  <c r="H157" i="32"/>
  <c r="I157" i="32"/>
  <c r="D157" i="32"/>
  <c r="J157" i="32"/>
  <c r="E157" i="32"/>
  <c r="K157" i="32"/>
  <c r="L157" i="32"/>
  <c r="C158" i="32"/>
  <c r="G158" i="32"/>
  <c r="H158" i="32"/>
  <c r="I158" i="32"/>
  <c r="D158" i="32"/>
  <c r="J158" i="32"/>
  <c r="E158" i="32"/>
  <c r="K158" i="32"/>
  <c r="L158" i="32"/>
  <c r="C159" i="32"/>
  <c r="G159" i="32"/>
  <c r="H159" i="32"/>
  <c r="I159" i="32"/>
  <c r="D159" i="32"/>
  <c r="J159" i="32"/>
  <c r="E159" i="32"/>
  <c r="K159" i="32"/>
  <c r="L159" i="32"/>
  <c r="C160" i="32"/>
  <c r="G160" i="32"/>
  <c r="H160" i="32"/>
  <c r="F160" i="32"/>
  <c r="I160" i="32"/>
  <c r="D160" i="32"/>
  <c r="J160" i="32"/>
  <c r="E160" i="32"/>
  <c r="K160" i="32"/>
  <c r="L160" i="32"/>
  <c r="C161" i="32"/>
  <c r="G161" i="32"/>
  <c r="H161" i="32"/>
  <c r="I161" i="32"/>
  <c r="D161" i="32"/>
  <c r="J161" i="32"/>
  <c r="E161" i="32"/>
  <c r="K161" i="32"/>
  <c r="L161" i="32"/>
  <c r="C162" i="32"/>
  <c r="G162" i="32"/>
  <c r="H162" i="32"/>
  <c r="I162" i="32"/>
  <c r="D162" i="32"/>
  <c r="J162" i="32"/>
  <c r="E162" i="32"/>
  <c r="K162" i="32"/>
  <c r="L162" i="32"/>
  <c r="C163" i="32"/>
  <c r="G163" i="32"/>
  <c r="H163" i="32"/>
  <c r="F163" i="32"/>
  <c r="I163" i="32"/>
  <c r="D163" i="32"/>
  <c r="J163" i="32"/>
  <c r="E163" i="32"/>
  <c r="K163" i="32"/>
  <c r="L163" i="32"/>
  <c r="C164" i="32"/>
  <c r="G164" i="32"/>
  <c r="H164" i="32"/>
  <c r="F164" i="32"/>
  <c r="I164" i="32"/>
  <c r="D164" i="32"/>
  <c r="J164" i="32"/>
  <c r="E164" i="32"/>
  <c r="K164" i="32"/>
  <c r="L164" i="32"/>
  <c r="C165" i="32"/>
  <c r="G165" i="32"/>
  <c r="F165" i="32"/>
  <c r="H165" i="32"/>
  <c r="I165" i="32"/>
  <c r="D165" i="32"/>
  <c r="J165" i="32"/>
  <c r="E165" i="32"/>
  <c r="K165" i="32"/>
  <c r="L165" i="32"/>
  <c r="C166" i="32"/>
  <c r="G166" i="32"/>
  <c r="H166" i="32"/>
  <c r="I166" i="32"/>
  <c r="D166" i="32"/>
  <c r="J166" i="32"/>
  <c r="E166" i="32"/>
  <c r="K166" i="32"/>
  <c r="L166" i="32"/>
  <c r="C167" i="32"/>
  <c r="G167" i="32"/>
  <c r="F167" i="32"/>
  <c r="H167" i="32"/>
  <c r="I167" i="32"/>
  <c r="D167" i="32"/>
  <c r="J167" i="32"/>
  <c r="E167" i="32"/>
  <c r="K167" i="32"/>
  <c r="L167" i="32"/>
  <c r="C168" i="32"/>
  <c r="G168" i="32"/>
  <c r="H168" i="32"/>
  <c r="I168" i="32"/>
  <c r="D168" i="32"/>
  <c r="J168" i="32"/>
  <c r="E168" i="32"/>
  <c r="K168" i="32"/>
  <c r="L168" i="32"/>
  <c r="C169" i="32"/>
  <c r="G169" i="32"/>
  <c r="F169" i="32"/>
  <c r="H169" i="32"/>
  <c r="I169" i="32"/>
  <c r="D169" i="32"/>
  <c r="J169" i="32"/>
  <c r="E169" i="32"/>
  <c r="K169" i="32"/>
  <c r="L169" i="32"/>
  <c r="C170" i="32"/>
  <c r="G170" i="32"/>
  <c r="H170" i="32"/>
  <c r="F170" i="32"/>
  <c r="I170" i="32"/>
  <c r="D170" i="32"/>
  <c r="J170" i="32"/>
  <c r="E170" i="32"/>
  <c r="K170" i="32"/>
  <c r="L170" i="32"/>
  <c r="C171" i="32"/>
  <c r="G171" i="32"/>
  <c r="H171" i="32"/>
  <c r="I171" i="32"/>
  <c r="D171" i="32"/>
  <c r="J171" i="32"/>
  <c r="E171" i="32"/>
  <c r="K171" i="32"/>
  <c r="L171" i="32"/>
  <c r="C172" i="32"/>
  <c r="G172" i="32"/>
  <c r="F172" i="32"/>
  <c r="H172" i="32"/>
  <c r="I172" i="32"/>
  <c r="D172" i="32"/>
  <c r="J172" i="32"/>
  <c r="E172" i="32"/>
  <c r="K172" i="32"/>
  <c r="L172" i="32"/>
  <c r="C173" i="32"/>
  <c r="E173" i="32"/>
  <c r="G173" i="32"/>
  <c r="H173" i="32"/>
  <c r="I173" i="32"/>
  <c r="D173" i="32"/>
  <c r="J173" i="32"/>
  <c r="K173" i="32"/>
  <c r="L173" i="32"/>
  <c r="C174" i="32"/>
  <c r="G174" i="32"/>
  <c r="H174" i="32"/>
  <c r="I174" i="32"/>
  <c r="D174" i="32"/>
  <c r="J174" i="32"/>
  <c r="E174" i="32"/>
  <c r="K174" i="32"/>
  <c r="L174" i="32"/>
  <c r="C175" i="32"/>
  <c r="G175" i="32"/>
  <c r="H175" i="32"/>
  <c r="F175" i="32"/>
  <c r="I175" i="32"/>
  <c r="D175" i="32"/>
  <c r="J175" i="32"/>
  <c r="E175" i="32"/>
  <c r="K175" i="32"/>
  <c r="L175" i="32"/>
  <c r="C176" i="32"/>
  <c r="G176" i="32"/>
  <c r="H176" i="32"/>
  <c r="I176" i="32"/>
  <c r="D176" i="32"/>
  <c r="J176" i="32"/>
  <c r="E176" i="32"/>
  <c r="K176" i="32"/>
  <c r="L176" i="32"/>
  <c r="C177" i="32"/>
  <c r="G177" i="32"/>
  <c r="H177" i="32"/>
  <c r="I177" i="32"/>
  <c r="D177" i="32"/>
  <c r="J177" i="32"/>
  <c r="E177" i="32"/>
  <c r="K177" i="32"/>
  <c r="L177" i="32"/>
  <c r="C178" i="32"/>
  <c r="G178" i="32"/>
  <c r="F178" i="32"/>
  <c r="H178" i="32"/>
  <c r="I178" i="32"/>
  <c r="D178" i="32"/>
  <c r="J178" i="32"/>
  <c r="E178" i="32"/>
  <c r="K178" i="32"/>
  <c r="L178" i="32"/>
  <c r="C179" i="32"/>
  <c r="G179" i="32"/>
  <c r="F179" i="32"/>
  <c r="H179" i="32"/>
  <c r="I179" i="32"/>
  <c r="D179" i="32"/>
  <c r="J179" i="32"/>
  <c r="E179" i="32"/>
  <c r="K179" i="32"/>
  <c r="L179" i="32"/>
  <c r="C180" i="32"/>
  <c r="G180" i="32"/>
  <c r="H180" i="32"/>
  <c r="I180" i="32"/>
  <c r="D180" i="32"/>
  <c r="J180" i="32"/>
  <c r="E180" i="32"/>
  <c r="K180" i="32"/>
  <c r="L180" i="32"/>
  <c r="C181" i="32"/>
  <c r="G181" i="32"/>
  <c r="H181" i="32"/>
  <c r="I181" i="32"/>
  <c r="D181" i="32"/>
  <c r="J181" i="32"/>
  <c r="E181" i="32"/>
  <c r="K181" i="32"/>
  <c r="L181" i="32"/>
  <c r="C182" i="32"/>
  <c r="G182" i="32"/>
  <c r="H182" i="32"/>
  <c r="I182" i="32"/>
  <c r="D182" i="32"/>
  <c r="J182" i="32"/>
  <c r="E182" i="32"/>
  <c r="K182" i="32"/>
  <c r="L182" i="32"/>
  <c r="C183" i="32"/>
  <c r="G183" i="32"/>
  <c r="H183" i="32"/>
  <c r="I183" i="32"/>
  <c r="D183" i="32"/>
  <c r="J183" i="32"/>
  <c r="E183" i="32"/>
  <c r="K183" i="32"/>
  <c r="L183" i="32"/>
  <c r="C184" i="32"/>
  <c r="G184" i="32"/>
  <c r="H184" i="32"/>
  <c r="I184" i="32"/>
  <c r="D184" i="32"/>
  <c r="J184" i="32"/>
  <c r="E184" i="32"/>
  <c r="K184" i="32"/>
  <c r="L184" i="32"/>
  <c r="C185" i="32"/>
  <c r="G185" i="32"/>
  <c r="H185" i="32"/>
  <c r="I185" i="32"/>
  <c r="D185" i="32"/>
  <c r="J185" i="32"/>
  <c r="E185" i="32"/>
  <c r="K185" i="32"/>
  <c r="L185" i="32"/>
  <c r="C186" i="32"/>
  <c r="E186" i="32"/>
  <c r="G186" i="32"/>
  <c r="F186" i="32"/>
  <c r="H186" i="32"/>
  <c r="I186" i="32"/>
  <c r="D186" i="32"/>
  <c r="J186" i="32"/>
  <c r="K186" i="32"/>
  <c r="L186" i="32"/>
  <c r="C187" i="32"/>
  <c r="G187" i="32"/>
  <c r="F187" i="32"/>
  <c r="H187" i="32"/>
  <c r="I187" i="32"/>
  <c r="D187" i="32"/>
  <c r="J187" i="32"/>
  <c r="E187" i="32"/>
  <c r="K187" i="32"/>
  <c r="L187" i="32"/>
  <c r="C188" i="32"/>
  <c r="G188" i="32"/>
  <c r="H188" i="32"/>
  <c r="I188" i="32"/>
  <c r="D188" i="32"/>
  <c r="J188" i="32"/>
  <c r="E188" i="32"/>
  <c r="K188" i="32"/>
  <c r="L188" i="32"/>
  <c r="C189" i="32"/>
  <c r="D189" i="32"/>
  <c r="G189" i="32"/>
  <c r="H189" i="32"/>
  <c r="I189" i="32"/>
  <c r="J189" i="32"/>
  <c r="E189" i="32"/>
  <c r="K189" i="32"/>
  <c r="L189" i="32"/>
  <c r="C190" i="32"/>
  <c r="G190" i="32"/>
  <c r="H190" i="32"/>
  <c r="I190" i="32"/>
  <c r="D190" i="32"/>
  <c r="J190" i="32"/>
  <c r="E190" i="32"/>
  <c r="K190" i="32"/>
  <c r="L190" i="32"/>
  <c r="C191" i="32"/>
  <c r="G191" i="32"/>
  <c r="H191" i="32"/>
  <c r="I191" i="32"/>
  <c r="D191" i="32"/>
  <c r="J191" i="32"/>
  <c r="E191" i="32"/>
  <c r="K191" i="32"/>
  <c r="L191" i="32"/>
  <c r="C192" i="32"/>
  <c r="G192" i="32"/>
  <c r="F192" i="32"/>
  <c r="H192" i="32"/>
  <c r="I192" i="32"/>
  <c r="D192" i="32"/>
  <c r="J192" i="32"/>
  <c r="E192" i="32"/>
  <c r="K192" i="32"/>
  <c r="L192" i="32"/>
  <c r="C193" i="32"/>
  <c r="G193" i="32"/>
  <c r="H193" i="32"/>
  <c r="I193" i="32"/>
  <c r="D193" i="32"/>
  <c r="J193" i="32"/>
  <c r="E193" i="32"/>
  <c r="K193" i="32"/>
  <c r="L193" i="32"/>
  <c r="C194" i="32"/>
  <c r="G194" i="32"/>
  <c r="H194" i="32"/>
  <c r="F194" i="32"/>
  <c r="I194" i="32"/>
  <c r="D194" i="32"/>
  <c r="J194" i="32"/>
  <c r="E194" i="32"/>
  <c r="K194" i="32"/>
  <c r="L194" i="32"/>
  <c r="C195" i="32"/>
  <c r="G195" i="32"/>
  <c r="H195" i="32"/>
  <c r="I195" i="32"/>
  <c r="D195" i="32"/>
  <c r="J195" i="32"/>
  <c r="E195" i="32"/>
  <c r="K195" i="32"/>
  <c r="L195" i="32"/>
  <c r="C196" i="32"/>
  <c r="D196" i="32"/>
  <c r="E196" i="32"/>
  <c r="G196" i="32"/>
  <c r="H196" i="32"/>
  <c r="I196" i="32"/>
  <c r="J196" i="32"/>
  <c r="K196" i="32"/>
  <c r="L196" i="32"/>
  <c r="C197" i="32"/>
  <c r="G197" i="32"/>
  <c r="F197" i="32"/>
  <c r="H197" i="32"/>
  <c r="I197" i="32"/>
  <c r="D197" i="32"/>
  <c r="J197" i="32"/>
  <c r="E197" i="32"/>
  <c r="K197" i="32"/>
  <c r="L197" i="32"/>
  <c r="C198" i="32"/>
  <c r="G198" i="32"/>
  <c r="F198" i="32"/>
  <c r="H198" i="32"/>
  <c r="I198" i="32"/>
  <c r="D198" i="32"/>
  <c r="J198" i="32"/>
  <c r="E198" i="32"/>
  <c r="K198" i="32"/>
  <c r="L198" i="32"/>
  <c r="C199" i="32"/>
  <c r="G199" i="32"/>
  <c r="H199" i="32"/>
  <c r="I199" i="32"/>
  <c r="D199" i="32"/>
  <c r="J199" i="32"/>
  <c r="E199" i="32"/>
  <c r="K199" i="32"/>
  <c r="L199" i="32"/>
  <c r="C200" i="32"/>
  <c r="E200" i="32"/>
  <c r="G200" i="32"/>
  <c r="H200" i="32"/>
  <c r="I200" i="32"/>
  <c r="D200" i="32"/>
  <c r="J200" i="32"/>
  <c r="K200" i="32"/>
  <c r="L200" i="32"/>
  <c r="C201" i="32"/>
  <c r="D201" i="32"/>
  <c r="G201" i="32"/>
  <c r="H201" i="32"/>
  <c r="I201" i="32"/>
  <c r="J201" i="32"/>
  <c r="E201" i="32"/>
  <c r="K201" i="32"/>
  <c r="L201" i="32"/>
  <c r="C202" i="32"/>
  <c r="G202" i="32"/>
  <c r="H202" i="32"/>
  <c r="I202" i="32"/>
  <c r="D202" i="32"/>
  <c r="J202" i="32"/>
  <c r="E202" i="32"/>
  <c r="K202" i="32"/>
  <c r="L202" i="32"/>
  <c r="C203" i="32"/>
  <c r="D203" i="32"/>
  <c r="G203" i="32"/>
  <c r="H203" i="32"/>
  <c r="I203" i="32"/>
  <c r="J203" i="32"/>
  <c r="E203" i="32"/>
  <c r="K203" i="32"/>
  <c r="L203" i="32"/>
  <c r="C204" i="32"/>
  <c r="G204" i="32"/>
  <c r="H204" i="32"/>
  <c r="I204" i="32"/>
  <c r="D204" i="32"/>
  <c r="J204" i="32"/>
  <c r="E204" i="32"/>
  <c r="K204" i="32"/>
  <c r="L204" i="32"/>
  <c r="C205" i="32"/>
  <c r="G205" i="32"/>
  <c r="F205" i="32"/>
  <c r="H205" i="32"/>
  <c r="I205" i="32"/>
  <c r="D205" i="32"/>
  <c r="J205" i="32"/>
  <c r="E205" i="32"/>
  <c r="K205" i="32"/>
  <c r="L205" i="32"/>
  <c r="C206" i="32"/>
  <c r="E206" i="32"/>
  <c r="G206" i="32"/>
  <c r="H206" i="32"/>
  <c r="I206" i="32"/>
  <c r="D206" i="32"/>
  <c r="J206" i="32"/>
  <c r="K206" i="32"/>
  <c r="L206" i="32"/>
  <c r="C207" i="32"/>
  <c r="G207" i="32"/>
  <c r="H207" i="32"/>
  <c r="I207" i="32"/>
  <c r="D207" i="32"/>
  <c r="J207" i="32"/>
  <c r="E207" i="32"/>
  <c r="K207" i="32"/>
  <c r="L207" i="32"/>
  <c r="C208" i="32"/>
  <c r="F208" i="32"/>
  <c r="G208" i="32"/>
  <c r="H208" i="32"/>
  <c r="I208" i="32"/>
  <c r="D208" i="32"/>
  <c r="J208" i="32"/>
  <c r="E208" i="32"/>
  <c r="K208" i="32"/>
  <c r="L208" i="32"/>
  <c r="C209" i="32"/>
  <c r="D209" i="32"/>
  <c r="G209" i="32"/>
  <c r="H209" i="32"/>
  <c r="I209" i="32"/>
  <c r="J209" i="32"/>
  <c r="E209" i="32"/>
  <c r="K209" i="32"/>
  <c r="L209" i="32"/>
  <c r="C210" i="32"/>
  <c r="G210" i="32"/>
  <c r="F210" i="32"/>
  <c r="H210" i="32"/>
  <c r="I210" i="32"/>
  <c r="D210" i="32"/>
  <c r="J210" i="32"/>
  <c r="E210" i="32"/>
  <c r="K210" i="32"/>
  <c r="L210" i="32"/>
  <c r="C211" i="32"/>
  <c r="G211" i="32"/>
  <c r="H211" i="32"/>
  <c r="I211" i="32"/>
  <c r="D211" i="32"/>
  <c r="J211" i="32"/>
  <c r="E211" i="32"/>
  <c r="K211" i="32"/>
  <c r="L211" i="32"/>
  <c r="C212" i="32"/>
  <c r="G212" i="32"/>
  <c r="H212" i="32"/>
  <c r="F212" i="32"/>
  <c r="I212" i="32"/>
  <c r="D212" i="32"/>
  <c r="J212" i="32"/>
  <c r="E212" i="32"/>
  <c r="K212" i="32"/>
  <c r="L212" i="32"/>
  <c r="C213" i="32"/>
  <c r="G213" i="32"/>
  <c r="H213" i="32"/>
  <c r="I213" i="32"/>
  <c r="D213" i="32"/>
  <c r="J213" i="32"/>
  <c r="E213" i="32"/>
  <c r="K213" i="32"/>
  <c r="L213" i="32"/>
  <c r="C214" i="32"/>
  <c r="G214" i="32"/>
  <c r="H214" i="32"/>
  <c r="F214" i="32"/>
  <c r="I214" i="32"/>
  <c r="D214" i="32"/>
  <c r="J214" i="32"/>
  <c r="E214" i="32"/>
  <c r="K214" i="32"/>
  <c r="L214" i="32"/>
  <c r="C215" i="32"/>
  <c r="E215" i="32"/>
  <c r="G215" i="32"/>
  <c r="H215" i="32"/>
  <c r="F215" i="32"/>
  <c r="I215" i="32"/>
  <c r="D215" i="32"/>
  <c r="J215" i="32"/>
  <c r="K215" i="32"/>
  <c r="L215" i="32"/>
  <c r="C216" i="32"/>
  <c r="G216" i="32"/>
  <c r="H216" i="32"/>
  <c r="I216" i="32"/>
  <c r="D216" i="32"/>
  <c r="J216" i="32"/>
  <c r="E216" i="32"/>
  <c r="K216" i="32"/>
  <c r="L216" i="32"/>
  <c r="C217" i="32"/>
  <c r="G217" i="32"/>
  <c r="H217" i="32"/>
  <c r="I217" i="32"/>
  <c r="D217" i="32"/>
  <c r="J217" i="32"/>
  <c r="E217" i="32"/>
  <c r="K217" i="32"/>
  <c r="L217" i="32"/>
  <c r="C218" i="32"/>
  <c r="G218" i="32"/>
  <c r="H218" i="32"/>
  <c r="F218" i="32"/>
  <c r="I218" i="32"/>
  <c r="D218" i="32"/>
  <c r="J218" i="32"/>
  <c r="E218" i="32"/>
  <c r="K218" i="32"/>
  <c r="L218" i="32"/>
  <c r="C219" i="32"/>
  <c r="G219" i="32"/>
  <c r="F219" i="32"/>
  <c r="H219" i="32"/>
  <c r="I219" i="32"/>
  <c r="D219" i="32"/>
  <c r="J219" i="32"/>
  <c r="E219" i="32"/>
  <c r="K219" i="32"/>
  <c r="L219" i="32"/>
  <c r="C220" i="32"/>
  <c r="G220" i="32"/>
  <c r="H220" i="32"/>
  <c r="I220" i="32"/>
  <c r="D220" i="32"/>
  <c r="J220" i="32"/>
  <c r="E220" i="32"/>
  <c r="K220" i="32"/>
  <c r="L220" i="32"/>
  <c r="C221" i="32"/>
  <c r="G221" i="32"/>
  <c r="H221" i="32"/>
  <c r="I221" i="32"/>
  <c r="D221" i="32"/>
  <c r="J221" i="32"/>
  <c r="E221" i="32"/>
  <c r="K221" i="32"/>
  <c r="L221" i="32"/>
  <c r="C222" i="32"/>
  <c r="E222" i="32"/>
  <c r="G222" i="32"/>
  <c r="F222" i="32"/>
  <c r="H222" i="32"/>
  <c r="I222" i="32"/>
  <c r="D222" i="32"/>
  <c r="J222" i="32"/>
  <c r="K222" i="32"/>
  <c r="L222" i="32"/>
  <c r="C223" i="32"/>
  <c r="G223" i="32"/>
  <c r="H223" i="32"/>
  <c r="I223" i="32"/>
  <c r="D223" i="32"/>
  <c r="J223" i="32"/>
  <c r="E223" i="32"/>
  <c r="K223" i="32"/>
  <c r="L223" i="32"/>
  <c r="C224" i="32"/>
  <c r="E224" i="32"/>
  <c r="G224" i="32"/>
  <c r="H224" i="32"/>
  <c r="I224" i="32"/>
  <c r="D224" i="32"/>
  <c r="J224" i="32"/>
  <c r="K224" i="32"/>
  <c r="L224" i="32"/>
  <c r="C225" i="32"/>
  <c r="G225" i="32"/>
  <c r="H225" i="32"/>
  <c r="I225" i="32"/>
  <c r="D225" i="32"/>
  <c r="J225" i="32"/>
  <c r="E225" i="32"/>
  <c r="K225" i="32"/>
  <c r="L225" i="32"/>
  <c r="C226" i="32"/>
  <c r="G226" i="32"/>
  <c r="F226" i="32"/>
  <c r="H226" i="32"/>
  <c r="I226" i="32"/>
  <c r="D226" i="32"/>
  <c r="J226" i="32"/>
  <c r="E226" i="32"/>
  <c r="K226" i="32"/>
  <c r="L226" i="32"/>
  <c r="C227" i="32"/>
  <c r="G227" i="32"/>
  <c r="H227" i="32"/>
  <c r="I227" i="32"/>
  <c r="D227" i="32"/>
  <c r="J227" i="32"/>
  <c r="E227" i="32"/>
  <c r="K227" i="32"/>
  <c r="L227" i="32"/>
  <c r="C228" i="32"/>
  <c r="G228" i="32"/>
  <c r="H228" i="32"/>
  <c r="I228" i="32"/>
  <c r="D228" i="32"/>
  <c r="J228" i="32"/>
  <c r="E228" i="32"/>
  <c r="K228" i="32"/>
  <c r="L228" i="32"/>
  <c r="C229" i="32"/>
  <c r="G229" i="32"/>
  <c r="H229" i="32"/>
  <c r="I229" i="32"/>
  <c r="D229" i="32"/>
  <c r="J229" i="32"/>
  <c r="E229" i="32"/>
  <c r="K229" i="32"/>
  <c r="L229" i="32"/>
  <c r="C230" i="32"/>
  <c r="G230" i="32"/>
  <c r="H230" i="32"/>
  <c r="I230" i="32"/>
  <c r="D230" i="32"/>
  <c r="J230" i="32"/>
  <c r="E230" i="32"/>
  <c r="K230" i="32"/>
  <c r="L230" i="32"/>
  <c r="C231" i="32"/>
  <c r="D231" i="32"/>
  <c r="G231" i="32"/>
  <c r="H231" i="32"/>
  <c r="I231" i="32"/>
  <c r="J231" i="32"/>
  <c r="E231" i="32"/>
  <c r="K231" i="32"/>
  <c r="L231" i="32"/>
  <c r="C232" i="32"/>
  <c r="G232" i="32"/>
  <c r="F232" i="32"/>
  <c r="H232" i="32"/>
  <c r="I232" i="32"/>
  <c r="D232" i="32"/>
  <c r="J232" i="32"/>
  <c r="E232" i="32"/>
  <c r="K232" i="32"/>
  <c r="L232" i="32"/>
  <c r="C233" i="32"/>
  <c r="G233" i="32"/>
  <c r="H233" i="32"/>
  <c r="I233" i="32"/>
  <c r="D233" i="32"/>
  <c r="J233" i="32"/>
  <c r="E233" i="32"/>
  <c r="K233" i="32"/>
  <c r="L233" i="32"/>
  <c r="C234" i="32"/>
  <c r="G234" i="32"/>
  <c r="H234" i="32"/>
  <c r="F234" i="32"/>
  <c r="I234" i="32"/>
  <c r="D234" i="32"/>
  <c r="J234" i="32"/>
  <c r="E234" i="32"/>
  <c r="K234" i="32"/>
  <c r="L234" i="32"/>
  <c r="C235" i="32"/>
  <c r="G235" i="32"/>
  <c r="H235" i="32"/>
  <c r="I235" i="32"/>
  <c r="D235" i="32"/>
  <c r="J235" i="32"/>
  <c r="E235" i="32"/>
  <c r="K235" i="32"/>
  <c r="L235" i="32"/>
  <c r="C236" i="32"/>
  <c r="G236" i="32"/>
  <c r="H236" i="32"/>
  <c r="I236" i="32"/>
  <c r="D236" i="32"/>
  <c r="J236" i="32"/>
  <c r="E236" i="32"/>
  <c r="K236" i="32"/>
  <c r="L236" i="32"/>
  <c r="C237" i="32"/>
  <c r="D237" i="32"/>
  <c r="G237" i="32"/>
  <c r="F237" i="32"/>
  <c r="H237" i="32"/>
  <c r="I237" i="32"/>
  <c r="J237" i="32"/>
  <c r="E237" i="32"/>
  <c r="K237" i="32"/>
  <c r="L237" i="32"/>
  <c r="C238" i="32"/>
  <c r="E238" i="32"/>
  <c r="G238" i="32"/>
  <c r="H238" i="32"/>
  <c r="I238" i="32"/>
  <c r="D238" i="32"/>
  <c r="J238" i="32"/>
  <c r="K238" i="32"/>
  <c r="L238" i="32"/>
  <c r="C239" i="32"/>
  <c r="D239" i="32"/>
  <c r="G239" i="32"/>
  <c r="H239" i="32"/>
  <c r="F239" i="32"/>
  <c r="I239" i="32"/>
  <c r="J239" i="32"/>
  <c r="E239" i="32"/>
  <c r="K239" i="32"/>
  <c r="L239" i="32"/>
  <c r="C240" i="32"/>
  <c r="G240" i="32"/>
  <c r="H240" i="32"/>
  <c r="I240" i="32"/>
  <c r="D240" i="32"/>
  <c r="J240" i="32"/>
  <c r="E240" i="32"/>
  <c r="K240" i="32"/>
  <c r="L240" i="32"/>
  <c r="C241" i="32"/>
  <c r="G241" i="32"/>
  <c r="H241" i="32"/>
  <c r="I241" i="32"/>
  <c r="D241" i="32"/>
  <c r="J241" i="32"/>
  <c r="E241" i="32"/>
  <c r="K241" i="32"/>
  <c r="L241" i="32"/>
  <c r="C242" i="32"/>
  <c r="G242" i="32"/>
  <c r="H242" i="32"/>
  <c r="I242" i="32"/>
  <c r="D242" i="32"/>
  <c r="J242" i="32"/>
  <c r="E242" i="32"/>
  <c r="K242" i="32"/>
  <c r="L242" i="32"/>
  <c r="C243" i="32"/>
  <c r="G243" i="32"/>
  <c r="H243" i="32"/>
  <c r="I243" i="32"/>
  <c r="D243" i="32"/>
  <c r="J243" i="32"/>
  <c r="E243" i="32"/>
  <c r="K243" i="32"/>
  <c r="L243" i="32"/>
  <c r="C244" i="32"/>
  <c r="G244" i="32"/>
  <c r="H244" i="32"/>
  <c r="I244" i="32"/>
  <c r="D244" i="32"/>
  <c r="J244" i="32"/>
  <c r="E244" i="32"/>
  <c r="K244" i="32"/>
  <c r="L244" i="32"/>
  <c r="C245" i="32"/>
  <c r="E245" i="32"/>
  <c r="G245" i="32"/>
  <c r="F245" i="32"/>
  <c r="H245" i="32"/>
  <c r="I245" i="32"/>
  <c r="D245" i="32"/>
  <c r="J245" i="32"/>
  <c r="K245" i="32"/>
  <c r="L245" i="32"/>
  <c r="C246" i="32"/>
  <c r="G246" i="32"/>
  <c r="H246" i="32"/>
  <c r="I246" i="32"/>
  <c r="D246" i="32"/>
  <c r="J246" i="32"/>
  <c r="E246" i="32"/>
  <c r="K246" i="32"/>
  <c r="L246" i="32"/>
  <c r="C247" i="32"/>
  <c r="G247" i="32"/>
  <c r="H247" i="32"/>
  <c r="I247" i="32"/>
  <c r="D247" i="32"/>
  <c r="J247" i="32"/>
  <c r="E247" i="32"/>
  <c r="K247" i="32"/>
  <c r="L247" i="32"/>
  <c r="C248" i="32"/>
  <c r="E248" i="32"/>
  <c r="G248" i="32"/>
  <c r="H248" i="32"/>
  <c r="I248" i="32"/>
  <c r="D248" i="32"/>
  <c r="J248" i="32"/>
  <c r="K248" i="32"/>
  <c r="L248" i="32"/>
  <c r="C249" i="32"/>
  <c r="G249" i="32"/>
  <c r="H249" i="32"/>
  <c r="I249" i="32"/>
  <c r="D249" i="32"/>
  <c r="J249" i="32"/>
  <c r="E249" i="32"/>
  <c r="K249" i="32"/>
  <c r="L249" i="32"/>
  <c r="C250" i="32"/>
  <c r="G250" i="32"/>
  <c r="H250" i="32"/>
  <c r="I250" i="32"/>
  <c r="D250" i="32"/>
  <c r="J250" i="32"/>
  <c r="E250" i="32"/>
  <c r="K250" i="32"/>
  <c r="L250" i="32"/>
  <c r="C251" i="32"/>
  <c r="D251" i="32"/>
  <c r="G251" i="32"/>
  <c r="H251" i="32"/>
  <c r="I251" i="32"/>
  <c r="J251" i="32"/>
  <c r="E251" i="32"/>
  <c r="K251" i="32"/>
  <c r="L251" i="32"/>
  <c r="C252" i="32"/>
  <c r="D252" i="32"/>
  <c r="F252" i="32"/>
  <c r="G252" i="32"/>
  <c r="H252" i="32"/>
  <c r="I252" i="32"/>
  <c r="J252" i="32"/>
  <c r="E252" i="32"/>
  <c r="K252" i="32"/>
  <c r="L252" i="32"/>
  <c r="C253" i="32"/>
  <c r="G253" i="32"/>
  <c r="H253" i="32"/>
  <c r="I253" i="32"/>
  <c r="D253" i="32"/>
  <c r="J253" i="32"/>
  <c r="E253" i="32"/>
  <c r="K253" i="32"/>
  <c r="L253" i="32"/>
  <c r="C254" i="32"/>
  <c r="G254" i="32"/>
  <c r="H254" i="32"/>
  <c r="F254" i="32"/>
  <c r="I254" i="32"/>
  <c r="D254" i="32"/>
  <c r="J254" i="32"/>
  <c r="E254" i="32"/>
  <c r="K254" i="32"/>
  <c r="L254" i="32"/>
  <c r="C255" i="32"/>
  <c r="G255" i="32"/>
  <c r="H255" i="32"/>
  <c r="I255" i="32"/>
  <c r="D255" i="32"/>
  <c r="J255" i="32"/>
  <c r="E255" i="32"/>
  <c r="K255" i="32"/>
  <c r="L255" i="32"/>
  <c r="C256" i="32"/>
  <c r="G256" i="32"/>
  <c r="H256" i="32"/>
  <c r="I256" i="32"/>
  <c r="D256" i="32"/>
  <c r="J256" i="32"/>
  <c r="E256" i="32"/>
  <c r="K256" i="32"/>
  <c r="L256" i="32"/>
  <c r="C257" i="32"/>
  <c r="G257" i="32"/>
  <c r="H257" i="32"/>
  <c r="I257" i="32"/>
  <c r="D257" i="32"/>
  <c r="J257" i="32"/>
  <c r="E257" i="32"/>
  <c r="K257" i="32"/>
  <c r="L257" i="32"/>
  <c r="C258" i="32"/>
  <c r="G258" i="32"/>
  <c r="H258" i="32"/>
  <c r="I258" i="32"/>
  <c r="D258" i="32"/>
  <c r="J258" i="32"/>
  <c r="E258" i="32"/>
  <c r="K258" i="32"/>
  <c r="L258" i="32"/>
  <c r="C259" i="32"/>
  <c r="G259" i="32"/>
  <c r="H259" i="32"/>
  <c r="I259" i="32"/>
  <c r="D259" i="32"/>
  <c r="J259" i="32"/>
  <c r="E259" i="32"/>
  <c r="K259" i="32"/>
  <c r="L259" i="32"/>
  <c r="C260" i="32"/>
  <c r="E260" i="32"/>
  <c r="G260" i="32"/>
  <c r="H260" i="32"/>
  <c r="F260" i="32"/>
  <c r="I260" i="32"/>
  <c r="D260" i="32"/>
  <c r="J260" i="32"/>
  <c r="K260" i="32"/>
  <c r="L260" i="32"/>
  <c r="C261" i="32"/>
  <c r="G261" i="32"/>
  <c r="F261" i="32"/>
  <c r="H261" i="32"/>
  <c r="I261" i="32"/>
  <c r="D261" i="32"/>
  <c r="J261" i="32"/>
  <c r="E261" i="32"/>
  <c r="K261" i="32"/>
  <c r="L261" i="32"/>
  <c r="C262" i="32"/>
  <c r="G262" i="32"/>
  <c r="H262" i="32"/>
  <c r="I262" i="32"/>
  <c r="D262" i="32"/>
  <c r="J262" i="32"/>
  <c r="E262" i="32"/>
  <c r="K262" i="32"/>
  <c r="L262" i="32"/>
  <c r="C263" i="32"/>
  <c r="E263" i="32"/>
  <c r="G263" i="32"/>
  <c r="F263" i="32"/>
  <c r="H263" i="32"/>
  <c r="I263" i="32"/>
  <c r="D263" i="32"/>
  <c r="J263" i="32"/>
  <c r="K263" i="32"/>
  <c r="L263" i="32"/>
  <c r="C264" i="32"/>
  <c r="F264" i="32"/>
  <c r="G264" i="32"/>
  <c r="H264" i="32"/>
  <c r="I264" i="32"/>
  <c r="D264" i="32"/>
  <c r="J264" i="32"/>
  <c r="E264" i="32"/>
  <c r="K264" i="32"/>
  <c r="L264" i="32"/>
  <c r="C265" i="32"/>
  <c r="G265" i="32"/>
  <c r="H265" i="32"/>
  <c r="I265" i="32"/>
  <c r="D265" i="32"/>
  <c r="J265" i="32"/>
  <c r="E265" i="32"/>
  <c r="K265" i="32"/>
  <c r="L265" i="32"/>
  <c r="C266" i="32"/>
  <c r="G266" i="32"/>
  <c r="H266" i="32"/>
  <c r="F266" i="32"/>
  <c r="I266" i="32"/>
  <c r="D266" i="32"/>
  <c r="J266" i="32"/>
  <c r="E266" i="32"/>
  <c r="K266" i="32"/>
  <c r="L266" i="32"/>
  <c r="C267" i="32"/>
  <c r="D267" i="32"/>
  <c r="G267" i="32"/>
  <c r="H267" i="32"/>
  <c r="I267" i="32"/>
  <c r="J267" i="32"/>
  <c r="E267" i="32"/>
  <c r="K267" i="32"/>
  <c r="L267" i="32"/>
  <c r="C268" i="32"/>
  <c r="G268" i="32"/>
  <c r="H268" i="32"/>
  <c r="I268" i="32"/>
  <c r="D268" i="32"/>
  <c r="J268" i="32"/>
  <c r="E268" i="32"/>
  <c r="K268" i="32"/>
  <c r="L268" i="32"/>
  <c r="C269" i="32"/>
  <c r="G269" i="32"/>
  <c r="F269" i="32"/>
  <c r="H269" i="32"/>
  <c r="I269" i="32"/>
  <c r="D269" i="32"/>
  <c r="J269" i="32"/>
  <c r="E269" i="32"/>
  <c r="K269" i="32"/>
  <c r="L269" i="32"/>
  <c r="C270" i="32"/>
  <c r="G270" i="32"/>
  <c r="H270" i="32"/>
  <c r="I270" i="32"/>
  <c r="D270" i="32"/>
  <c r="J270" i="32"/>
  <c r="E270" i="32"/>
  <c r="K270" i="32"/>
  <c r="L270" i="32"/>
  <c r="C271" i="32"/>
  <c r="G271" i="32"/>
  <c r="H271" i="32"/>
  <c r="I271" i="32"/>
  <c r="D271" i="32"/>
  <c r="J271" i="32"/>
  <c r="E271" i="32"/>
  <c r="K271" i="32"/>
  <c r="L271" i="32"/>
  <c r="C272" i="32"/>
  <c r="G272" i="32"/>
  <c r="H272" i="32"/>
  <c r="F272" i="32"/>
  <c r="I272" i="32"/>
  <c r="D272" i="32"/>
  <c r="J272" i="32"/>
  <c r="E272" i="32"/>
  <c r="K272" i="32"/>
  <c r="L272" i="32"/>
  <c r="C273" i="32"/>
  <c r="G273" i="32"/>
  <c r="H273" i="32"/>
  <c r="I273" i="32"/>
  <c r="D273" i="32"/>
  <c r="J273" i="32"/>
  <c r="E273" i="32"/>
  <c r="K273" i="32"/>
  <c r="L273" i="32"/>
  <c r="C274" i="32"/>
  <c r="G274" i="32"/>
  <c r="H274" i="32"/>
  <c r="I274" i="32"/>
  <c r="D274" i="32"/>
  <c r="J274" i="32"/>
  <c r="E274" i="32"/>
  <c r="K274" i="32"/>
  <c r="L274" i="32"/>
  <c r="C275" i="32"/>
  <c r="G275" i="32"/>
  <c r="F275" i="32"/>
  <c r="H275" i="32"/>
  <c r="I275" i="32"/>
  <c r="D275" i="32"/>
  <c r="J275" i="32"/>
  <c r="E275" i="32"/>
  <c r="K275" i="32"/>
  <c r="L275" i="32"/>
  <c r="C276" i="32"/>
  <c r="G276" i="32"/>
  <c r="F276" i="32"/>
  <c r="H276" i="32"/>
  <c r="I276" i="32"/>
  <c r="D276" i="32"/>
  <c r="J276" i="32"/>
  <c r="E276" i="32"/>
  <c r="K276" i="32"/>
  <c r="L276" i="32"/>
  <c r="C277" i="32"/>
  <c r="G277" i="32"/>
  <c r="H277" i="32"/>
  <c r="I277" i="32"/>
  <c r="D277" i="32"/>
  <c r="J277" i="32"/>
  <c r="E277" i="32"/>
  <c r="K277" i="32"/>
  <c r="L277" i="32"/>
  <c r="C278" i="32"/>
  <c r="G278" i="32"/>
  <c r="H278" i="32"/>
  <c r="F278" i="32"/>
  <c r="I278" i="32"/>
  <c r="D278" i="32"/>
  <c r="J278" i="32"/>
  <c r="E278" i="32"/>
  <c r="K278" i="32"/>
  <c r="L278" i="32"/>
  <c r="C279" i="32"/>
  <c r="E279" i="32"/>
  <c r="G279" i="32"/>
  <c r="H279" i="32"/>
  <c r="I279" i="32"/>
  <c r="D279" i="32"/>
  <c r="J279" i="32"/>
  <c r="K279" i="32"/>
  <c r="L279" i="32"/>
  <c r="C280" i="32"/>
  <c r="D280" i="32"/>
  <c r="G280" i="32"/>
  <c r="F280" i="32"/>
  <c r="H280" i="32"/>
  <c r="I280" i="32"/>
  <c r="J280" i="32"/>
  <c r="E280" i="32"/>
  <c r="K280" i="32"/>
  <c r="L280" i="32"/>
  <c r="C281" i="32"/>
  <c r="E281" i="32"/>
  <c r="G281" i="32"/>
  <c r="F281" i="32"/>
  <c r="H281" i="32"/>
  <c r="I281" i="32"/>
  <c r="D281" i="32"/>
  <c r="J281" i="32"/>
  <c r="K281" i="32"/>
  <c r="L281" i="32"/>
  <c r="C282" i="32"/>
  <c r="G282" i="32"/>
  <c r="F282" i="32"/>
  <c r="H282" i="32"/>
  <c r="I282" i="32"/>
  <c r="D282" i="32"/>
  <c r="J282" i="32"/>
  <c r="E282" i="32"/>
  <c r="K282" i="32"/>
  <c r="L282" i="32"/>
  <c r="C283" i="32"/>
  <c r="G283" i="32"/>
  <c r="H283" i="32"/>
  <c r="I283" i="32"/>
  <c r="D283" i="32"/>
  <c r="J283" i="32"/>
  <c r="E283" i="32"/>
  <c r="K283" i="32"/>
  <c r="L283" i="32"/>
  <c r="C284" i="32"/>
  <c r="E284" i="32"/>
  <c r="G284" i="32"/>
  <c r="H284" i="32"/>
  <c r="I284" i="32"/>
  <c r="D284" i="32"/>
  <c r="J284" i="32"/>
  <c r="K284" i="32"/>
  <c r="L284" i="32"/>
  <c r="C285" i="32"/>
  <c r="G285" i="32"/>
  <c r="H285" i="32"/>
  <c r="I285" i="32"/>
  <c r="D285" i="32"/>
  <c r="J285" i="32"/>
  <c r="E285" i="32"/>
  <c r="K285" i="32"/>
  <c r="L285" i="32"/>
  <c r="C286" i="32"/>
  <c r="G286" i="32"/>
  <c r="H286" i="32"/>
  <c r="I286" i="32"/>
  <c r="D286" i="32"/>
  <c r="J286" i="32"/>
  <c r="E286" i="32"/>
  <c r="K286" i="32"/>
  <c r="L286" i="32"/>
  <c r="C287" i="32"/>
  <c r="G287" i="32"/>
  <c r="H287" i="32"/>
  <c r="I287" i="32"/>
  <c r="D287" i="32"/>
  <c r="J287" i="32"/>
  <c r="E287" i="32"/>
  <c r="K287" i="32"/>
  <c r="L287" i="32"/>
  <c r="C288" i="32"/>
  <c r="G288" i="32"/>
  <c r="F288" i="32"/>
  <c r="H288" i="32"/>
  <c r="I288" i="32"/>
  <c r="D288" i="32"/>
  <c r="J288" i="32"/>
  <c r="E288" i="32"/>
  <c r="K288" i="32"/>
  <c r="L288" i="32"/>
  <c r="C289" i="32"/>
  <c r="G289" i="32"/>
  <c r="H289" i="32"/>
  <c r="I289" i="32"/>
  <c r="D289" i="32"/>
  <c r="J289" i="32"/>
  <c r="E289" i="32"/>
  <c r="K289" i="32"/>
  <c r="L289" i="32"/>
  <c r="C290" i="32"/>
  <c r="G290" i="32"/>
  <c r="H290" i="32"/>
  <c r="I290" i="32"/>
  <c r="D290" i="32"/>
  <c r="J290" i="32"/>
  <c r="E290" i="32"/>
  <c r="K290" i="32"/>
  <c r="L290" i="32"/>
  <c r="C291" i="32"/>
  <c r="G291" i="32"/>
  <c r="H291" i="32"/>
  <c r="I291" i="32"/>
  <c r="D291" i="32"/>
  <c r="J291" i="32"/>
  <c r="E291" i="32"/>
  <c r="K291" i="32"/>
  <c r="L291" i="32"/>
  <c r="C292" i="32"/>
  <c r="G292" i="32"/>
  <c r="H292" i="32"/>
  <c r="F292" i="32"/>
  <c r="I292" i="32"/>
  <c r="D292" i="32"/>
  <c r="J292" i="32"/>
  <c r="E292" i="32"/>
  <c r="K292" i="32"/>
  <c r="L292" i="32"/>
  <c r="C293" i="32"/>
  <c r="E293" i="32"/>
  <c r="G293" i="32"/>
  <c r="H293" i="32"/>
  <c r="I293" i="32"/>
  <c r="D293" i="32"/>
  <c r="J293" i="32"/>
  <c r="K293" i="32"/>
  <c r="L293" i="32"/>
  <c r="C294" i="32"/>
  <c r="E294" i="32"/>
  <c r="G294" i="32"/>
  <c r="F294" i="32"/>
  <c r="H294" i="32"/>
  <c r="I294" i="32"/>
  <c r="D294" i="32"/>
  <c r="J294" i="32"/>
  <c r="K294" i="32"/>
  <c r="L294" i="32"/>
  <c r="C295" i="32"/>
  <c r="G295" i="32"/>
  <c r="H295" i="32"/>
  <c r="I295" i="32"/>
  <c r="D295" i="32"/>
  <c r="J295" i="32"/>
  <c r="E295" i="32"/>
  <c r="K295" i="32"/>
  <c r="L295" i="32"/>
  <c r="C296" i="32"/>
  <c r="G296" i="32"/>
  <c r="H296" i="32"/>
  <c r="I296" i="32"/>
  <c r="D296" i="32"/>
  <c r="J296" i="32"/>
  <c r="E296" i="32"/>
  <c r="K296" i="32"/>
  <c r="L296" i="32"/>
  <c r="C297" i="32"/>
  <c r="G297" i="32"/>
  <c r="H297" i="32"/>
  <c r="I297" i="32"/>
  <c r="D297" i="32"/>
  <c r="J297" i="32"/>
  <c r="E297" i="32"/>
  <c r="K297" i="32"/>
  <c r="L297" i="32"/>
  <c r="C298" i="32"/>
  <c r="G298" i="32"/>
  <c r="F298" i="32"/>
  <c r="H298" i="32"/>
  <c r="I298" i="32"/>
  <c r="D298" i="32"/>
  <c r="J298" i="32"/>
  <c r="E298" i="32"/>
  <c r="K298" i="32"/>
  <c r="L298" i="32"/>
  <c r="C299" i="32"/>
  <c r="E299" i="32"/>
  <c r="G299" i="32"/>
  <c r="F299" i="32"/>
  <c r="H299" i="32"/>
  <c r="I299" i="32"/>
  <c r="D299" i="32"/>
  <c r="J299" i="32"/>
  <c r="K299" i="32"/>
  <c r="L299" i="32"/>
  <c r="C300" i="32"/>
  <c r="D300" i="32"/>
  <c r="G300" i="32"/>
  <c r="F300" i="32"/>
  <c r="H300" i="32"/>
  <c r="I300" i="32"/>
  <c r="J300" i="32"/>
  <c r="E300" i="32"/>
  <c r="K300" i="32"/>
  <c r="L300" i="32"/>
  <c r="C301" i="32"/>
  <c r="G301" i="32"/>
  <c r="H301" i="32"/>
  <c r="I301" i="32"/>
  <c r="D301" i="32"/>
  <c r="J301" i="32"/>
  <c r="E301" i="32"/>
  <c r="K301" i="32"/>
  <c r="L301" i="32"/>
  <c r="C302" i="32"/>
  <c r="G302" i="32"/>
  <c r="H302" i="32"/>
  <c r="F302" i="32"/>
  <c r="I302" i="32"/>
  <c r="D302" i="32"/>
  <c r="J302" i="32"/>
  <c r="E302" i="32"/>
  <c r="K302" i="32"/>
  <c r="L302" i="32"/>
  <c r="C303" i="32"/>
  <c r="E303" i="32"/>
  <c r="G303" i="32"/>
  <c r="F303" i="32"/>
  <c r="H303" i="32"/>
  <c r="I303" i="32"/>
  <c r="D303" i="32"/>
  <c r="J303" i="32"/>
  <c r="K303" i="32"/>
  <c r="L303" i="32"/>
  <c r="C304" i="32"/>
  <c r="D304" i="32"/>
  <c r="G304" i="32"/>
  <c r="F304" i="32"/>
  <c r="H304" i="32"/>
  <c r="I304" i="32"/>
  <c r="J304" i="32"/>
  <c r="E304" i="32"/>
  <c r="K304" i="32"/>
  <c r="L304" i="32"/>
  <c r="C305" i="32"/>
  <c r="E305" i="32"/>
  <c r="G305" i="32"/>
  <c r="H305" i="32"/>
  <c r="I305" i="32"/>
  <c r="D305" i="32"/>
  <c r="J305" i="32"/>
  <c r="K305" i="32"/>
  <c r="L305" i="32"/>
  <c r="C306" i="32"/>
  <c r="G306" i="32"/>
  <c r="H306" i="32"/>
  <c r="F306" i="32"/>
  <c r="I306" i="32"/>
  <c r="D306" i="32"/>
  <c r="J306" i="32"/>
  <c r="E306" i="32"/>
  <c r="K306" i="32"/>
  <c r="L306" i="32"/>
  <c r="C307" i="32"/>
  <c r="G307" i="32"/>
  <c r="H307" i="32"/>
  <c r="I307" i="32"/>
  <c r="D307" i="32"/>
  <c r="J307" i="32"/>
  <c r="E307" i="32"/>
  <c r="K307" i="32"/>
  <c r="L307" i="32"/>
  <c r="C308" i="32"/>
  <c r="G308" i="32"/>
  <c r="F308" i="32"/>
  <c r="H308" i="32"/>
  <c r="I308" i="32"/>
  <c r="D308" i="32"/>
  <c r="J308" i="32"/>
  <c r="E308" i="32"/>
  <c r="K308" i="32"/>
  <c r="L308" i="32"/>
  <c r="C309" i="32"/>
  <c r="G309" i="32"/>
  <c r="H309" i="32"/>
  <c r="I309" i="32"/>
  <c r="D309" i="32"/>
  <c r="J309" i="32"/>
  <c r="E309" i="32"/>
  <c r="K309" i="32"/>
  <c r="L309" i="32"/>
  <c r="C310" i="32"/>
  <c r="G310" i="32"/>
  <c r="H310" i="32"/>
  <c r="F310" i="32"/>
  <c r="I310" i="32"/>
  <c r="D310" i="32"/>
  <c r="J310" i="32"/>
  <c r="E310" i="32"/>
  <c r="K310" i="32"/>
  <c r="L310" i="32"/>
  <c r="C311" i="32"/>
  <c r="G311" i="32"/>
  <c r="H311" i="32"/>
  <c r="I311" i="32"/>
  <c r="D311" i="32"/>
  <c r="J311" i="32"/>
  <c r="E311" i="32"/>
  <c r="K311" i="32"/>
  <c r="L311" i="32"/>
  <c r="C312" i="32"/>
  <c r="G312" i="32"/>
  <c r="H312" i="32"/>
  <c r="I312" i="32"/>
  <c r="D312" i="32"/>
  <c r="J312" i="32"/>
  <c r="E312" i="32"/>
  <c r="K312" i="32"/>
  <c r="L312" i="32"/>
  <c r="C313" i="32"/>
  <c r="D313" i="32"/>
  <c r="G313" i="32"/>
  <c r="H313" i="32"/>
  <c r="I313" i="32"/>
  <c r="J313" i="32"/>
  <c r="E313" i="32"/>
  <c r="K313" i="32"/>
  <c r="L313" i="32"/>
  <c r="C314" i="32"/>
  <c r="E314" i="32"/>
  <c r="G314" i="32"/>
  <c r="H314" i="32"/>
  <c r="I314" i="32"/>
  <c r="D314" i="32"/>
  <c r="J314" i="32"/>
  <c r="K314" i="32"/>
  <c r="L314" i="32"/>
  <c r="C315" i="32"/>
  <c r="D315" i="32"/>
  <c r="G315" i="32"/>
  <c r="F315" i="32"/>
  <c r="H315" i="32"/>
  <c r="I315" i="32"/>
  <c r="J315" i="32"/>
  <c r="E315" i="32"/>
  <c r="K315" i="32"/>
  <c r="L315" i="32"/>
  <c r="C316" i="32"/>
  <c r="G316" i="32"/>
  <c r="F316" i="32"/>
  <c r="H316" i="32"/>
  <c r="I316" i="32"/>
  <c r="D316" i="32"/>
  <c r="J316" i="32"/>
  <c r="E316" i="32"/>
  <c r="K316" i="32"/>
  <c r="L316" i="32"/>
  <c r="C317" i="32"/>
  <c r="G317" i="32"/>
  <c r="H317" i="32"/>
  <c r="I317" i="32"/>
  <c r="D317" i="32"/>
  <c r="J317" i="32"/>
  <c r="E317" i="32"/>
  <c r="K317" i="32"/>
  <c r="L317" i="32"/>
  <c r="C318" i="32"/>
  <c r="G318" i="32"/>
  <c r="F318" i="32"/>
  <c r="H318" i="32"/>
  <c r="I318" i="32"/>
  <c r="D318" i="32"/>
  <c r="J318" i="32"/>
  <c r="E318" i="32"/>
  <c r="K318" i="32"/>
  <c r="L318" i="32"/>
  <c r="C319" i="32"/>
  <c r="G319" i="32"/>
  <c r="H319" i="32"/>
  <c r="I319" i="32"/>
  <c r="D319" i="32"/>
  <c r="J319" i="32"/>
  <c r="E319" i="32"/>
  <c r="K319" i="32"/>
  <c r="L319" i="32"/>
  <c r="C320" i="32"/>
  <c r="D320" i="32"/>
  <c r="G320" i="32"/>
  <c r="H320" i="32"/>
  <c r="I320" i="32"/>
  <c r="J320" i="32"/>
  <c r="E320" i="32"/>
  <c r="K320" i="32"/>
  <c r="L320" i="32"/>
  <c r="C321" i="32"/>
  <c r="G321" i="32"/>
  <c r="F321" i="32"/>
  <c r="H321" i="32"/>
  <c r="I321" i="32"/>
  <c r="D321" i="32"/>
  <c r="J321" i="32"/>
  <c r="E321" i="32"/>
  <c r="K321" i="32"/>
  <c r="L321" i="32"/>
  <c r="C322" i="32"/>
  <c r="G322" i="32"/>
  <c r="H322" i="32"/>
  <c r="I322" i="32"/>
  <c r="D322" i="32"/>
  <c r="J322" i="32"/>
  <c r="E322" i="32"/>
  <c r="K322" i="32"/>
  <c r="L322" i="32"/>
  <c r="C323" i="32"/>
  <c r="D323" i="32"/>
  <c r="G323" i="32"/>
  <c r="H323" i="32"/>
  <c r="I323" i="32"/>
  <c r="J323" i="32"/>
  <c r="E323" i="32"/>
  <c r="K323" i="32"/>
  <c r="L323" i="32"/>
  <c r="C324" i="32"/>
  <c r="F324" i="32"/>
  <c r="G324" i="32"/>
  <c r="H324" i="32"/>
  <c r="I324" i="32"/>
  <c r="D324" i="32"/>
  <c r="J324" i="32"/>
  <c r="E324" i="32"/>
  <c r="K324" i="32"/>
  <c r="L324" i="32"/>
  <c r="C325" i="32"/>
  <c r="G325" i="32"/>
  <c r="H325" i="32"/>
  <c r="I325" i="32"/>
  <c r="D325" i="32"/>
  <c r="J325" i="32"/>
  <c r="E325" i="32"/>
  <c r="K325" i="32"/>
  <c r="L325" i="32"/>
  <c r="C326" i="32"/>
  <c r="G326" i="32"/>
  <c r="H326" i="32"/>
  <c r="I326" i="32"/>
  <c r="D326" i="32"/>
  <c r="J326" i="32"/>
  <c r="E326" i="32"/>
  <c r="K326" i="32"/>
  <c r="L326" i="32"/>
  <c r="C327" i="32"/>
  <c r="D327" i="32"/>
  <c r="G327" i="32"/>
  <c r="H327" i="32"/>
  <c r="I327" i="32"/>
  <c r="J327" i="32"/>
  <c r="E327" i="32"/>
  <c r="K327" i="32"/>
  <c r="L327" i="32"/>
  <c r="C328" i="32"/>
  <c r="G328" i="32"/>
  <c r="H328" i="32"/>
  <c r="I328" i="32"/>
  <c r="D328" i="32"/>
  <c r="J328" i="32"/>
  <c r="E328" i="32"/>
  <c r="K328" i="32"/>
  <c r="L328" i="32"/>
  <c r="C329" i="32"/>
  <c r="G329" i="32"/>
  <c r="H329" i="32"/>
  <c r="I329" i="32"/>
  <c r="D329" i="32"/>
  <c r="J329" i="32"/>
  <c r="E329" i="32"/>
  <c r="K329" i="32"/>
  <c r="L329" i="32"/>
  <c r="C330" i="32"/>
  <c r="E330" i="32"/>
  <c r="G330" i="32"/>
  <c r="F330" i="32"/>
  <c r="H330" i="32"/>
  <c r="I330" i="32"/>
  <c r="D330" i="32"/>
  <c r="J330" i="32"/>
  <c r="K330" i="32"/>
  <c r="L330" i="32"/>
  <c r="C331" i="32"/>
  <c r="G331" i="32"/>
  <c r="F331" i="32"/>
  <c r="H331" i="32"/>
  <c r="I331" i="32"/>
  <c r="D331" i="32"/>
  <c r="J331" i="32"/>
  <c r="E331" i="32"/>
  <c r="K331" i="32"/>
  <c r="L331" i="32"/>
  <c r="C332" i="32"/>
  <c r="G332" i="32"/>
  <c r="H332" i="32"/>
  <c r="I332" i="32"/>
  <c r="D332" i="32"/>
  <c r="J332" i="32"/>
  <c r="E332" i="32"/>
  <c r="K332" i="32"/>
  <c r="L332" i="32"/>
  <c r="C333" i="32"/>
  <c r="G333" i="32"/>
  <c r="H333" i="32"/>
  <c r="I333" i="32"/>
  <c r="D333" i="32"/>
  <c r="J333" i="32"/>
  <c r="E333" i="32"/>
  <c r="K333" i="32"/>
  <c r="L333" i="32"/>
  <c r="C334" i="32"/>
  <c r="G334" i="32"/>
  <c r="F334" i="32"/>
  <c r="H334" i="32"/>
  <c r="I334" i="32"/>
  <c r="D334" i="32"/>
  <c r="J334" i="32"/>
  <c r="E334" i="32"/>
  <c r="K334" i="32"/>
  <c r="L334" i="32"/>
  <c r="C335" i="32"/>
  <c r="E335" i="32"/>
  <c r="G335" i="32"/>
  <c r="H335" i="32"/>
  <c r="I335" i="32"/>
  <c r="D335" i="32"/>
  <c r="J335" i="32"/>
  <c r="K335" i="32"/>
  <c r="L335" i="32"/>
  <c r="C336" i="32"/>
  <c r="G336" i="32"/>
  <c r="H336" i="32"/>
  <c r="F336" i="32"/>
  <c r="I336" i="32"/>
  <c r="D336" i="32"/>
  <c r="J336" i="32"/>
  <c r="E336" i="32"/>
  <c r="K336" i="32"/>
  <c r="L336" i="32"/>
  <c r="C337" i="32"/>
  <c r="G337" i="32"/>
  <c r="H337" i="32"/>
  <c r="I337" i="32"/>
  <c r="D337" i="32"/>
  <c r="J337" i="32"/>
  <c r="E337" i="32"/>
  <c r="K337" i="32"/>
  <c r="L337" i="32"/>
  <c r="C338" i="32"/>
  <c r="D338" i="32"/>
  <c r="G338" i="32"/>
  <c r="H338" i="32"/>
  <c r="F338" i="32"/>
  <c r="I338" i="32"/>
  <c r="J338" i="32"/>
  <c r="E338" i="32"/>
  <c r="K338" i="32"/>
  <c r="L338" i="32"/>
  <c r="C339" i="32"/>
  <c r="G339" i="32"/>
  <c r="H339" i="32"/>
  <c r="F339" i="32"/>
  <c r="I339" i="32"/>
  <c r="D339" i="32"/>
  <c r="J339" i="32"/>
  <c r="E339" i="32"/>
  <c r="K339" i="32"/>
  <c r="L339" i="32"/>
  <c r="C340" i="32"/>
  <c r="E340" i="32"/>
  <c r="G340" i="32"/>
  <c r="H340" i="32"/>
  <c r="I340" i="32"/>
  <c r="D340" i="32"/>
  <c r="J340" i="32"/>
  <c r="K340" i="32"/>
  <c r="L340" i="32"/>
  <c r="C341" i="32"/>
  <c r="G341" i="32"/>
  <c r="H341" i="32"/>
  <c r="I341" i="32"/>
  <c r="D341" i="32"/>
  <c r="J341" i="32"/>
  <c r="E341" i="32"/>
  <c r="K341" i="32"/>
  <c r="L341" i="32"/>
  <c r="C342" i="32"/>
  <c r="G342" i="32"/>
  <c r="H342" i="32"/>
  <c r="I342" i="32"/>
  <c r="D342" i="32"/>
  <c r="J342" i="32"/>
  <c r="E342" i="32"/>
  <c r="K342" i="32"/>
  <c r="L342" i="32"/>
  <c r="C343" i="32"/>
  <c r="G343" i="32"/>
  <c r="H343" i="32"/>
  <c r="I343" i="32"/>
  <c r="D343" i="32"/>
  <c r="J343" i="32"/>
  <c r="E343" i="32"/>
  <c r="K343" i="32"/>
  <c r="L343" i="32"/>
  <c r="C344" i="32"/>
  <c r="G344" i="32"/>
  <c r="H344" i="32"/>
  <c r="I344" i="32"/>
  <c r="D344" i="32"/>
  <c r="J344" i="32"/>
  <c r="E344" i="32"/>
  <c r="K344" i="32"/>
  <c r="L344" i="32"/>
  <c r="C345" i="32"/>
  <c r="G345" i="32"/>
  <c r="F345" i="32"/>
  <c r="H345" i="32"/>
  <c r="I345" i="32"/>
  <c r="D345" i="32"/>
  <c r="J345" i="32"/>
  <c r="E345" i="32"/>
  <c r="K345" i="32"/>
  <c r="L345" i="32"/>
  <c r="C346" i="32"/>
  <c r="G346" i="32"/>
  <c r="F346" i="32"/>
  <c r="H346" i="32"/>
  <c r="I346" i="32"/>
  <c r="D346" i="32"/>
  <c r="J346" i="32"/>
  <c r="E346" i="32"/>
  <c r="K346" i="32"/>
  <c r="L346" i="32"/>
  <c r="C347" i="32"/>
  <c r="G347" i="32"/>
  <c r="H347" i="32"/>
  <c r="I347" i="32"/>
  <c r="D347" i="32"/>
  <c r="J347" i="32"/>
  <c r="E347" i="32"/>
  <c r="K347" i="32"/>
  <c r="L347" i="32"/>
  <c r="C348" i="32"/>
  <c r="G348" i="32"/>
  <c r="H348" i="32"/>
  <c r="F348" i="32"/>
  <c r="I348" i="32"/>
  <c r="D348" i="32"/>
  <c r="J348" i="32"/>
  <c r="E348" i="32"/>
  <c r="K348" i="32"/>
  <c r="L348" i="32"/>
  <c r="C349" i="32"/>
  <c r="G349" i="32"/>
  <c r="H349" i="32"/>
  <c r="I349" i="32"/>
  <c r="D349" i="32"/>
  <c r="J349" i="32"/>
  <c r="E349" i="32"/>
  <c r="K349" i="32"/>
  <c r="L349" i="32"/>
  <c r="C350" i="32"/>
  <c r="G350" i="32"/>
  <c r="H350" i="32"/>
  <c r="I350" i="32"/>
  <c r="D350" i="32"/>
  <c r="J350" i="32"/>
  <c r="E350" i="32"/>
  <c r="K350" i="32"/>
  <c r="L350" i="32"/>
  <c r="C351" i="32"/>
  <c r="G351" i="32"/>
  <c r="H351" i="32"/>
  <c r="I351" i="32"/>
  <c r="D351" i="32"/>
  <c r="J351" i="32"/>
  <c r="E351" i="32"/>
  <c r="K351" i="32"/>
  <c r="L351" i="32"/>
  <c r="C352" i="32"/>
  <c r="F352" i="32"/>
  <c r="G352" i="32"/>
  <c r="H352" i="32"/>
  <c r="I352" i="32"/>
  <c r="D352" i="32"/>
  <c r="J352" i="32"/>
  <c r="E352" i="32"/>
  <c r="K352" i="32"/>
  <c r="L352" i="32"/>
  <c r="C353" i="32"/>
  <c r="G353" i="32"/>
  <c r="F353" i="32"/>
  <c r="H353" i="32"/>
  <c r="I353" i="32"/>
  <c r="D353" i="32"/>
  <c r="J353" i="32"/>
  <c r="E353" i="32"/>
  <c r="K353" i="32"/>
  <c r="L353" i="32"/>
  <c r="C354" i="32"/>
  <c r="F354" i="32"/>
  <c r="G354" i="32"/>
  <c r="H354" i="32"/>
  <c r="I354" i="32"/>
  <c r="D354" i="32"/>
  <c r="J354" i="32"/>
  <c r="E354" i="32"/>
  <c r="K354" i="32"/>
  <c r="L354" i="32"/>
  <c r="C355" i="32"/>
  <c r="G355" i="32"/>
  <c r="H355" i="32"/>
  <c r="I355" i="32"/>
  <c r="D355" i="32"/>
  <c r="J355" i="32"/>
  <c r="E355" i="32"/>
  <c r="K355" i="32"/>
  <c r="L355" i="32"/>
  <c r="C356" i="32"/>
  <c r="G356" i="32"/>
  <c r="H356" i="32"/>
  <c r="I356" i="32"/>
  <c r="D356" i="32"/>
  <c r="J356" i="32"/>
  <c r="E356" i="32"/>
  <c r="K356" i="32"/>
  <c r="L356" i="32"/>
  <c r="C357" i="32"/>
  <c r="G357" i="32"/>
  <c r="H357" i="32"/>
  <c r="I357" i="32"/>
  <c r="D357" i="32"/>
  <c r="J357" i="32"/>
  <c r="E357" i="32"/>
  <c r="K357" i="32"/>
  <c r="L357" i="32"/>
  <c r="C358" i="32"/>
  <c r="G358" i="32"/>
  <c r="F358" i="32"/>
  <c r="H358" i="32"/>
  <c r="I358" i="32"/>
  <c r="D358" i="32"/>
  <c r="J358" i="32"/>
  <c r="E358" i="32"/>
  <c r="K358" i="32"/>
  <c r="L358" i="32"/>
  <c r="C359" i="32"/>
  <c r="D359" i="32"/>
  <c r="G359" i="32"/>
  <c r="F359" i="32"/>
  <c r="H359" i="32"/>
  <c r="I359" i="32"/>
  <c r="J359" i="32"/>
  <c r="E359" i="32"/>
  <c r="K359" i="32"/>
  <c r="L359" i="32"/>
  <c r="C360" i="32"/>
  <c r="G360" i="32"/>
  <c r="F360" i="32"/>
  <c r="H360" i="32"/>
  <c r="I360" i="32"/>
  <c r="D360" i="32"/>
  <c r="J360" i="32"/>
  <c r="E360" i="32"/>
  <c r="K360" i="32"/>
  <c r="L360" i="32"/>
  <c r="C361" i="32"/>
  <c r="D361" i="32"/>
  <c r="G361" i="32"/>
  <c r="H361" i="32"/>
  <c r="I361" i="32"/>
  <c r="J361" i="32"/>
  <c r="E361" i="32"/>
  <c r="K361" i="32"/>
  <c r="L361" i="32"/>
  <c r="C362" i="32"/>
  <c r="G362" i="32"/>
  <c r="H362" i="32"/>
  <c r="I362" i="32"/>
  <c r="D362" i="32"/>
  <c r="J362" i="32"/>
  <c r="E362" i="32"/>
  <c r="K362" i="32"/>
  <c r="L362" i="32"/>
  <c r="C363" i="32"/>
  <c r="G363" i="32"/>
  <c r="H363" i="32"/>
  <c r="I363" i="32"/>
  <c r="D363" i="32"/>
  <c r="J363" i="32"/>
  <c r="E363" i="32"/>
  <c r="K363" i="32"/>
  <c r="L363" i="32"/>
  <c r="C364" i="32"/>
  <c r="G364" i="32"/>
  <c r="F364" i="32"/>
  <c r="H364" i="32"/>
  <c r="I364" i="32"/>
  <c r="D364" i="32"/>
  <c r="J364" i="32"/>
  <c r="E364" i="32"/>
  <c r="K364" i="32"/>
  <c r="L364" i="32"/>
  <c r="C365" i="32"/>
  <c r="G365" i="32"/>
  <c r="H365" i="32"/>
  <c r="I365" i="32"/>
  <c r="D365" i="32"/>
  <c r="J365" i="32"/>
  <c r="E365" i="32"/>
  <c r="K365" i="32"/>
  <c r="L365" i="32"/>
  <c r="C366" i="32"/>
  <c r="G366" i="32"/>
  <c r="H366" i="32"/>
  <c r="I366" i="32"/>
  <c r="D366" i="32"/>
  <c r="J366" i="32"/>
  <c r="E366" i="32"/>
  <c r="K366" i="32"/>
  <c r="L366" i="32"/>
  <c r="C367" i="32"/>
  <c r="G367" i="32"/>
  <c r="H367" i="32"/>
  <c r="I367" i="32"/>
  <c r="D367" i="32"/>
  <c r="J367" i="32"/>
  <c r="E367" i="32"/>
  <c r="K367" i="32"/>
  <c r="L367" i="32"/>
  <c r="C368" i="32"/>
  <c r="G368" i="32"/>
  <c r="F368" i="32"/>
  <c r="H368" i="32"/>
  <c r="I368" i="32"/>
  <c r="D368" i="32"/>
  <c r="J368" i="32"/>
  <c r="E368" i="32"/>
  <c r="K368" i="32"/>
  <c r="L368" i="32"/>
  <c r="C369" i="32"/>
  <c r="D369" i="32"/>
  <c r="G369" i="32"/>
  <c r="F369" i="32"/>
  <c r="H369" i="32"/>
  <c r="I369" i="32"/>
  <c r="J369" i="32"/>
  <c r="E369" i="32"/>
  <c r="K369" i="32"/>
  <c r="L369" i="32"/>
  <c r="C370" i="32"/>
  <c r="D370" i="32"/>
  <c r="G370" i="32"/>
  <c r="H370" i="32"/>
  <c r="I370" i="32"/>
  <c r="J370" i="32"/>
  <c r="E370" i="32"/>
  <c r="K370" i="32"/>
  <c r="L370" i="32"/>
  <c r="C371" i="32"/>
  <c r="G371" i="32"/>
  <c r="H371" i="32"/>
  <c r="I371" i="32"/>
  <c r="D371" i="32"/>
  <c r="J371" i="32"/>
  <c r="E371" i="32"/>
  <c r="K371" i="32"/>
  <c r="L371" i="32"/>
  <c r="C372" i="32"/>
  <c r="G372" i="32"/>
  <c r="H372" i="32"/>
  <c r="I372" i="32"/>
  <c r="D372" i="32"/>
  <c r="J372" i="32"/>
  <c r="E372" i="32"/>
  <c r="K372" i="32"/>
  <c r="L372" i="32"/>
  <c r="C373" i="32"/>
  <c r="G373" i="32"/>
  <c r="F373" i="32"/>
  <c r="H373" i="32"/>
  <c r="I373" i="32"/>
  <c r="D373" i="32"/>
  <c r="J373" i="32"/>
  <c r="E373" i="32"/>
  <c r="K373" i="32"/>
  <c r="L373" i="32"/>
  <c r="C374" i="32"/>
  <c r="F374" i="32"/>
  <c r="G374" i="32"/>
  <c r="H374" i="32"/>
  <c r="I374" i="32"/>
  <c r="D374" i="32"/>
  <c r="J374" i="32"/>
  <c r="E374" i="32"/>
  <c r="K374" i="32"/>
  <c r="L374" i="32"/>
  <c r="C375" i="32"/>
  <c r="E375" i="32"/>
  <c r="G375" i="32"/>
  <c r="H375" i="32"/>
  <c r="I375" i="32"/>
  <c r="D375" i="32"/>
  <c r="J375" i="32"/>
  <c r="K375" i="32"/>
  <c r="L375" i="32"/>
  <c r="C376" i="32"/>
  <c r="G376" i="32"/>
  <c r="H376" i="32"/>
  <c r="I376" i="32"/>
  <c r="D376" i="32"/>
  <c r="J376" i="32"/>
  <c r="E376" i="32"/>
  <c r="K376" i="32"/>
  <c r="L376" i="32"/>
  <c r="C377" i="32"/>
  <c r="G377" i="32"/>
  <c r="H377" i="32"/>
  <c r="I377" i="32"/>
  <c r="D377" i="32"/>
  <c r="J377" i="32"/>
  <c r="E377" i="32"/>
  <c r="K377" i="32"/>
  <c r="L377" i="32"/>
  <c r="C378" i="32"/>
  <c r="G378" i="32"/>
  <c r="H378" i="32"/>
  <c r="F378" i="32"/>
  <c r="I378" i="32"/>
  <c r="D378" i="32"/>
  <c r="J378" i="32"/>
  <c r="E378" i="32"/>
  <c r="K378" i="32"/>
  <c r="L378" i="32"/>
  <c r="C379" i="32"/>
  <c r="G379" i="32"/>
  <c r="F379" i="32"/>
  <c r="H379" i="32"/>
  <c r="I379" i="32"/>
  <c r="D379" i="32"/>
  <c r="J379" i="32"/>
  <c r="E379" i="32"/>
  <c r="K379" i="32"/>
  <c r="L379" i="32"/>
  <c r="C380" i="32"/>
  <c r="G380" i="32"/>
  <c r="F380" i="32"/>
  <c r="H380" i="32"/>
  <c r="I380" i="32"/>
  <c r="D380" i="32"/>
  <c r="J380" i="32"/>
  <c r="E380" i="32"/>
  <c r="K380" i="32"/>
  <c r="L380" i="32"/>
  <c r="C381" i="32"/>
  <c r="F381" i="32"/>
  <c r="G381" i="32"/>
  <c r="H381" i="32"/>
  <c r="I381" i="32"/>
  <c r="D381" i="32"/>
  <c r="J381" i="32"/>
  <c r="E381" i="32"/>
  <c r="K381" i="32"/>
  <c r="L381" i="32"/>
  <c r="C382" i="32"/>
  <c r="G382" i="32"/>
  <c r="F382" i="32"/>
  <c r="H382" i="32"/>
  <c r="I382" i="32"/>
  <c r="D382" i="32"/>
  <c r="J382" i="32"/>
  <c r="E382" i="32"/>
  <c r="K382" i="32"/>
  <c r="L382" i="32"/>
  <c r="C383" i="32"/>
  <c r="G383" i="32"/>
  <c r="H383" i="32"/>
  <c r="I383" i="32"/>
  <c r="D383" i="32"/>
  <c r="J383" i="32"/>
  <c r="E383" i="32"/>
  <c r="K383" i="32"/>
  <c r="L383" i="32"/>
  <c r="C384" i="32"/>
  <c r="G384" i="32"/>
  <c r="H384" i="32"/>
  <c r="I384" i="32"/>
  <c r="D384" i="32"/>
  <c r="J384" i="32"/>
  <c r="E384" i="32"/>
  <c r="K384" i="32"/>
  <c r="L384" i="32"/>
  <c r="C385" i="32"/>
  <c r="D385" i="32"/>
  <c r="G385" i="32"/>
  <c r="H385" i="32"/>
  <c r="F385" i="32"/>
  <c r="I385" i="32"/>
  <c r="J385" i="32"/>
  <c r="E385" i="32"/>
  <c r="K385" i="32"/>
  <c r="L385" i="32"/>
  <c r="C386" i="32"/>
  <c r="G386" i="32"/>
  <c r="H386" i="32"/>
  <c r="I386" i="32"/>
  <c r="D386" i="32"/>
  <c r="J386" i="32"/>
  <c r="E386" i="32"/>
  <c r="K386" i="32"/>
  <c r="L386" i="32"/>
  <c r="C387" i="32"/>
  <c r="G387" i="32"/>
  <c r="H387" i="32"/>
  <c r="F387" i="32"/>
  <c r="I387" i="32"/>
  <c r="D387" i="32"/>
  <c r="J387" i="32"/>
  <c r="E387" i="32"/>
  <c r="K387" i="32"/>
  <c r="L387" i="32"/>
  <c r="C388" i="32"/>
  <c r="G388" i="32"/>
  <c r="H388" i="32"/>
  <c r="F388" i="32"/>
  <c r="I388" i="32"/>
  <c r="D388" i="32"/>
  <c r="J388" i="32"/>
  <c r="E388" i="32"/>
  <c r="K388" i="32"/>
  <c r="L388" i="32"/>
  <c r="C389" i="32"/>
  <c r="G389" i="32"/>
  <c r="H389" i="32"/>
  <c r="I389" i="32"/>
  <c r="D389" i="32"/>
  <c r="J389" i="32"/>
  <c r="E389" i="32"/>
  <c r="K389" i="32"/>
  <c r="L389" i="32"/>
  <c r="C390" i="32"/>
  <c r="G390" i="32"/>
  <c r="H390" i="32"/>
  <c r="I390" i="32"/>
  <c r="D390" i="32"/>
  <c r="J390" i="32"/>
  <c r="E390" i="32"/>
  <c r="K390" i="32"/>
  <c r="L390" i="32"/>
  <c r="C391" i="32"/>
  <c r="G391" i="32"/>
  <c r="H391" i="32"/>
  <c r="I391" i="32"/>
  <c r="D391" i="32"/>
  <c r="J391" i="32"/>
  <c r="E391" i="32"/>
  <c r="K391" i="32"/>
  <c r="L391" i="32"/>
  <c r="C392" i="32"/>
  <c r="G392" i="32"/>
  <c r="H392" i="32"/>
  <c r="I392" i="32"/>
  <c r="D392" i="32"/>
  <c r="J392" i="32"/>
  <c r="E392" i="32"/>
  <c r="K392" i="32"/>
  <c r="L392" i="32"/>
  <c r="C393" i="32"/>
  <c r="G393" i="32"/>
  <c r="F393" i="32"/>
  <c r="H393" i="32"/>
  <c r="I393" i="32"/>
  <c r="D393" i="32"/>
  <c r="J393" i="32"/>
  <c r="E393" i="32"/>
  <c r="K393" i="32"/>
  <c r="L393" i="32"/>
  <c r="C394" i="32"/>
  <c r="D394" i="32"/>
  <c r="G394" i="32"/>
  <c r="H394" i="32"/>
  <c r="I394" i="32"/>
  <c r="J394" i="32"/>
  <c r="E394" i="32"/>
  <c r="K394" i="32"/>
  <c r="L394" i="32"/>
  <c r="C395" i="32"/>
  <c r="G395" i="32"/>
  <c r="H395" i="32"/>
  <c r="F395" i="32"/>
  <c r="I395" i="32"/>
  <c r="D395" i="32"/>
  <c r="J395" i="32"/>
  <c r="E395" i="32"/>
  <c r="K395" i="32"/>
  <c r="L395" i="32"/>
  <c r="C396" i="32"/>
  <c r="D396" i="32"/>
  <c r="G396" i="32"/>
  <c r="F396" i="32"/>
  <c r="H396" i="32"/>
  <c r="I396" i="32"/>
  <c r="J396" i="32"/>
  <c r="E396" i="32"/>
  <c r="K396" i="32"/>
  <c r="L396" i="32"/>
  <c r="C397" i="32"/>
  <c r="G397" i="32"/>
  <c r="H397" i="32"/>
  <c r="I397" i="32"/>
  <c r="D397" i="32"/>
  <c r="J397" i="32"/>
  <c r="E397" i="32"/>
  <c r="K397" i="32"/>
  <c r="L397" i="32"/>
  <c r="C398" i="32"/>
  <c r="G398" i="32"/>
  <c r="H398" i="32"/>
  <c r="I398" i="32"/>
  <c r="D398" i="32"/>
  <c r="J398" i="32"/>
  <c r="E398" i="32"/>
  <c r="K398" i="32"/>
  <c r="L398" i="32"/>
  <c r="C399" i="32"/>
  <c r="G399" i="32"/>
  <c r="H399" i="32"/>
  <c r="I399" i="32"/>
  <c r="D399" i="32"/>
  <c r="J399" i="32"/>
  <c r="E399" i="32"/>
  <c r="K399" i="32"/>
  <c r="L399" i="32"/>
  <c r="C400" i="32"/>
  <c r="G400" i="32"/>
  <c r="H400" i="32"/>
  <c r="I400" i="32"/>
  <c r="D400" i="32"/>
  <c r="J400" i="32"/>
  <c r="E400" i="32"/>
  <c r="K400" i="32"/>
  <c r="L400" i="32"/>
  <c r="C401" i="32"/>
  <c r="G401" i="32"/>
  <c r="H401" i="32"/>
  <c r="I401" i="32"/>
  <c r="D401" i="32"/>
  <c r="J401" i="32"/>
  <c r="E401" i="32"/>
  <c r="K401" i="32"/>
  <c r="L401" i="32"/>
  <c r="C402" i="32"/>
  <c r="G402" i="32"/>
  <c r="H402" i="32"/>
  <c r="I402" i="32"/>
  <c r="D402" i="32"/>
  <c r="J402" i="32"/>
  <c r="E402" i="32"/>
  <c r="K402" i="32"/>
  <c r="L402" i="32"/>
  <c r="C403" i="32"/>
  <c r="G403" i="32"/>
  <c r="F403" i="32"/>
  <c r="H403" i="32"/>
  <c r="I403" i="32"/>
  <c r="D403" i="32"/>
  <c r="J403" i="32"/>
  <c r="E403" i="32"/>
  <c r="K403" i="32"/>
  <c r="L403" i="32"/>
  <c r="C404" i="32"/>
  <c r="G404" i="32"/>
  <c r="F404" i="32"/>
  <c r="H404" i="32"/>
  <c r="I404" i="32"/>
  <c r="D404" i="32"/>
  <c r="J404" i="32"/>
  <c r="E404" i="32"/>
  <c r="K404" i="32"/>
  <c r="L404" i="32"/>
  <c r="C405" i="32"/>
  <c r="G405" i="32"/>
  <c r="H405" i="32"/>
  <c r="I405" i="32"/>
  <c r="D405" i="32"/>
  <c r="J405" i="32"/>
  <c r="E405" i="32"/>
  <c r="K405" i="32"/>
  <c r="L405" i="32"/>
  <c r="C406" i="32"/>
  <c r="D406" i="32"/>
  <c r="G406" i="32"/>
  <c r="H406" i="32"/>
  <c r="I406" i="32"/>
  <c r="J406" i="32"/>
  <c r="E406" i="32"/>
  <c r="K406" i="32"/>
  <c r="L406" i="32"/>
  <c r="C407" i="32"/>
  <c r="G407" i="32"/>
  <c r="H407" i="32"/>
  <c r="F407" i="32"/>
  <c r="I407" i="32"/>
  <c r="D407" i="32"/>
  <c r="J407" i="32"/>
  <c r="E407" i="32"/>
  <c r="K407" i="32"/>
  <c r="L407" i="32"/>
  <c r="C408" i="32"/>
  <c r="G408" i="32"/>
  <c r="H408" i="32"/>
  <c r="I408" i="32"/>
  <c r="D408" i="32"/>
  <c r="J408" i="32"/>
  <c r="E408" i="32"/>
  <c r="K408" i="32"/>
  <c r="L408" i="32"/>
  <c r="C409" i="32"/>
  <c r="D409" i="32"/>
  <c r="G409" i="32"/>
  <c r="H409" i="32"/>
  <c r="F409" i="32"/>
  <c r="I409" i="32"/>
  <c r="J409" i="32"/>
  <c r="E409" i="32"/>
  <c r="K409" i="32"/>
  <c r="L409" i="32"/>
  <c r="C410" i="32"/>
  <c r="E410" i="32"/>
  <c r="G410" i="32"/>
  <c r="H410" i="32"/>
  <c r="F410" i="32"/>
  <c r="I410" i="32"/>
  <c r="D410" i="32"/>
  <c r="J410" i="32"/>
  <c r="K410" i="32"/>
  <c r="L410" i="32"/>
  <c r="C411" i="32"/>
  <c r="G411" i="32"/>
  <c r="H411" i="32"/>
  <c r="I411" i="32"/>
  <c r="D411" i="32"/>
  <c r="J411" i="32"/>
  <c r="E411" i="32"/>
  <c r="K411" i="32"/>
  <c r="L411" i="32"/>
  <c r="C412" i="32"/>
  <c r="G412" i="32"/>
  <c r="F412" i="32"/>
  <c r="H412" i="32"/>
  <c r="I412" i="32"/>
  <c r="D412" i="32"/>
  <c r="J412" i="32"/>
  <c r="E412" i="32"/>
  <c r="K412" i="32"/>
  <c r="L412" i="32"/>
  <c r="C413" i="32"/>
  <c r="G413" i="32"/>
  <c r="F413" i="32"/>
  <c r="H413" i="32"/>
  <c r="I413" i="32"/>
  <c r="D413" i="32"/>
  <c r="J413" i="32"/>
  <c r="E413" i="32"/>
  <c r="K413" i="32"/>
  <c r="L413" i="32"/>
  <c r="C414" i="32"/>
  <c r="G414" i="32"/>
  <c r="H414" i="32"/>
  <c r="I414" i="32"/>
  <c r="D414" i="32"/>
  <c r="J414" i="32"/>
  <c r="E414" i="32"/>
  <c r="K414" i="32"/>
  <c r="L414" i="32"/>
  <c r="C415" i="32"/>
  <c r="G415" i="32"/>
  <c r="H415" i="32"/>
  <c r="I415" i="32"/>
  <c r="D415" i="32"/>
  <c r="J415" i="32"/>
  <c r="E415" i="32"/>
  <c r="K415" i="32"/>
  <c r="L415" i="32"/>
  <c r="C416" i="32"/>
  <c r="G416" i="32"/>
  <c r="H416" i="32"/>
  <c r="I416" i="32"/>
  <c r="D416" i="32"/>
  <c r="J416" i="32"/>
  <c r="E416" i="32"/>
  <c r="K416" i="32"/>
  <c r="L416" i="32"/>
  <c r="C417" i="32"/>
  <c r="G417" i="32"/>
  <c r="H417" i="32"/>
  <c r="I417" i="32"/>
  <c r="D417" i="32"/>
  <c r="J417" i="32"/>
  <c r="E417" i="32"/>
  <c r="K417" i="32"/>
  <c r="L417" i="32"/>
  <c r="C418" i="32"/>
  <c r="F418" i="32"/>
  <c r="G418" i="32"/>
  <c r="H418" i="32"/>
  <c r="I418" i="32"/>
  <c r="D418" i="32"/>
  <c r="J418" i="32"/>
  <c r="E418" i="32"/>
  <c r="K418" i="32"/>
  <c r="L418" i="32"/>
  <c r="C419" i="32"/>
  <c r="G419" i="32"/>
  <c r="H419" i="32"/>
  <c r="I419" i="32"/>
  <c r="D419" i="32"/>
  <c r="J419" i="32"/>
  <c r="E419" i="32"/>
  <c r="K419" i="32"/>
  <c r="L419" i="32"/>
  <c r="C420" i="32"/>
  <c r="G420" i="32"/>
  <c r="H420" i="32"/>
  <c r="I420" i="32"/>
  <c r="D420" i="32"/>
  <c r="J420" i="32"/>
  <c r="E420" i="32"/>
  <c r="K420" i="32"/>
  <c r="L420" i="32"/>
  <c r="C421" i="32"/>
  <c r="G421" i="32"/>
  <c r="F421" i="32"/>
  <c r="H421" i="32"/>
  <c r="I421" i="32"/>
  <c r="D421" i="32"/>
  <c r="J421" i="32"/>
  <c r="E421" i="32"/>
  <c r="K421" i="32"/>
  <c r="L421" i="32"/>
  <c r="C422" i="32"/>
  <c r="G422" i="32"/>
  <c r="H422" i="32"/>
  <c r="I422" i="32"/>
  <c r="D422" i="32"/>
  <c r="J422" i="32"/>
  <c r="E422" i="32"/>
  <c r="K422" i="32"/>
  <c r="L422" i="32"/>
  <c r="C423" i="32"/>
  <c r="G423" i="32"/>
  <c r="H423" i="32"/>
  <c r="I423" i="32"/>
  <c r="D423" i="32"/>
  <c r="J423" i="32"/>
  <c r="E423" i="32"/>
  <c r="K423" i="32"/>
  <c r="L423" i="32"/>
  <c r="C424" i="32"/>
  <c r="G424" i="32"/>
  <c r="H424" i="32"/>
  <c r="F424" i="32"/>
  <c r="I424" i="32"/>
  <c r="D424" i="32"/>
  <c r="J424" i="32"/>
  <c r="E424" i="32"/>
  <c r="K424" i="32"/>
  <c r="L424" i="32"/>
  <c r="C425" i="32"/>
  <c r="D425" i="32"/>
  <c r="E425" i="32"/>
  <c r="G425" i="32"/>
  <c r="H425" i="32"/>
  <c r="I425" i="32"/>
  <c r="J425" i="32"/>
  <c r="K425" i="32"/>
  <c r="L425" i="32"/>
  <c r="C426" i="32"/>
  <c r="G426" i="32"/>
  <c r="H426" i="32"/>
  <c r="I426" i="32"/>
  <c r="D426" i="32"/>
  <c r="J426" i="32"/>
  <c r="E426" i="32"/>
  <c r="K426" i="32"/>
  <c r="L426" i="32"/>
  <c r="C427" i="32"/>
  <c r="G427" i="32"/>
  <c r="H427" i="32"/>
  <c r="I427" i="32"/>
  <c r="D427" i="32"/>
  <c r="J427" i="32"/>
  <c r="E427" i="32"/>
  <c r="K427" i="32"/>
  <c r="L427" i="32"/>
  <c r="C428" i="32"/>
  <c r="G428" i="32"/>
  <c r="F428" i="32"/>
  <c r="H428" i="32"/>
  <c r="I428" i="32"/>
  <c r="D428" i="32"/>
  <c r="J428" i="32"/>
  <c r="E428" i="32"/>
  <c r="K428" i="32"/>
  <c r="L428" i="32"/>
  <c r="C429" i="32"/>
  <c r="G429" i="32"/>
  <c r="H429" i="32"/>
  <c r="I429" i="32"/>
  <c r="D429" i="32"/>
  <c r="J429" i="32"/>
  <c r="E429" i="32"/>
  <c r="K429" i="32"/>
  <c r="L429" i="32"/>
  <c r="C430" i="32"/>
  <c r="G430" i="32"/>
  <c r="F430" i="32"/>
  <c r="H430" i="32"/>
  <c r="I430" i="32"/>
  <c r="D430" i="32"/>
  <c r="J430" i="32"/>
  <c r="E430" i="32"/>
  <c r="K430" i="32"/>
  <c r="L430" i="32"/>
  <c r="C431" i="32"/>
  <c r="E431" i="32"/>
  <c r="G431" i="32"/>
  <c r="H431" i="32"/>
  <c r="I431" i="32"/>
  <c r="D431" i="32"/>
  <c r="J431" i="32"/>
  <c r="K431" i="32"/>
  <c r="L431" i="32"/>
  <c r="C432" i="32"/>
  <c r="G432" i="32"/>
  <c r="H432" i="32"/>
  <c r="I432" i="32"/>
  <c r="D432" i="32"/>
  <c r="J432" i="32"/>
  <c r="E432" i="32"/>
  <c r="K432" i="32"/>
  <c r="L432" i="32"/>
  <c r="C433" i="32"/>
  <c r="G433" i="32"/>
  <c r="H433" i="32"/>
  <c r="I433" i="32"/>
  <c r="D433" i="32"/>
  <c r="J433" i="32"/>
  <c r="E433" i="32"/>
  <c r="K433" i="32"/>
  <c r="L433" i="32"/>
  <c r="C434" i="32"/>
  <c r="E434" i="32"/>
  <c r="G434" i="32"/>
  <c r="H434" i="32"/>
  <c r="I434" i="32"/>
  <c r="D434" i="32"/>
  <c r="J434" i="32"/>
  <c r="K434" i="32"/>
  <c r="L434" i="32"/>
  <c r="C435" i="32"/>
  <c r="G435" i="32"/>
  <c r="H435" i="32"/>
  <c r="I435" i="32"/>
  <c r="D435" i="32"/>
  <c r="J435" i="32"/>
  <c r="E435" i="32"/>
  <c r="K435" i="32"/>
  <c r="L435" i="32"/>
  <c r="C436" i="32"/>
  <c r="G436" i="32"/>
  <c r="H436" i="32"/>
  <c r="I436" i="32"/>
  <c r="D436" i="32"/>
  <c r="J436" i="32"/>
  <c r="E436" i="32"/>
  <c r="K436" i="32"/>
  <c r="L436" i="32"/>
  <c r="C437" i="32"/>
  <c r="G437" i="32"/>
  <c r="H437" i="32"/>
  <c r="I437" i="32"/>
  <c r="D437" i="32"/>
  <c r="J437" i="32"/>
  <c r="E437" i="32"/>
  <c r="K437" i="32"/>
  <c r="L437" i="32"/>
  <c r="C438" i="32"/>
  <c r="G438" i="32"/>
  <c r="H438" i="32"/>
  <c r="I438" i="32"/>
  <c r="D438" i="32"/>
  <c r="J438" i="32"/>
  <c r="E438" i="32"/>
  <c r="K438" i="32"/>
  <c r="L438" i="32"/>
  <c r="C439" i="32"/>
  <c r="G439" i="32"/>
  <c r="F439" i="32"/>
  <c r="H439" i="32"/>
  <c r="I439" i="32"/>
  <c r="D439" i="32"/>
  <c r="J439" i="32"/>
  <c r="E439" i="32"/>
  <c r="K439" i="32"/>
  <c r="L439" i="32"/>
  <c r="C440" i="32"/>
  <c r="E440" i="32"/>
  <c r="G440" i="32"/>
  <c r="H440" i="32"/>
  <c r="I440" i="32"/>
  <c r="D440" i="32"/>
  <c r="J440" i="32"/>
  <c r="K440" i="32"/>
  <c r="L440" i="32"/>
  <c r="C441" i="32"/>
  <c r="G441" i="32"/>
  <c r="H441" i="32"/>
  <c r="I441" i="32"/>
  <c r="D441" i="32"/>
  <c r="J441" i="32"/>
  <c r="E441" i="32"/>
  <c r="K441" i="32"/>
  <c r="L441" i="32"/>
  <c r="C442" i="32"/>
  <c r="G442" i="32"/>
  <c r="H442" i="32"/>
  <c r="I442" i="32"/>
  <c r="D442" i="32"/>
  <c r="J442" i="32"/>
  <c r="E442" i="32"/>
  <c r="K442" i="32"/>
  <c r="L442" i="32"/>
  <c r="C443" i="32"/>
  <c r="G443" i="32"/>
  <c r="H443" i="32"/>
  <c r="F443" i="32"/>
  <c r="I443" i="32"/>
  <c r="D443" i="32"/>
  <c r="J443" i="32"/>
  <c r="E443" i="32"/>
  <c r="K443" i="32"/>
  <c r="L443" i="32"/>
  <c r="C444" i="32"/>
  <c r="G444" i="32"/>
  <c r="H444" i="32"/>
  <c r="I444" i="32"/>
  <c r="D444" i="32"/>
  <c r="J444" i="32"/>
  <c r="E444" i="32"/>
  <c r="K444" i="32"/>
  <c r="L444" i="32"/>
  <c r="C445" i="32"/>
  <c r="E445" i="32"/>
  <c r="G445" i="32"/>
  <c r="F445" i="32"/>
  <c r="H445" i="32"/>
  <c r="I445" i="32"/>
  <c r="D445" i="32"/>
  <c r="J445" i="32"/>
  <c r="K445" i="32"/>
  <c r="L445" i="32"/>
  <c r="C446" i="32"/>
  <c r="G446" i="32"/>
  <c r="H446" i="32"/>
  <c r="I446" i="32"/>
  <c r="D446" i="32"/>
  <c r="J446" i="32"/>
  <c r="E446" i="32"/>
  <c r="K446" i="32"/>
  <c r="L446" i="32"/>
  <c r="C447" i="32"/>
  <c r="G447" i="32"/>
  <c r="H447" i="32"/>
  <c r="I447" i="32"/>
  <c r="D447" i="32"/>
  <c r="J447" i="32"/>
  <c r="E447" i="32"/>
  <c r="K447" i="32"/>
  <c r="L447" i="32"/>
  <c r="C448" i="32"/>
  <c r="G448" i="32"/>
  <c r="F448" i="32"/>
  <c r="H448" i="32"/>
  <c r="I448" i="32"/>
  <c r="D448" i="32"/>
  <c r="J448" i="32"/>
  <c r="E448" i="32"/>
  <c r="K448" i="32"/>
  <c r="L448" i="32"/>
  <c r="C449" i="32"/>
  <c r="G449" i="32"/>
  <c r="F449" i="32"/>
  <c r="H449" i="32"/>
  <c r="I449" i="32"/>
  <c r="D449" i="32"/>
  <c r="J449" i="32"/>
  <c r="E449" i="32"/>
  <c r="K449" i="32"/>
  <c r="L449" i="32"/>
  <c r="C450" i="32"/>
  <c r="E450" i="32"/>
  <c r="G450" i="32"/>
  <c r="F450" i="32"/>
  <c r="H450" i="32"/>
  <c r="I450" i="32"/>
  <c r="D450" i="32"/>
  <c r="J450" i="32"/>
  <c r="K450" i="32"/>
  <c r="L450" i="32"/>
  <c r="C451" i="32"/>
  <c r="G451" i="32"/>
  <c r="H451" i="32"/>
  <c r="I451" i="32"/>
  <c r="D451" i="32"/>
  <c r="J451" i="32"/>
  <c r="E451" i="32"/>
  <c r="K451" i="32"/>
  <c r="L451" i="32"/>
  <c r="C452" i="32"/>
  <c r="G452" i="32"/>
  <c r="H452" i="32"/>
  <c r="I452" i="32"/>
  <c r="D452" i="32"/>
  <c r="J452" i="32"/>
  <c r="E452" i="32"/>
  <c r="K452" i="32"/>
  <c r="L452" i="32"/>
  <c r="C453" i="32"/>
  <c r="G453" i="32"/>
  <c r="H453" i="32"/>
  <c r="I453" i="32"/>
  <c r="D453" i="32"/>
  <c r="J453" i="32"/>
  <c r="E453" i="32"/>
  <c r="K453" i="32"/>
  <c r="L453" i="32"/>
  <c r="C454" i="32"/>
  <c r="G454" i="32"/>
  <c r="H454" i="32"/>
  <c r="I454" i="32"/>
  <c r="D454" i="32"/>
  <c r="J454" i="32"/>
  <c r="E454" i="32"/>
  <c r="K454" i="32"/>
  <c r="L454" i="32"/>
  <c r="C455" i="32"/>
  <c r="E455" i="32"/>
  <c r="G455" i="32"/>
  <c r="F455" i="32"/>
  <c r="H455" i="32"/>
  <c r="I455" i="32"/>
  <c r="D455" i="32"/>
  <c r="J455" i="32"/>
  <c r="K455" i="32"/>
  <c r="L455" i="32"/>
  <c r="C456" i="32"/>
  <c r="G456" i="32"/>
  <c r="H456" i="32"/>
  <c r="I456" i="32"/>
  <c r="D456" i="32"/>
  <c r="J456" i="32"/>
  <c r="E456" i="32"/>
  <c r="K456" i="32"/>
  <c r="L456" i="32"/>
  <c r="C457" i="32"/>
  <c r="G457" i="32"/>
  <c r="F457" i="32"/>
  <c r="H457" i="32"/>
  <c r="I457" i="32"/>
  <c r="D457" i="32"/>
  <c r="J457" i="32"/>
  <c r="E457" i="32"/>
  <c r="K457" i="32"/>
  <c r="L457" i="32"/>
  <c r="C458" i="32"/>
  <c r="G458" i="32"/>
  <c r="H458" i="32"/>
  <c r="I458" i="32"/>
  <c r="D458" i="32"/>
  <c r="J458" i="32"/>
  <c r="E458" i="32"/>
  <c r="K458" i="32"/>
  <c r="L458" i="32"/>
  <c r="C459" i="32"/>
  <c r="G459" i="32"/>
  <c r="F459" i="32"/>
  <c r="H459" i="32"/>
  <c r="I459" i="32"/>
  <c r="D459" i="32"/>
  <c r="J459" i="32"/>
  <c r="E459" i="32"/>
  <c r="K459" i="32"/>
  <c r="L459" i="32"/>
  <c r="C460" i="32"/>
  <c r="F460" i="32"/>
  <c r="G460" i="32"/>
  <c r="H460" i="32"/>
  <c r="I460" i="32"/>
  <c r="D460" i="32"/>
  <c r="J460" i="32"/>
  <c r="E460" i="32"/>
  <c r="K460" i="32"/>
  <c r="L460" i="32"/>
  <c r="C461" i="32"/>
  <c r="G461" i="32"/>
  <c r="F461" i="32"/>
  <c r="H461" i="32"/>
  <c r="I461" i="32"/>
  <c r="D461" i="32"/>
  <c r="J461" i="32"/>
  <c r="E461" i="32"/>
  <c r="K461" i="32"/>
  <c r="L461" i="32"/>
  <c r="C462" i="32"/>
  <c r="D462" i="32"/>
  <c r="E462" i="32"/>
  <c r="G462" i="32"/>
  <c r="F462" i="32"/>
  <c r="H462" i="32"/>
  <c r="I462" i="32"/>
  <c r="J462" i="32"/>
  <c r="K462" i="32"/>
  <c r="L462" i="32"/>
  <c r="C463" i="32"/>
  <c r="G463" i="32"/>
  <c r="F463" i="32"/>
  <c r="H463" i="32"/>
  <c r="I463" i="32"/>
  <c r="D463" i="32"/>
  <c r="J463" i="32"/>
  <c r="E463" i="32"/>
  <c r="K463" i="32"/>
  <c r="L463" i="32"/>
  <c r="C464" i="32"/>
  <c r="G464" i="32"/>
  <c r="H464" i="32"/>
  <c r="I464" i="32"/>
  <c r="D464" i="32"/>
  <c r="J464" i="32"/>
  <c r="E464" i="32"/>
  <c r="K464" i="32"/>
  <c r="L464" i="32"/>
  <c r="C465" i="32"/>
  <c r="G465" i="32"/>
  <c r="F465" i="32"/>
  <c r="H465" i="32"/>
  <c r="I465" i="32"/>
  <c r="D465" i="32"/>
  <c r="J465" i="32"/>
  <c r="E465" i="32"/>
  <c r="K465" i="32"/>
  <c r="L465" i="32"/>
  <c r="C466" i="32"/>
  <c r="D466" i="32"/>
  <c r="G466" i="32"/>
  <c r="H466" i="32"/>
  <c r="I466" i="32"/>
  <c r="J466" i="32"/>
  <c r="E466" i="32"/>
  <c r="K466" i="32"/>
  <c r="L466" i="32"/>
  <c r="C467" i="32"/>
  <c r="G467" i="32"/>
  <c r="H467" i="32"/>
  <c r="I467" i="32"/>
  <c r="D467" i="32"/>
  <c r="J467" i="32"/>
  <c r="E467" i="32"/>
  <c r="K467" i="32"/>
  <c r="L467" i="32"/>
  <c r="C468" i="32"/>
  <c r="G468" i="32"/>
  <c r="H468" i="32"/>
  <c r="I468" i="32"/>
  <c r="D468" i="32"/>
  <c r="J468" i="32"/>
  <c r="E468" i="32"/>
  <c r="K468" i="32"/>
  <c r="L468" i="32"/>
  <c r="C469" i="32"/>
  <c r="G469" i="32"/>
  <c r="H469" i="32"/>
  <c r="I469" i="32"/>
  <c r="D469" i="32"/>
  <c r="J469" i="32"/>
  <c r="E469" i="32"/>
  <c r="K469" i="32"/>
  <c r="L469" i="32"/>
  <c r="C470" i="32"/>
  <c r="G470" i="32"/>
  <c r="H470" i="32"/>
  <c r="F470" i="32"/>
  <c r="I470" i="32"/>
  <c r="D470" i="32"/>
  <c r="J470" i="32"/>
  <c r="E470" i="32"/>
  <c r="K470" i="32"/>
  <c r="L470" i="32"/>
  <c r="C471" i="32"/>
  <c r="G471" i="32"/>
  <c r="H471" i="32"/>
  <c r="I471" i="32"/>
  <c r="D471" i="32"/>
  <c r="J471" i="32"/>
  <c r="E471" i="32"/>
  <c r="K471" i="32"/>
  <c r="L471" i="32"/>
  <c r="C472" i="32"/>
  <c r="F472" i="32"/>
  <c r="G472" i="32"/>
  <c r="H472" i="32"/>
  <c r="I472" i="32"/>
  <c r="D472" i="32"/>
  <c r="J472" i="32"/>
  <c r="E472" i="32"/>
  <c r="K472" i="32"/>
  <c r="L472" i="32"/>
  <c r="C473" i="32"/>
  <c r="G473" i="32"/>
  <c r="H473" i="32"/>
  <c r="F473" i="32"/>
  <c r="I473" i="32"/>
  <c r="D473" i="32"/>
  <c r="J473" i="32"/>
  <c r="E473" i="32"/>
  <c r="K473" i="32"/>
  <c r="L473" i="32"/>
  <c r="C474" i="32"/>
  <c r="G474" i="32"/>
  <c r="H474" i="32"/>
  <c r="F474" i="32"/>
  <c r="I474" i="32"/>
  <c r="D474" i="32"/>
  <c r="J474" i="32"/>
  <c r="E474" i="32"/>
  <c r="K474" i="32"/>
  <c r="L474" i="32"/>
  <c r="C475" i="32"/>
  <c r="D475" i="32"/>
  <c r="E475" i="32"/>
  <c r="G475" i="32"/>
  <c r="H475" i="32"/>
  <c r="I475" i="32"/>
  <c r="J475" i="32"/>
  <c r="K475" i="32"/>
  <c r="L475" i="32"/>
  <c r="C476" i="32"/>
  <c r="G476" i="32"/>
  <c r="H476" i="32"/>
  <c r="I476" i="32"/>
  <c r="D476" i="32"/>
  <c r="J476" i="32"/>
  <c r="E476" i="32"/>
  <c r="K476" i="32"/>
  <c r="L476" i="32"/>
  <c r="C477" i="32"/>
  <c r="G477" i="32"/>
  <c r="H477" i="32"/>
  <c r="I477" i="32"/>
  <c r="D477" i="32"/>
  <c r="J477" i="32"/>
  <c r="E477" i="32"/>
  <c r="K477" i="32"/>
  <c r="L477" i="32"/>
  <c r="C478" i="32"/>
  <c r="G478" i="32"/>
  <c r="H478" i="32"/>
  <c r="I478" i="32"/>
  <c r="D478" i="32"/>
  <c r="J478" i="32"/>
  <c r="E478" i="32"/>
  <c r="K478" i="32"/>
  <c r="L478" i="32"/>
  <c r="C479" i="32"/>
  <c r="G479" i="32"/>
  <c r="H479" i="32"/>
  <c r="I479" i="32"/>
  <c r="D479" i="32"/>
  <c r="J479" i="32"/>
  <c r="E479" i="32"/>
  <c r="K479" i="32"/>
  <c r="L479" i="32"/>
  <c r="C480" i="32"/>
  <c r="D480" i="32"/>
  <c r="G480" i="32"/>
  <c r="H480" i="32"/>
  <c r="I480" i="32"/>
  <c r="J480" i="32"/>
  <c r="E480" i="32"/>
  <c r="K480" i="32"/>
  <c r="L480" i="32"/>
  <c r="C481" i="32"/>
  <c r="G481" i="32"/>
  <c r="H481" i="32"/>
  <c r="I481" i="32"/>
  <c r="D481" i="32"/>
  <c r="J481" i="32"/>
  <c r="E481" i="32"/>
  <c r="K481" i="32"/>
  <c r="L481" i="32"/>
  <c r="C482" i="32"/>
  <c r="G482" i="32"/>
  <c r="H482" i="32"/>
  <c r="I482" i="32"/>
  <c r="D482" i="32"/>
  <c r="J482" i="32"/>
  <c r="E482" i="32"/>
  <c r="K482" i="32"/>
  <c r="L482" i="32"/>
  <c r="C483" i="32"/>
  <c r="G483" i="32"/>
  <c r="F483" i="32"/>
  <c r="H483" i="32"/>
  <c r="I483" i="32"/>
  <c r="D483" i="32"/>
  <c r="J483" i="32"/>
  <c r="E483" i="32"/>
  <c r="K483" i="32"/>
  <c r="L483" i="32"/>
  <c r="C484" i="32"/>
  <c r="G484" i="32"/>
  <c r="H484" i="32"/>
  <c r="F484" i="32"/>
  <c r="I484" i="32"/>
  <c r="D484" i="32"/>
  <c r="J484" i="32"/>
  <c r="E484" i="32"/>
  <c r="K484" i="32"/>
  <c r="L484" i="32"/>
  <c r="C485" i="32"/>
  <c r="D485" i="32"/>
  <c r="E485" i="32"/>
  <c r="G485" i="32"/>
  <c r="H485" i="32"/>
  <c r="I485" i="32"/>
  <c r="J485" i="32"/>
  <c r="K485" i="32"/>
  <c r="L485" i="32"/>
  <c r="C486" i="32"/>
  <c r="G486" i="32"/>
  <c r="H486" i="32"/>
  <c r="I486" i="32"/>
  <c r="D486" i="32"/>
  <c r="J486" i="32"/>
  <c r="E486" i="32"/>
  <c r="K486" i="32"/>
  <c r="L486" i="32"/>
  <c r="C487" i="32"/>
  <c r="G487" i="32"/>
  <c r="F487" i="32"/>
  <c r="H487" i="32"/>
  <c r="I487" i="32"/>
  <c r="D487" i="32"/>
  <c r="J487" i="32"/>
  <c r="E487" i="32"/>
  <c r="K487" i="32"/>
  <c r="L487" i="32"/>
  <c r="C488" i="32"/>
  <c r="E488" i="32"/>
  <c r="F488" i="32"/>
  <c r="G488" i="32"/>
  <c r="H488" i="32"/>
  <c r="I488" i="32"/>
  <c r="D488" i="32"/>
  <c r="J488" i="32"/>
  <c r="K488" i="32"/>
  <c r="L488" i="32"/>
  <c r="C489" i="32"/>
  <c r="G489" i="32"/>
  <c r="H489" i="32"/>
  <c r="I489" i="32"/>
  <c r="D489" i="32"/>
  <c r="J489" i="32"/>
  <c r="E489" i="32"/>
  <c r="K489" i="32"/>
  <c r="L489" i="32"/>
  <c r="C490" i="32"/>
  <c r="D490" i="32"/>
  <c r="G490" i="32"/>
  <c r="F490" i="32"/>
  <c r="H490" i="32"/>
  <c r="I490" i="32"/>
  <c r="J490" i="32"/>
  <c r="E490" i="32"/>
  <c r="K490" i="32"/>
  <c r="L490" i="32"/>
  <c r="C491" i="32"/>
  <c r="G491" i="32"/>
  <c r="H491" i="32"/>
  <c r="I491" i="32"/>
  <c r="D491" i="32"/>
  <c r="J491" i="32"/>
  <c r="E491" i="32"/>
  <c r="K491" i="32"/>
  <c r="L491" i="32"/>
  <c r="C492" i="32"/>
  <c r="D492" i="32"/>
  <c r="G492" i="32"/>
  <c r="F492" i="32"/>
  <c r="H492" i="32"/>
  <c r="I492" i="32"/>
  <c r="J492" i="32"/>
  <c r="E492" i="32"/>
  <c r="K492" i="32"/>
  <c r="L492" i="32"/>
  <c r="C493" i="32"/>
  <c r="G493" i="32"/>
  <c r="F493" i="32"/>
  <c r="H493" i="32"/>
  <c r="I493" i="32"/>
  <c r="D493" i="32"/>
  <c r="J493" i="32"/>
  <c r="E493" i="32"/>
  <c r="K493" i="32"/>
  <c r="L493" i="32"/>
  <c r="C494" i="32"/>
  <c r="G494" i="32"/>
  <c r="H494" i="32"/>
  <c r="I494" i="32"/>
  <c r="D494" i="32"/>
  <c r="J494" i="32"/>
  <c r="E494" i="32"/>
  <c r="K494" i="32"/>
  <c r="L494" i="32"/>
  <c r="C495" i="32"/>
  <c r="G495" i="32"/>
  <c r="H495" i="32"/>
  <c r="I495" i="32"/>
  <c r="D495" i="32"/>
  <c r="J495" i="32"/>
  <c r="E495" i="32"/>
  <c r="K495" i="32"/>
  <c r="L495" i="32"/>
  <c r="C496" i="32"/>
  <c r="G496" i="32"/>
  <c r="H496" i="32"/>
  <c r="I496" i="32"/>
  <c r="D496" i="32"/>
  <c r="J496" i="32"/>
  <c r="E496" i="32"/>
  <c r="K496" i="32"/>
  <c r="L496" i="32"/>
  <c r="C497" i="32"/>
  <c r="D497" i="32"/>
  <c r="G497" i="32"/>
  <c r="H497" i="32"/>
  <c r="F497" i="32"/>
  <c r="I497" i="32"/>
  <c r="J497" i="32"/>
  <c r="E497" i="32"/>
  <c r="K497" i="32"/>
  <c r="L497" i="32"/>
  <c r="C498" i="32"/>
  <c r="G498" i="32"/>
  <c r="F498" i="32"/>
  <c r="H498" i="32"/>
  <c r="I498" i="32"/>
  <c r="D498" i="32"/>
  <c r="J498" i="32"/>
  <c r="E498" i="32"/>
  <c r="K498" i="32"/>
  <c r="L498" i="32"/>
  <c r="C499" i="32"/>
  <c r="G499" i="32"/>
  <c r="H499" i="32"/>
  <c r="I499" i="32"/>
  <c r="D499" i="32"/>
  <c r="J499" i="32"/>
  <c r="E499" i="32"/>
  <c r="K499" i="32"/>
  <c r="L499" i="32"/>
  <c r="C500" i="32"/>
  <c r="G500" i="32"/>
  <c r="H500" i="32"/>
  <c r="I500" i="32"/>
  <c r="D500" i="32"/>
  <c r="J500" i="32"/>
  <c r="E500" i="32"/>
  <c r="K500" i="32"/>
  <c r="L500" i="32"/>
  <c r="C501" i="32"/>
  <c r="E501" i="32"/>
  <c r="G501" i="32"/>
  <c r="H501" i="32"/>
  <c r="I501" i="32"/>
  <c r="D501" i="32"/>
  <c r="J501" i="32"/>
  <c r="K501" i="32"/>
  <c r="L501" i="32"/>
  <c r="C502" i="32"/>
  <c r="E502" i="32"/>
  <c r="F502" i="32"/>
  <c r="G502" i="32"/>
  <c r="H502" i="32"/>
  <c r="I502" i="32"/>
  <c r="D502" i="32"/>
  <c r="J502" i="32"/>
  <c r="K502" i="32"/>
  <c r="L502" i="32"/>
  <c r="C503" i="32"/>
  <c r="G503" i="32"/>
  <c r="H503" i="32"/>
  <c r="I503" i="32"/>
  <c r="D503" i="32"/>
  <c r="J503" i="32"/>
  <c r="E503" i="32"/>
  <c r="K503" i="32"/>
  <c r="L503" i="32"/>
  <c r="C504" i="32"/>
  <c r="G504" i="32"/>
  <c r="H504" i="32"/>
  <c r="I504" i="32"/>
  <c r="D504" i="32"/>
  <c r="J504" i="32"/>
  <c r="E504" i="32"/>
  <c r="K504" i="32"/>
  <c r="L504" i="32"/>
  <c r="C505" i="32"/>
  <c r="D505" i="32"/>
  <c r="G505" i="32"/>
  <c r="H505" i="32"/>
  <c r="I505" i="32"/>
  <c r="J505" i="32"/>
  <c r="E505" i="32"/>
  <c r="K505" i="32"/>
  <c r="L505" i="32"/>
  <c r="C506" i="32"/>
  <c r="G506" i="32"/>
  <c r="F506" i="32"/>
  <c r="H506" i="32"/>
  <c r="I506" i="32"/>
  <c r="D506" i="32"/>
  <c r="J506" i="32"/>
  <c r="E506" i="32"/>
  <c r="K506" i="32"/>
  <c r="L506" i="32"/>
  <c r="C507" i="32"/>
  <c r="G507" i="32"/>
  <c r="H507" i="32"/>
  <c r="I507" i="32"/>
  <c r="D507" i="32"/>
  <c r="J507" i="32"/>
  <c r="E507" i="32"/>
  <c r="K507" i="32"/>
  <c r="L507" i="32"/>
  <c r="C508" i="32"/>
  <c r="G508" i="32"/>
  <c r="H508" i="32"/>
  <c r="I508" i="32"/>
  <c r="D508" i="32"/>
  <c r="J508" i="32"/>
  <c r="E508" i="32"/>
  <c r="K508" i="32"/>
  <c r="L508" i="32"/>
  <c r="C509" i="32"/>
  <c r="G509" i="32"/>
  <c r="H509" i="32"/>
  <c r="I509" i="32"/>
  <c r="D509" i="32"/>
  <c r="J509" i="32"/>
  <c r="E509" i="32"/>
  <c r="K509" i="32"/>
  <c r="L509" i="32"/>
  <c r="C510" i="32"/>
  <c r="G510" i="32"/>
  <c r="H510" i="32"/>
  <c r="I510" i="32"/>
  <c r="D510" i="32"/>
  <c r="J510" i="32"/>
  <c r="E510" i="32"/>
  <c r="K510" i="32"/>
  <c r="L510" i="32"/>
  <c r="C511" i="32"/>
  <c r="D511" i="32"/>
  <c r="G511" i="32"/>
  <c r="H511" i="32"/>
  <c r="I511" i="32"/>
  <c r="J511" i="32"/>
  <c r="E511" i="32"/>
  <c r="K511" i="32"/>
  <c r="L511" i="32"/>
  <c r="C512" i="32"/>
  <c r="G512" i="32"/>
  <c r="F512" i="32"/>
  <c r="H512" i="32"/>
  <c r="I512" i="32"/>
  <c r="D512" i="32"/>
  <c r="J512" i="32"/>
  <c r="E512" i="32"/>
  <c r="K512" i="32"/>
  <c r="L512" i="32"/>
  <c r="C513" i="32"/>
  <c r="G513" i="32"/>
  <c r="H513" i="32"/>
  <c r="I513" i="32"/>
  <c r="D513" i="32"/>
  <c r="J513" i="32"/>
  <c r="E513" i="32"/>
  <c r="K513" i="32"/>
  <c r="L513" i="32"/>
  <c r="C514" i="32"/>
  <c r="G514" i="32"/>
  <c r="F514" i="32"/>
  <c r="H514" i="32"/>
  <c r="I514" i="32"/>
  <c r="D514" i="32"/>
  <c r="J514" i="32"/>
  <c r="E514" i="32"/>
  <c r="K514" i="32"/>
  <c r="L514" i="32"/>
  <c r="C515" i="32"/>
  <c r="E515" i="32"/>
  <c r="G515" i="32"/>
  <c r="H515" i="32"/>
  <c r="F515" i="32"/>
  <c r="I515" i="32"/>
  <c r="D515" i="32"/>
  <c r="J515" i="32"/>
  <c r="K515" i="32"/>
  <c r="L515" i="32"/>
  <c r="C516" i="32"/>
  <c r="G516" i="32"/>
  <c r="F516" i="32"/>
  <c r="H516" i="32"/>
  <c r="I516" i="32"/>
  <c r="D516" i="32"/>
  <c r="J516" i="32"/>
  <c r="E516" i="32"/>
  <c r="K516" i="32"/>
  <c r="L516" i="32"/>
  <c r="C517" i="32"/>
  <c r="G517" i="32"/>
  <c r="H517" i="32"/>
  <c r="I517" i="32"/>
  <c r="D517" i="32"/>
  <c r="J517" i="32"/>
  <c r="E517" i="32"/>
  <c r="K517" i="32"/>
  <c r="L517" i="32"/>
  <c r="C518" i="32"/>
  <c r="E518" i="32"/>
  <c r="G518" i="32"/>
  <c r="F518" i="32"/>
  <c r="H518" i="32"/>
  <c r="I518" i="32"/>
  <c r="D518" i="32"/>
  <c r="J518" i="32"/>
  <c r="K518" i="32"/>
  <c r="L518" i="32"/>
  <c r="C519" i="32"/>
  <c r="G519" i="32"/>
  <c r="H519" i="32"/>
  <c r="I519" i="32"/>
  <c r="D519" i="32"/>
  <c r="J519" i="32"/>
  <c r="E519" i="32"/>
  <c r="K519" i="32"/>
  <c r="L519" i="32"/>
  <c r="C520" i="32"/>
  <c r="G520" i="32"/>
  <c r="H520" i="32"/>
  <c r="F520" i="32"/>
  <c r="I520" i="32"/>
  <c r="D520" i="32"/>
  <c r="J520" i="32"/>
  <c r="E520" i="32"/>
  <c r="K520" i="32"/>
  <c r="L520" i="32"/>
  <c r="C521" i="32"/>
  <c r="D521" i="32"/>
  <c r="E521" i="32"/>
  <c r="G521" i="32"/>
  <c r="H521" i="32"/>
  <c r="I521" i="32"/>
  <c r="J521" i="32"/>
  <c r="K521" i="32"/>
  <c r="L521" i="32"/>
  <c r="C522" i="32"/>
  <c r="G522" i="32"/>
  <c r="F522" i="32"/>
  <c r="H522" i="32"/>
  <c r="I522" i="32"/>
  <c r="D522" i="32"/>
  <c r="J522" i="32"/>
  <c r="E522" i="32"/>
  <c r="K522" i="32"/>
  <c r="L522" i="32"/>
  <c r="C523" i="32"/>
  <c r="G523" i="32"/>
  <c r="F523" i="32"/>
  <c r="H523" i="32"/>
  <c r="I523" i="32"/>
  <c r="D523" i="32"/>
  <c r="J523" i="32"/>
  <c r="E523" i="32"/>
  <c r="K523" i="32"/>
  <c r="L523" i="32"/>
  <c r="C524" i="32"/>
  <c r="G524" i="32"/>
  <c r="H524" i="32"/>
  <c r="I524" i="32"/>
  <c r="D524" i="32"/>
  <c r="J524" i="32"/>
  <c r="E524" i="32"/>
  <c r="K524" i="32"/>
  <c r="L524" i="32"/>
  <c r="C525" i="32"/>
  <c r="G525" i="32"/>
  <c r="H525" i="32"/>
  <c r="I525" i="32"/>
  <c r="D525" i="32"/>
  <c r="J525" i="32"/>
  <c r="E525" i="32"/>
  <c r="K525" i="32"/>
  <c r="L525" i="32"/>
  <c r="C526" i="32"/>
  <c r="G526" i="32"/>
  <c r="H526" i="32"/>
  <c r="I526" i="32"/>
  <c r="D526" i="32"/>
  <c r="J526" i="32"/>
  <c r="E526" i="32"/>
  <c r="K526" i="32"/>
  <c r="L526" i="32"/>
  <c r="C527" i="32"/>
  <c r="G527" i="32"/>
  <c r="H527" i="32"/>
  <c r="I527" i="32"/>
  <c r="D527" i="32"/>
  <c r="J527" i="32"/>
  <c r="E527" i="32"/>
  <c r="K527" i="32"/>
  <c r="L527" i="32"/>
  <c r="C528" i="32"/>
  <c r="E528" i="32"/>
  <c r="G528" i="32"/>
  <c r="F528" i="32"/>
  <c r="H528" i="32"/>
  <c r="I528" i="32"/>
  <c r="D528" i="32"/>
  <c r="J528" i="32"/>
  <c r="K528" i="32"/>
  <c r="L528" i="32"/>
  <c r="C529" i="32"/>
  <c r="E529" i="32"/>
  <c r="G529" i="32"/>
  <c r="H529" i="32"/>
  <c r="I529" i="32"/>
  <c r="D529" i="32"/>
  <c r="J529" i="32"/>
  <c r="K529" i="32"/>
  <c r="L529" i="32"/>
  <c r="C530" i="32"/>
  <c r="G530" i="32"/>
  <c r="H530" i="32"/>
  <c r="I530" i="32"/>
  <c r="D530" i="32"/>
  <c r="J530" i="32"/>
  <c r="E530" i="32"/>
  <c r="K530" i="32"/>
  <c r="L530" i="32"/>
  <c r="C531" i="32"/>
  <c r="D531" i="32"/>
  <c r="G531" i="32"/>
  <c r="H531" i="32"/>
  <c r="I531" i="32"/>
  <c r="J531" i="32"/>
  <c r="E531" i="32"/>
  <c r="K531" i="32"/>
  <c r="L531" i="32"/>
  <c r="C532" i="32"/>
  <c r="D532" i="32"/>
  <c r="F532" i="32"/>
  <c r="G532" i="32"/>
  <c r="H532" i="32"/>
  <c r="I532" i="32"/>
  <c r="J532" i="32"/>
  <c r="E532" i="32"/>
  <c r="K532" i="32"/>
  <c r="L532" i="32"/>
  <c r="C533" i="32"/>
  <c r="G533" i="32"/>
  <c r="H533" i="32"/>
  <c r="I533" i="32"/>
  <c r="D533" i="32"/>
  <c r="J533" i="32"/>
  <c r="E533" i="32"/>
  <c r="K533" i="32"/>
  <c r="L533" i="32"/>
  <c r="C534" i="32"/>
  <c r="G534" i="32"/>
  <c r="H534" i="32"/>
  <c r="I534" i="32"/>
  <c r="D534" i="32"/>
  <c r="J534" i="32"/>
  <c r="E534" i="32"/>
  <c r="K534" i="32"/>
  <c r="L534" i="32"/>
  <c r="C535" i="32"/>
  <c r="G535" i="32"/>
  <c r="H535" i="32"/>
  <c r="I535" i="32"/>
  <c r="D535" i="32"/>
  <c r="J535" i="32"/>
  <c r="E535" i="32"/>
  <c r="K535" i="32"/>
  <c r="L535" i="32"/>
  <c r="C536" i="32"/>
  <c r="G536" i="32"/>
  <c r="H536" i="32"/>
  <c r="I536" i="32"/>
  <c r="D536" i="32"/>
  <c r="J536" i="32"/>
  <c r="E536" i="32"/>
  <c r="K536" i="32"/>
  <c r="L536" i="32"/>
  <c r="C537" i="32"/>
  <c r="D537" i="32"/>
  <c r="G537" i="32"/>
  <c r="H537" i="32"/>
  <c r="I537" i="32"/>
  <c r="J537" i="32"/>
  <c r="E537" i="32"/>
  <c r="K537" i="32"/>
  <c r="L537" i="32"/>
  <c r="C538" i="32"/>
  <c r="G538" i="32"/>
  <c r="F538" i="32"/>
  <c r="H538" i="32"/>
  <c r="I538" i="32"/>
  <c r="D538" i="32"/>
  <c r="J538" i="32"/>
  <c r="E538" i="32"/>
  <c r="K538" i="32"/>
  <c r="L538" i="32"/>
  <c r="C539" i="32"/>
  <c r="G539" i="32"/>
  <c r="H539" i="32"/>
  <c r="I539" i="32"/>
  <c r="D539" i="32"/>
  <c r="J539" i="32"/>
  <c r="E539" i="32"/>
  <c r="K539" i="32"/>
  <c r="L539" i="32"/>
  <c r="C540" i="32"/>
  <c r="G540" i="32"/>
  <c r="H540" i="32"/>
  <c r="I540" i="32"/>
  <c r="D540" i="32"/>
  <c r="J540" i="32"/>
  <c r="E540" i="32"/>
  <c r="K540" i="32"/>
  <c r="L540" i="32"/>
  <c r="C541" i="32"/>
  <c r="D541" i="32"/>
  <c r="G541" i="32"/>
  <c r="H541" i="32"/>
  <c r="I541" i="32"/>
  <c r="J541" i="32"/>
  <c r="E541" i="32"/>
  <c r="K541" i="32"/>
  <c r="L541" i="32"/>
  <c r="C542" i="32"/>
  <c r="E542" i="32"/>
  <c r="G542" i="32"/>
  <c r="F542" i="32"/>
  <c r="H542" i="32"/>
  <c r="I542" i="32"/>
  <c r="D542" i="32"/>
  <c r="J542" i="32"/>
  <c r="K542" i="32"/>
  <c r="L542" i="32"/>
  <c r="C543" i="32"/>
  <c r="G543" i="32"/>
  <c r="H543" i="32"/>
  <c r="F543" i="32"/>
  <c r="I543" i="32"/>
  <c r="D543" i="32"/>
  <c r="J543" i="32"/>
  <c r="E543" i="32"/>
  <c r="K543" i="32"/>
  <c r="L543" i="32"/>
  <c r="C544" i="32"/>
  <c r="G544" i="32"/>
  <c r="H544" i="32"/>
  <c r="I544" i="32"/>
  <c r="D544" i="32"/>
  <c r="J544" i="32"/>
  <c r="E544" i="32"/>
  <c r="K544" i="32"/>
  <c r="L544" i="32"/>
  <c r="C545" i="32"/>
  <c r="F545" i="32"/>
  <c r="G545" i="32"/>
  <c r="H545" i="32"/>
  <c r="I545" i="32"/>
  <c r="D545" i="32"/>
  <c r="J545" i="32"/>
  <c r="E545" i="32"/>
  <c r="K545" i="32"/>
  <c r="L545" i="32"/>
  <c r="C546" i="32"/>
  <c r="G546" i="32"/>
  <c r="H546" i="32"/>
  <c r="I546" i="32"/>
  <c r="D546" i="32"/>
  <c r="J546" i="32"/>
  <c r="E546" i="32"/>
  <c r="K546" i="32"/>
  <c r="L546" i="32"/>
  <c r="C547" i="32"/>
  <c r="G547" i="32"/>
  <c r="H547" i="32"/>
  <c r="I547" i="32"/>
  <c r="D547" i="32"/>
  <c r="J547" i="32"/>
  <c r="E547" i="32"/>
  <c r="K547" i="32"/>
  <c r="L547" i="32"/>
  <c r="C548" i="32"/>
  <c r="G548" i="32"/>
  <c r="H548" i="32"/>
  <c r="I548" i="32"/>
  <c r="D548" i="32"/>
  <c r="J548" i="32"/>
  <c r="E548" i="32"/>
  <c r="K548" i="32"/>
  <c r="L548" i="32"/>
  <c r="C549" i="32"/>
  <c r="E549" i="32"/>
  <c r="G549" i="32"/>
  <c r="H549" i="32"/>
  <c r="F549" i="32"/>
  <c r="I549" i="32"/>
  <c r="D549" i="32"/>
  <c r="J549" i="32"/>
  <c r="K549" i="32"/>
  <c r="L549" i="32"/>
  <c r="C550" i="32"/>
  <c r="G550" i="32"/>
  <c r="H550" i="32"/>
  <c r="I550" i="32"/>
  <c r="D550" i="32"/>
  <c r="J550" i="32"/>
  <c r="E550" i="32"/>
  <c r="K550" i="32"/>
  <c r="L550" i="32"/>
  <c r="C551" i="32"/>
  <c r="E551" i="32"/>
  <c r="G551" i="32"/>
  <c r="H551" i="32"/>
  <c r="I551" i="32"/>
  <c r="D551" i="32"/>
  <c r="J551" i="32"/>
  <c r="K551" i="32"/>
  <c r="L551" i="32"/>
  <c r="C552" i="32"/>
  <c r="G552" i="32"/>
  <c r="F552" i="32"/>
  <c r="H552" i="32"/>
  <c r="I552" i="32"/>
  <c r="D552" i="32"/>
  <c r="J552" i="32"/>
  <c r="E552" i="32"/>
  <c r="K552" i="32"/>
  <c r="L552" i="32"/>
  <c r="C553" i="32"/>
  <c r="G553" i="32"/>
  <c r="H553" i="32"/>
  <c r="I553" i="32"/>
  <c r="D553" i="32"/>
  <c r="J553" i="32"/>
  <c r="E553" i="32"/>
  <c r="K553" i="32"/>
  <c r="L553" i="32"/>
  <c r="C554" i="32"/>
  <c r="F554" i="32"/>
  <c r="G554" i="32"/>
  <c r="H554" i="32"/>
  <c r="I554" i="32"/>
  <c r="D554" i="32"/>
  <c r="J554" i="32"/>
  <c r="E554" i="32"/>
  <c r="K554" i="32"/>
  <c r="L554" i="32"/>
  <c r="C555" i="32"/>
  <c r="G555" i="32"/>
  <c r="H555" i="32"/>
  <c r="I555" i="32"/>
  <c r="D555" i="32"/>
  <c r="J555" i="32"/>
  <c r="E555" i="32"/>
  <c r="K555" i="32"/>
  <c r="L555" i="32"/>
  <c r="C556" i="32"/>
  <c r="E556" i="32"/>
  <c r="G556" i="32"/>
  <c r="H556" i="32"/>
  <c r="I556" i="32"/>
  <c r="D556" i="32"/>
  <c r="J556" i="32"/>
  <c r="K556" i="32"/>
  <c r="L556" i="32"/>
  <c r="C557" i="32"/>
  <c r="E557" i="32"/>
  <c r="G557" i="32"/>
  <c r="F557" i="32"/>
  <c r="H557" i="32"/>
  <c r="I557" i="32"/>
  <c r="D557" i="32"/>
  <c r="J557" i="32"/>
  <c r="K557" i="32"/>
  <c r="L557" i="32"/>
  <c r="C558" i="32"/>
  <c r="G558" i="32"/>
  <c r="H558" i="32"/>
  <c r="I558" i="32"/>
  <c r="D558" i="32"/>
  <c r="J558" i="32"/>
  <c r="E558" i="32"/>
  <c r="K558" i="32"/>
  <c r="L558" i="32"/>
  <c r="C559" i="32"/>
  <c r="D559" i="32"/>
  <c r="G559" i="32"/>
  <c r="H559" i="32"/>
  <c r="F559" i="32"/>
  <c r="I559" i="32"/>
  <c r="J559" i="32"/>
  <c r="E559" i="32"/>
  <c r="K559" i="32"/>
  <c r="L559" i="32"/>
  <c r="C560" i="32"/>
  <c r="D560" i="32"/>
  <c r="G560" i="32"/>
  <c r="H560" i="32"/>
  <c r="F560" i="32"/>
  <c r="I560" i="32"/>
  <c r="J560" i="32"/>
  <c r="E560" i="32"/>
  <c r="K560" i="32"/>
  <c r="L560" i="32"/>
  <c r="C561" i="32"/>
  <c r="E561" i="32"/>
  <c r="G561" i="32"/>
  <c r="H561" i="32"/>
  <c r="I561" i="32"/>
  <c r="D561" i="32"/>
  <c r="J561" i="32"/>
  <c r="K561" i="32"/>
  <c r="L561" i="32"/>
  <c r="C562" i="32"/>
  <c r="G562" i="32"/>
  <c r="H562" i="32"/>
  <c r="I562" i="32"/>
  <c r="D562" i="32"/>
  <c r="J562" i="32"/>
  <c r="E562" i="32"/>
  <c r="K562" i="32"/>
  <c r="L562" i="32"/>
  <c r="C563" i="32"/>
  <c r="G563" i="32"/>
  <c r="F563" i="32"/>
  <c r="H563" i="32"/>
  <c r="I563" i="32"/>
  <c r="D563" i="32"/>
  <c r="J563" i="32"/>
  <c r="E563" i="32"/>
  <c r="K563" i="32"/>
  <c r="L563" i="32"/>
  <c r="C564" i="32"/>
  <c r="G564" i="32"/>
  <c r="H564" i="32"/>
  <c r="I564" i="32"/>
  <c r="D564" i="32"/>
  <c r="J564" i="32"/>
  <c r="E564" i="32"/>
  <c r="K564" i="32"/>
  <c r="L564" i="32"/>
  <c r="C565" i="32"/>
  <c r="G565" i="32"/>
  <c r="H565" i="32"/>
  <c r="I565" i="32"/>
  <c r="D565" i="32"/>
  <c r="J565" i="32"/>
  <c r="E565" i="32"/>
  <c r="K565" i="32"/>
  <c r="L565" i="32"/>
  <c r="C566" i="32"/>
  <c r="E566" i="32"/>
  <c r="G566" i="32"/>
  <c r="H566" i="32"/>
  <c r="I566" i="32"/>
  <c r="D566" i="32"/>
  <c r="J566" i="32"/>
  <c r="K566" i="32"/>
  <c r="L566" i="32"/>
  <c r="C567" i="32"/>
  <c r="G567" i="32"/>
  <c r="F567" i="32"/>
  <c r="H567" i="32"/>
  <c r="I567" i="32"/>
  <c r="D567" i="32"/>
  <c r="J567" i="32"/>
  <c r="E567" i="32"/>
  <c r="K567" i="32"/>
  <c r="L567" i="32"/>
  <c r="C568" i="32"/>
  <c r="G568" i="32"/>
  <c r="H568" i="32"/>
  <c r="I568" i="32"/>
  <c r="D568" i="32"/>
  <c r="J568" i="32"/>
  <c r="E568" i="32"/>
  <c r="K568" i="32"/>
  <c r="L568" i="32"/>
  <c r="C569" i="32"/>
  <c r="G569" i="32"/>
  <c r="F569" i="32"/>
  <c r="H569" i="32"/>
  <c r="I569" i="32"/>
  <c r="D569" i="32"/>
  <c r="J569" i="32"/>
  <c r="E569" i="32"/>
  <c r="K569" i="32"/>
  <c r="L569" i="32"/>
  <c r="C570" i="32"/>
  <c r="G570" i="32"/>
  <c r="F570" i="32"/>
  <c r="H570" i="32"/>
  <c r="I570" i="32"/>
  <c r="D570" i="32"/>
  <c r="J570" i="32"/>
  <c r="E570" i="32"/>
  <c r="K570" i="32"/>
  <c r="L570" i="32"/>
  <c r="C571" i="32"/>
  <c r="G571" i="32"/>
  <c r="H571" i="32"/>
  <c r="I571" i="32"/>
  <c r="D571" i="32"/>
  <c r="J571" i="32"/>
  <c r="E571" i="32"/>
  <c r="K571" i="32"/>
  <c r="L571" i="32"/>
  <c r="C572" i="32"/>
  <c r="G572" i="32"/>
  <c r="H572" i="32"/>
  <c r="I572" i="32"/>
  <c r="D572" i="32"/>
  <c r="J572" i="32"/>
  <c r="E572" i="32"/>
  <c r="K572" i="32"/>
  <c r="L572" i="32"/>
  <c r="C573" i="32"/>
  <c r="E573" i="32"/>
  <c r="G573" i="32"/>
  <c r="H573" i="32"/>
  <c r="I573" i="32"/>
  <c r="D573" i="32"/>
  <c r="J573" i="32"/>
  <c r="K573" i="32"/>
  <c r="L573" i="32"/>
  <c r="C574" i="32"/>
  <c r="G574" i="32"/>
  <c r="H574" i="32"/>
  <c r="I574" i="32"/>
  <c r="D574" i="32"/>
  <c r="J574" i="32"/>
  <c r="E574" i="32"/>
  <c r="K574" i="32"/>
  <c r="L574" i="32"/>
  <c r="C575" i="32"/>
  <c r="G575" i="32"/>
  <c r="F575" i="32"/>
  <c r="H575" i="32"/>
  <c r="I575" i="32"/>
  <c r="D575" i="32"/>
  <c r="J575" i="32"/>
  <c r="E575" i="32"/>
  <c r="K575" i="32"/>
  <c r="L575" i="32"/>
  <c r="C576" i="32"/>
  <c r="G576" i="32"/>
  <c r="H576" i="32"/>
  <c r="I576" i="32"/>
  <c r="D576" i="32"/>
  <c r="J576" i="32"/>
  <c r="E576" i="32"/>
  <c r="K576" i="32"/>
  <c r="L576" i="32"/>
  <c r="C577" i="32"/>
  <c r="G577" i="32"/>
  <c r="H577" i="32"/>
  <c r="I577" i="32"/>
  <c r="D577" i="32"/>
  <c r="J577" i="32"/>
  <c r="E577" i="32"/>
  <c r="K577" i="32"/>
  <c r="L577" i="32"/>
  <c r="C578" i="32"/>
  <c r="G578" i="32"/>
  <c r="H578" i="32"/>
  <c r="I578" i="32"/>
  <c r="D578" i="32"/>
  <c r="J578" i="32"/>
  <c r="E578" i="32"/>
  <c r="K578" i="32"/>
  <c r="L578" i="32"/>
  <c r="C579" i="32"/>
  <c r="D579" i="32"/>
  <c r="G579" i="32"/>
  <c r="H579" i="32"/>
  <c r="I579" i="32"/>
  <c r="J579" i="32"/>
  <c r="E579" i="32"/>
  <c r="K579" i="32"/>
  <c r="L579" i="32"/>
  <c r="C580" i="32"/>
  <c r="E580" i="32"/>
  <c r="G580" i="32"/>
  <c r="H580" i="32"/>
  <c r="I580" i="32"/>
  <c r="D580" i="32"/>
  <c r="J580" i="32"/>
  <c r="K580" i="32"/>
  <c r="L580" i="32"/>
  <c r="C581" i="32"/>
  <c r="G581" i="32"/>
  <c r="F581" i="32"/>
  <c r="H581" i="32"/>
  <c r="I581" i="32"/>
  <c r="D581" i="32"/>
  <c r="J581" i="32"/>
  <c r="E581" i="32"/>
  <c r="K581" i="32"/>
  <c r="L581" i="32"/>
  <c r="C582" i="32"/>
  <c r="G582" i="32"/>
  <c r="H582" i="32"/>
  <c r="I582" i="32"/>
  <c r="D582" i="32"/>
  <c r="J582" i="32"/>
  <c r="E582" i="32"/>
  <c r="K582" i="32"/>
  <c r="L582" i="32"/>
  <c r="C583" i="32"/>
  <c r="G583" i="32"/>
  <c r="H583" i="32"/>
  <c r="I583" i="32"/>
  <c r="D583" i="32"/>
  <c r="J583" i="32"/>
  <c r="E583" i="32"/>
  <c r="K583" i="32"/>
  <c r="L583" i="32"/>
  <c r="C584" i="32"/>
  <c r="E584" i="32"/>
  <c r="G584" i="32"/>
  <c r="H584" i="32"/>
  <c r="I584" i="32"/>
  <c r="D584" i="32"/>
  <c r="J584" i="32"/>
  <c r="K584" i="32"/>
  <c r="L584" i="32"/>
  <c r="C585" i="32"/>
  <c r="G585" i="32"/>
  <c r="F585" i="32"/>
  <c r="H585" i="32"/>
  <c r="I585" i="32"/>
  <c r="D585" i="32"/>
  <c r="J585" i="32"/>
  <c r="E585" i="32"/>
  <c r="K585" i="32"/>
  <c r="L585" i="32"/>
  <c r="C586" i="32"/>
  <c r="G586" i="32"/>
  <c r="F586" i="32"/>
  <c r="H586" i="32"/>
  <c r="I586" i="32"/>
  <c r="D586" i="32"/>
  <c r="J586" i="32"/>
  <c r="E586" i="32"/>
  <c r="K586" i="32"/>
  <c r="L586" i="32"/>
  <c r="C587" i="32"/>
  <c r="G587" i="32"/>
  <c r="H587" i="32"/>
  <c r="I587" i="32"/>
  <c r="D587" i="32"/>
  <c r="J587" i="32"/>
  <c r="E587" i="32"/>
  <c r="K587" i="32"/>
  <c r="L587" i="32"/>
  <c r="C588" i="32"/>
  <c r="G588" i="32"/>
  <c r="H588" i="32"/>
  <c r="I588" i="32"/>
  <c r="D588" i="32"/>
  <c r="J588" i="32"/>
  <c r="E588" i="32"/>
  <c r="K588" i="32"/>
  <c r="L588" i="32"/>
  <c r="C589" i="32"/>
  <c r="G589" i="32"/>
  <c r="H589" i="32"/>
  <c r="F589" i="32"/>
  <c r="I589" i="32"/>
  <c r="D589" i="32"/>
  <c r="J589" i="32"/>
  <c r="E589" i="32"/>
  <c r="K589" i="32"/>
  <c r="L589" i="32"/>
  <c r="C590" i="32"/>
  <c r="G590" i="32"/>
  <c r="F590" i="32"/>
  <c r="H590" i="32"/>
  <c r="I590" i="32"/>
  <c r="D590" i="32"/>
  <c r="J590" i="32"/>
  <c r="E590" i="32"/>
  <c r="K590" i="32"/>
  <c r="L590" i="32"/>
  <c r="C591" i="32"/>
  <c r="E591" i="32"/>
  <c r="G591" i="32"/>
  <c r="H591" i="32"/>
  <c r="I591" i="32"/>
  <c r="D591" i="32"/>
  <c r="J591" i="32"/>
  <c r="K591" i="32"/>
  <c r="L591" i="32"/>
  <c r="C592" i="32"/>
  <c r="G592" i="32"/>
  <c r="H592" i="32"/>
  <c r="I592" i="32"/>
  <c r="D592" i="32"/>
  <c r="J592" i="32"/>
  <c r="E592" i="32"/>
  <c r="K592" i="32"/>
  <c r="L592" i="32"/>
  <c r="C593" i="32"/>
  <c r="G593" i="32"/>
  <c r="F593" i="32"/>
  <c r="H593" i="32"/>
  <c r="I593" i="32"/>
  <c r="D593" i="32"/>
  <c r="J593" i="32"/>
  <c r="E593" i="32"/>
  <c r="K593" i="32"/>
  <c r="L593" i="32"/>
  <c r="C594" i="32"/>
  <c r="G594" i="32"/>
  <c r="H594" i="32"/>
  <c r="I594" i="32"/>
  <c r="D594" i="32"/>
  <c r="J594" i="32"/>
  <c r="E594" i="32"/>
  <c r="K594" i="32"/>
  <c r="L594" i="32"/>
  <c r="C595" i="32"/>
  <c r="G595" i="32"/>
  <c r="H595" i="32"/>
  <c r="I595" i="32"/>
  <c r="D595" i="32"/>
  <c r="J595" i="32"/>
  <c r="E595" i="32"/>
  <c r="K595" i="32"/>
  <c r="L595" i="32"/>
  <c r="C596" i="32"/>
  <c r="D596" i="32"/>
  <c r="G596" i="32"/>
  <c r="H596" i="32"/>
  <c r="I596" i="32"/>
  <c r="J596" i="32"/>
  <c r="E596" i="32"/>
  <c r="K596" i="32"/>
  <c r="L596" i="32"/>
  <c r="C597" i="32"/>
  <c r="G597" i="32"/>
  <c r="H597" i="32"/>
  <c r="F597" i="32"/>
  <c r="I597" i="32"/>
  <c r="D597" i="32"/>
  <c r="J597" i="32"/>
  <c r="E597" i="32"/>
  <c r="K597" i="32"/>
  <c r="L597" i="32"/>
  <c r="C598" i="32"/>
  <c r="D598" i="32"/>
  <c r="G598" i="32"/>
  <c r="H598" i="32"/>
  <c r="I598" i="32"/>
  <c r="J598" i="32"/>
  <c r="E598" i="32"/>
  <c r="K598" i="32"/>
  <c r="L598" i="32"/>
  <c r="C599" i="32"/>
  <c r="G599" i="32"/>
  <c r="H599" i="32"/>
  <c r="I599" i="32"/>
  <c r="D599" i="32"/>
  <c r="J599" i="32"/>
  <c r="E599" i="32"/>
  <c r="K599" i="32"/>
  <c r="L599" i="32"/>
  <c r="C600" i="32"/>
  <c r="G600" i="32"/>
  <c r="H600" i="32"/>
  <c r="I600" i="32"/>
  <c r="D600" i="32"/>
  <c r="J600" i="32"/>
  <c r="E600" i="32"/>
  <c r="K600" i="32"/>
  <c r="L600" i="32"/>
  <c r="C601" i="32"/>
  <c r="G601" i="32"/>
  <c r="H601" i="32"/>
  <c r="F601" i="32"/>
  <c r="I601" i="32"/>
  <c r="D601" i="32"/>
  <c r="J601" i="32"/>
  <c r="E601" i="32"/>
  <c r="K601" i="32"/>
  <c r="L601" i="32"/>
  <c r="C602" i="32"/>
  <c r="G602" i="32"/>
  <c r="H602" i="32"/>
  <c r="I602" i="32"/>
  <c r="D602" i="32"/>
  <c r="J602" i="32"/>
  <c r="E602" i="32"/>
  <c r="K602" i="32"/>
  <c r="L602" i="32"/>
  <c r="C603" i="32"/>
  <c r="G603" i="32"/>
  <c r="H603" i="32"/>
  <c r="I603" i="32"/>
  <c r="D603" i="32"/>
  <c r="J603" i="32"/>
  <c r="E603" i="32"/>
  <c r="K603" i="32"/>
  <c r="L603" i="32"/>
  <c r="C604" i="32"/>
  <c r="G604" i="32"/>
  <c r="H604" i="32"/>
  <c r="I604" i="32"/>
  <c r="D604" i="32"/>
  <c r="J604" i="32"/>
  <c r="E604" i="32"/>
  <c r="K604" i="32"/>
  <c r="L604" i="32"/>
  <c r="C605" i="32"/>
  <c r="G605" i="32"/>
  <c r="H605" i="32"/>
  <c r="I605" i="32"/>
  <c r="D605" i="32"/>
  <c r="J605" i="32"/>
  <c r="E605" i="32"/>
  <c r="K605" i="32"/>
  <c r="L605" i="32"/>
  <c r="C606" i="32"/>
  <c r="G606" i="32"/>
  <c r="H606" i="32"/>
  <c r="I606" i="32"/>
  <c r="D606" i="32"/>
  <c r="J606" i="32"/>
  <c r="E606" i="32"/>
  <c r="K606" i="32"/>
  <c r="L606" i="32"/>
  <c r="C607" i="32"/>
  <c r="G607" i="32"/>
  <c r="F607" i="32"/>
  <c r="H607" i="32"/>
  <c r="I607" i="32"/>
  <c r="D607" i="32"/>
  <c r="J607" i="32"/>
  <c r="E607" i="32"/>
  <c r="K607" i="32"/>
  <c r="L607" i="32"/>
  <c r="C608" i="32"/>
  <c r="E608" i="32"/>
  <c r="G608" i="32"/>
  <c r="H608" i="32"/>
  <c r="I608" i="32"/>
  <c r="D608" i="32"/>
  <c r="J608" i="32"/>
  <c r="K608" i="32"/>
  <c r="L608" i="32"/>
  <c r="C609" i="32"/>
  <c r="G609" i="32"/>
  <c r="H609" i="32"/>
  <c r="F609" i="32"/>
  <c r="I609" i="32"/>
  <c r="D609" i="32"/>
  <c r="J609" i="32"/>
  <c r="E609" i="32"/>
  <c r="K609" i="32"/>
  <c r="L609" i="32"/>
  <c r="C610" i="32"/>
  <c r="D610" i="32"/>
  <c r="E610" i="32"/>
  <c r="G610" i="32"/>
  <c r="H610" i="32"/>
  <c r="I610" i="32"/>
  <c r="J610" i="32"/>
  <c r="K610" i="32"/>
  <c r="L610" i="32"/>
  <c r="C611" i="32"/>
  <c r="G611" i="32"/>
  <c r="F611" i="32"/>
  <c r="H611" i="32"/>
  <c r="I611" i="32"/>
  <c r="D611" i="32"/>
  <c r="J611" i="32"/>
  <c r="E611" i="32"/>
  <c r="K611" i="32"/>
  <c r="L611" i="32"/>
  <c r="C612" i="32"/>
  <c r="G612" i="32"/>
  <c r="H612" i="32"/>
  <c r="I612" i="32"/>
  <c r="D612" i="32"/>
  <c r="J612" i="32"/>
  <c r="E612" i="32"/>
  <c r="K612" i="32"/>
  <c r="L612" i="32"/>
  <c r="C613" i="32"/>
  <c r="G613" i="32"/>
  <c r="H613" i="32"/>
  <c r="F613" i="32"/>
  <c r="I613" i="32"/>
  <c r="D613" i="32"/>
  <c r="J613" i="32"/>
  <c r="E613" i="32"/>
  <c r="K613" i="32"/>
  <c r="L613" i="32"/>
  <c r="C614" i="32"/>
  <c r="D614" i="32"/>
  <c r="G614" i="32"/>
  <c r="H614" i="32"/>
  <c r="I614" i="32"/>
  <c r="J614" i="32"/>
  <c r="E614" i="32"/>
  <c r="K614" i="32"/>
  <c r="L614" i="32"/>
  <c r="C615" i="32"/>
  <c r="G615" i="32"/>
  <c r="H615" i="32"/>
  <c r="I615" i="32"/>
  <c r="D615" i="32"/>
  <c r="J615" i="32"/>
  <c r="E615" i="32"/>
  <c r="K615" i="32"/>
  <c r="L615" i="32"/>
  <c r="C616" i="32"/>
  <c r="G616" i="32"/>
  <c r="H616" i="32"/>
  <c r="F616" i="32"/>
  <c r="I616" i="32"/>
  <c r="D616" i="32"/>
  <c r="J616" i="32"/>
  <c r="E616" i="32"/>
  <c r="K616" i="32"/>
  <c r="L616" i="32"/>
  <c r="C617" i="32"/>
  <c r="G617" i="32"/>
  <c r="H617" i="32"/>
  <c r="I617" i="32"/>
  <c r="D617" i="32"/>
  <c r="J617" i="32"/>
  <c r="E617" i="32"/>
  <c r="K617" i="32"/>
  <c r="L617" i="32"/>
  <c r="C618" i="32"/>
  <c r="G618" i="32"/>
  <c r="H618" i="32"/>
  <c r="I618" i="32"/>
  <c r="D618" i="32"/>
  <c r="J618" i="32"/>
  <c r="E618" i="32"/>
  <c r="K618" i="32"/>
  <c r="L618" i="32"/>
  <c r="C619" i="32"/>
  <c r="G619" i="32"/>
  <c r="H619" i="32"/>
  <c r="I619" i="32"/>
  <c r="D619" i="32"/>
  <c r="J619" i="32"/>
  <c r="E619" i="32"/>
  <c r="K619" i="32"/>
  <c r="L619" i="32"/>
  <c r="C620" i="32"/>
  <c r="D620" i="32"/>
  <c r="G620" i="32"/>
  <c r="H620" i="32"/>
  <c r="I620" i="32"/>
  <c r="J620" i="32"/>
  <c r="E620" i="32"/>
  <c r="K620" i="32"/>
  <c r="L620" i="32"/>
  <c r="C621" i="32"/>
  <c r="G621" i="32"/>
  <c r="H621" i="32"/>
  <c r="I621" i="32"/>
  <c r="D621" i="32"/>
  <c r="J621" i="32"/>
  <c r="E621" i="32"/>
  <c r="K621" i="32"/>
  <c r="L621" i="32"/>
  <c r="C622" i="32"/>
  <c r="G622" i="32"/>
  <c r="H622" i="32"/>
  <c r="I622" i="32"/>
  <c r="D622" i="32"/>
  <c r="J622" i="32"/>
  <c r="E622" i="32"/>
  <c r="K622" i="32"/>
  <c r="L622" i="32"/>
  <c r="C623" i="32"/>
  <c r="G623" i="32"/>
  <c r="H623" i="32"/>
  <c r="I623" i="32"/>
  <c r="D623" i="32"/>
  <c r="J623" i="32"/>
  <c r="E623" i="32"/>
  <c r="K623" i="32"/>
  <c r="L623" i="32"/>
  <c r="C624" i="32"/>
  <c r="G624" i="32"/>
  <c r="H624" i="32"/>
  <c r="I624" i="32"/>
  <c r="D624" i="32"/>
  <c r="J624" i="32"/>
  <c r="E624" i="32"/>
  <c r="K624" i="32"/>
  <c r="L624" i="32"/>
  <c r="C625" i="32"/>
  <c r="G625" i="32"/>
  <c r="F625" i="32"/>
  <c r="H625" i="32"/>
  <c r="I625" i="32"/>
  <c r="D625" i="32"/>
  <c r="J625" i="32"/>
  <c r="E625" i="32"/>
  <c r="K625" i="32"/>
  <c r="L625" i="32"/>
  <c r="C626" i="32"/>
  <c r="D626" i="32"/>
  <c r="G626" i="32"/>
  <c r="H626" i="32"/>
  <c r="I626" i="32"/>
  <c r="J626" i="32"/>
  <c r="E626" i="32"/>
  <c r="K626" i="32"/>
  <c r="L626" i="32"/>
  <c r="C627" i="32"/>
  <c r="E627" i="32"/>
  <c r="G627" i="32"/>
  <c r="H627" i="32"/>
  <c r="I627" i="32"/>
  <c r="D627" i="32"/>
  <c r="J627" i="32"/>
  <c r="K627" i="32"/>
  <c r="L627" i="32"/>
  <c r="C628" i="32"/>
  <c r="G628" i="32"/>
  <c r="H628" i="32"/>
  <c r="I628" i="32"/>
  <c r="D628" i="32"/>
  <c r="J628" i="32"/>
  <c r="E628" i="32"/>
  <c r="K628" i="32"/>
  <c r="L628" i="32"/>
  <c r="C629" i="32"/>
  <c r="G629" i="32"/>
  <c r="H629" i="32"/>
  <c r="I629" i="32"/>
  <c r="D629" i="32"/>
  <c r="J629" i="32"/>
  <c r="E629" i="32"/>
  <c r="K629" i="32"/>
  <c r="L629" i="32"/>
  <c r="C630" i="32"/>
  <c r="G630" i="32"/>
  <c r="H630" i="32"/>
  <c r="I630" i="32"/>
  <c r="D630" i="32"/>
  <c r="J630" i="32"/>
  <c r="E630" i="32"/>
  <c r="K630" i="32"/>
  <c r="L630" i="32"/>
  <c r="C631" i="32"/>
  <c r="G631" i="32"/>
  <c r="F631" i="32"/>
  <c r="H631" i="32"/>
  <c r="I631" i="32"/>
  <c r="D631" i="32"/>
  <c r="J631" i="32"/>
  <c r="E631" i="32"/>
  <c r="K631" i="32"/>
  <c r="L631" i="32"/>
  <c r="C632" i="32"/>
  <c r="G632" i="32"/>
  <c r="H632" i="32"/>
  <c r="I632" i="32"/>
  <c r="D632" i="32"/>
  <c r="J632" i="32"/>
  <c r="E632" i="32"/>
  <c r="K632" i="32"/>
  <c r="L632" i="32"/>
  <c r="C633" i="32"/>
  <c r="F633" i="32"/>
  <c r="G633" i="32"/>
  <c r="H633" i="32"/>
  <c r="I633" i="32"/>
  <c r="D633" i="32"/>
  <c r="J633" i="32"/>
  <c r="E633" i="32"/>
  <c r="K633" i="32"/>
  <c r="L633" i="32"/>
  <c r="C634" i="32"/>
  <c r="G634" i="32"/>
  <c r="H634" i="32"/>
  <c r="I634" i="32"/>
  <c r="D634" i="32"/>
  <c r="J634" i="32"/>
  <c r="E634" i="32"/>
  <c r="K634" i="32"/>
  <c r="L634" i="32"/>
  <c r="C635" i="32"/>
  <c r="G635" i="32"/>
  <c r="H635" i="32"/>
  <c r="I635" i="32"/>
  <c r="D635" i="32"/>
  <c r="J635" i="32"/>
  <c r="E635" i="32"/>
  <c r="K635" i="32"/>
  <c r="L635" i="32"/>
  <c r="C636" i="32"/>
  <c r="G636" i="32"/>
  <c r="F636" i="32"/>
  <c r="H636" i="32"/>
  <c r="I636" i="32"/>
  <c r="D636" i="32"/>
  <c r="J636" i="32"/>
  <c r="E636" i="32"/>
  <c r="K636" i="32"/>
  <c r="L636" i="32"/>
  <c r="C637" i="32"/>
  <c r="E637" i="32"/>
  <c r="G637" i="32"/>
  <c r="H637" i="32"/>
  <c r="I637" i="32"/>
  <c r="D637" i="32"/>
  <c r="J637" i="32"/>
  <c r="K637" i="32"/>
  <c r="L637" i="32"/>
  <c r="C638" i="32"/>
  <c r="G638" i="32"/>
  <c r="H638" i="32"/>
  <c r="I638" i="32"/>
  <c r="D638" i="32"/>
  <c r="J638" i="32"/>
  <c r="E638" i="32"/>
  <c r="K638" i="32"/>
  <c r="L638" i="32"/>
  <c r="C639" i="32"/>
  <c r="G639" i="32"/>
  <c r="H639" i="32"/>
  <c r="I639" i="32"/>
  <c r="D639" i="32"/>
  <c r="J639" i="32"/>
  <c r="E639" i="32"/>
  <c r="K639" i="32"/>
  <c r="L639" i="32"/>
  <c r="C640" i="32"/>
  <c r="G640" i="32"/>
  <c r="H640" i="32"/>
  <c r="I640" i="32"/>
  <c r="D640" i="32"/>
  <c r="J640" i="32"/>
  <c r="E640" i="32"/>
  <c r="K640" i="32"/>
  <c r="L640" i="32"/>
  <c r="C641" i="32"/>
  <c r="G641" i="32"/>
  <c r="H641" i="32"/>
  <c r="I641" i="32"/>
  <c r="D641" i="32"/>
  <c r="J641" i="32"/>
  <c r="E641" i="32"/>
  <c r="K641" i="32"/>
  <c r="L641" i="32"/>
  <c r="C642" i="32"/>
  <c r="G642" i="32"/>
  <c r="F642" i="32"/>
  <c r="H642" i="32"/>
  <c r="I642" i="32"/>
  <c r="D642" i="32"/>
  <c r="J642" i="32"/>
  <c r="E642" i="32"/>
  <c r="K642" i="32"/>
  <c r="L642" i="32"/>
  <c r="C643" i="32"/>
  <c r="E643" i="32"/>
  <c r="G643" i="32"/>
  <c r="H643" i="32"/>
  <c r="F643" i="32"/>
  <c r="I643" i="32"/>
  <c r="D643" i="32"/>
  <c r="J643" i="32"/>
  <c r="K643" i="32"/>
  <c r="L643" i="32"/>
  <c r="C644" i="32"/>
  <c r="G644" i="32"/>
  <c r="H644" i="32"/>
  <c r="F644" i="32"/>
  <c r="I644" i="32"/>
  <c r="D644" i="32"/>
  <c r="J644" i="32"/>
  <c r="E644" i="32"/>
  <c r="K644" i="32"/>
  <c r="L644" i="32"/>
  <c r="C645" i="32"/>
  <c r="G645" i="32"/>
  <c r="H645" i="32"/>
  <c r="I645" i="32"/>
  <c r="D645" i="32"/>
  <c r="J645" i="32"/>
  <c r="E645" i="32"/>
  <c r="K645" i="32"/>
  <c r="L645" i="32"/>
  <c r="C646" i="32"/>
  <c r="G646" i="32"/>
  <c r="F646" i="32"/>
  <c r="H646" i="32"/>
  <c r="I646" i="32"/>
  <c r="D646" i="32"/>
  <c r="J646" i="32"/>
  <c r="E646" i="32"/>
  <c r="K646" i="32"/>
  <c r="L646" i="32"/>
  <c r="C647" i="32"/>
  <c r="G647" i="32"/>
  <c r="H647" i="32"/>
  <c r="I647" i="32"/>
  <c r="D647" i="32"/>
  <c r="J647" i="32"/>
  <c r="E647" i="32"/>
  <c r="K647" i="32"/>
  <c r="L647" i="32"/>
  <c r="C648" i="32"/>
  <c r="G648" i="32"/>
  <c r="H648" i="32"/>
  <c r="F648" i="32"/>
  <c r="I648" i="32"/>
  <c r="D648" i="32"/>
  <c r="J648" i="32"/>
  <c r="E648" i="32"/>
  <c r="K648" i="32"/>
  <c r="L648" i="32"/>
  <c r="C649" i="32"/>
  <c r="D649" i="32"/>
  <c r="E649" i="32"/>
  <c r="G649" i="32"/>
  <c r="H649" i="32"/>
  <c r="F649" i="32"/>
  <c r="I649" i="32"/>
  <c r="J649" i="32"/>
  <c r="K649" i="32"/>
  <c r="L649" i="32"/>
  <c r="C650" i="32"/>
  <c r="G650" i="32"/>
  <c r="H650" i="32"/>
  <c r="I650" i="32"/>
  <c r="D650" i="32"/>
  <c r="J650" i="32"/>
  <c r="E650" i="32"/>
  <c r="K650" i="32"/>
  <c r="L650" i="32"/>
  <c r="C651" i="32"/>
  <c r="G651" i="32"/>
  <c r="H651" i="32"/>
  <c r="I651" i="32"/>
  <c r="D651" i="32"/>
  <c r="J651" i="32"/>
  <c r="E651" i="32"/>
  <c r="K651" i="32"/>
  <c r="L651" i="32"/>
  <c r="C652" i="32"/>
  <c r="G652" i="32"/>
  <c r="F652" i="32"/>
  <c r="H652" i="32"/>
  <c r="I652" i="32"/>
  <c r="D652" i="32"/>
  <c r="J652" i="32"/>
  <c r="E652" i="32"/>
  <c r="K652" i="32"/>
  <c r="L652" i="32"/>
  <c r="C653" i="32"/>
  <c r="E653" i="32"/>
  <c r="G653" i="32"/>
  <c r="F653" i="32"/>
  <c r="H653" i="32"/>
  <c r="I653" i="32"/>
  <c r="D653" i="32"/>
  <c r="J653" i="32"/>
  <c r="K653" i="32"/>
  <c r="L653" i="32"/>
  <c r="C654" i="32"/>
  <c r="G654" i="32"/>
  <c r="H654" i="32"/>
  <c r="I654" i="32"/>
  <c r="D654" i="32"/>
  <c r="J654" i="32"/>
  <c r="E654" i="32"/>
  <c r="K654" i="32"/>
  <c r="L654" i="32"/>
  <c r="C655" i="32"/>
  <c r="G655" i="32"/>
  <c r="H655" i="32"/>
  <c r="I655" i="32"/>
  <c r="D655" i="32"/>
  <c r="J655" i="32"/>
  <c r="E655" i="32"/>
  <c r="K655" i="32"/>
  <c r="L655" i="32"/>
  <c r="C656" i="32"/>
  <c r="G656" i="32"/>
  <c r="H656" i="32"/>
  <c r="I656" i="32"/>
  <c r="D656" i="32"/>
  <c r="J656" i="32"/>
  <c r="E656" i="32"/>
  <c r="K656" i="32"/>
  <c r="L656" i="32"/>
  <c r="C657" i="32"/>
  <c r="G657" i="32"/>
  <c r="H657" i="32"/>
  <c r="I657" i="32"/>
  <c r="D657" i="32"/>
  <c r="J657" i="32"/>
  <c r="E657" i="32"/>
  <c r="K657" i="32"/>
  <c r="L657" i="32"/>
  <c r="C658" i="32"/>
  <c r="D658" i="32"/>
  <c r="G658" i="32"/>
  <c r="H658" i="32"/>
  <c r="I658" i="32"/>
  <c r="J658" i="32"/>
  <c r="E658" i="32"/>
  <c r="K658" i="32"/>
  <c r="L658" i="32"/>
  <c r="C659" i="32"/>
  <c r="G659" i="32"/>
  <c r="H659" i="32"/>
  <c r="I659" i="32"/>
  <c r="D659" i="32"/>
  <c r="J659" i="32"/>
  <c r="E659" i="32"/>
  <c r="K659" i="32"/>
  <c r="L659" i="32"/>
  <c r="C660" i="32"/>
  <c r="G660" i="32"/>
  <c r="H660" i="32"/>
  <c r="I660" i="32"/>
  <c r="D660" i="32"/>
  <c r="J660" i="32"/>
  <c r="E660" i="32"/>
  <c r="K660" i="32"/>
  <c r="L660" i="32"/>
  <c r="C661" i="32"/>
  <c r="G661" i="32"/>
  <c r="H661" i="32"/>
  <c r="I661" i="32"/>
  <c r="D661" i="32"/>
  <c r="J661" i="32"/>
  <c r="E661" i="32"/>
  <c r="K661" i="32"/>
  <c r="L661" i="32"/>
  <c r="C662" i="32"/>
  <c r="D662" i="32"/>
  <c r="G662" i="32"/>
  <c r="H662" i="32"/>
  <c r="I662" i="32"/>
  <c r="J662" i="32"/>
  <c r="E662" i="32"/>
  <c r="K662" i="32"/>
  <c r="L662" i="32"/>
  <c r="C663" i="32"/>
  <c r="G663" i="32"/>
  <c r="H663" i="32"/>
  <c r="I663" i="32"/>
  <c r="D663" i="32"/>
  <c r="J663" i="32"/>
  <c r="E663" i="32"/>
  <c r="K663" i="32"/>
  <c r="L663" i="32"/>
  <c r="C664" i="32"/>
  <c r="E664" i="32"/>
  <c r="G664" i="32"/>
  <c r="H664" i="32"/>
  <c r="F664" i="32"/>
  <c r="I664" i="32"/>
  <c r="D664" i="32"/>
  <c r="J664" i="32"/>
  <c r="K664" i="32"/>
  <c r="L664" i="32"/>
  <c r="C665" i="32"/>
  <c r="D665" i="32"/>
  <c r="G665" i="32"/>
  <c r="H665" i="32"/>
  <c r="I665" i="32"/>
  <c r="J665" i="32"/>
  <c r="E665" i="32"/>
  <c r="K665" i="32"/>
  <c r="L665" i="32"/>
  <c r="C666" i="32"/>
  <c r="G666" i="32"/>
  <c r="H666" i="32"/>
  <c r="I666" i="32"/>
  <c r="D666" i="32"/>
  <c r="J666" i="32"/>
  <c r="E666" i="32"/>
  <c r="K666" i="32"/>
  <c r="L666" i="32"/>
  <c r="C667" i="32"/>
  <c r="G667" i="32"/>
  <c r="H667" i="32"/>
  <c r="I667" i="32"/>
  <c r="D667" i="32"/>
  <c r="J667" i="32"/>
  <c r="E667" i="32"/>
  <c r="K667" i="32"/>
  <c r="L667" i="32"/>
  <c r="C668" i="32"/>
  <c r="G668" i="32"/>
  <c r="H668" i="32"/>
  <c r="I668" i="32"/>
  <c r="D668" i="32"/>
  <c r="J668" i="32"/>
  <c r="E668" i="32"/>
  <c r="K668" i="32"/>
  <c r="L668" i="32"/>
  <c r="C669" i="32"/>
  <c r="D669" i="32"/>
  <c r="G669" i="32"/>
  <c r="F669" i="32"/>
  <c r="H669" i="32"/>
  <c r="I669" i="32"/>
  <c r="J669" i="32"/>
  <c r="E669" i="32"/>
  <c r="K669" i="32"/>
  <c r="L669" i="32"/>
  <c r="C670" i="32"/>
  <c r="D670" i="32"/>
  <c r="G670" i="32"/>
  <c r="H670" i="32"/>
  <c r="I670" i="32"/>
  <c r="J670" i="32"/>
  <c r="E670" i="32"/>
  <c r="K670" i="32"/>
  <c r="L670" i="32"/>
  <c r="C671" i="32"/>
  <c r="F671" i="32"/>
  <c r="G671" i="32"/>
  <c r="H671" i="32"/>
  <c r="I671" i="32"/>
  <c r="D671" i="32"/>
  <c r="J671" i="32"/>
  <c r="E671" i="32"/>
  <c r="K671" i="32"/>
  <c r="L671" i="32"/>
  <c r="C672" i="32"/>
  <c r="G672" i="32"/>
  <c r="H672" i="32"/>
  <c r="I672" i="32"/>
  <c r="D672" i="32"/>
  <c r="J672" i="32"/>
  <c r="E672" i="32"/>
  <c r="K672" i="32"/>
  <c r="L672" i="32"/>
  <c r="C673" i="32"/>
  <c r="G673" i="32"/>
  <c r="H673" i="32"/>
  <c r="F673" i="32"/>
  <c r="I673" i="32"/>
  <c r="D673" i="32"/>
  <c r="J673" i="32"/>
  <c r="E673" i="32"/>
  <c r="K673" i="32"/>
  <c r="L673" i="32"/>
  <c r="C674" i="32"/>
  <c r="G674" i="32"/>
  <c r="H674" i="32"/>
  <c r="I674" i="32"/>
  <c r="D674" i="32"/>
  <c r="J674" i="32"/>
  <c r="E674" i="32"/>
  <c r="K674" i="32"/>
  <c r="L674" i="32"/>
  <c r="C675" i="32"/>
  <c r="G675" i="32"/>
  <c r="H675" i="32"/>
  <c r="I675" i="32"/>
  <c r="D675" i="32"/>
  <c r="J675" i="32"/>
  <c r="E675" i="32"/>
  <c r="K675" i="32"/>
  <c r="L675" i="32"/>
  <c r="C676" i="32"/>
  <c r="D676" i="32"/>
  <c r="G676" i="32"/>
  <c r="H676" i="32"/>
  <c r="I676" i="32"/>
  <c r="J676" i="32"/>
  <c r="E676" i="32"/>
  <c r="K676" i="32"/>
  <c r="L676" i="32"/>
  <c r="C677" i="32"/>
  <c r="G677" i="32"/>
  <c r="H677" i="32"/>
  <c r="I677" i="32"/>
  <c r="D677" i="32"/>
  <c r="J677" i="32"/>
  <c r="E677" i="32"/>
  <c r="K677" i="32"/>
  <c r="L677" i="32"/>
  <c r="C678" i="32"/>
  <c r="G678" i="32"/>
  <c r="H678" i="32"/>
  <c r="I678" i="32"/>
  <c r="D678" i="32"/>
  <c r="J678" i="32"/>
  <c r="E678" i="32"/>
  <c r="K678" i="32"/>
  <c r="L678" i="32"/>
  <c r="C679" i="32"/>
  <c r="G679" i="32"/>
  <c r="H679" i="32"/>
  <c r="I679" i="32"/>
  <c r="D679" i="32"/>
  <c r="J679" i="32"/>
  <c r="E679" i="32"/>
  <c r="K679" i="32"/>
  <c r="L679" i="32"/>
  <c r="C680" i="32"/>
  <c r="E680" i="32"/>
  <c r="G680" i="32"/>
  <c r="F680" i="32"/>
  <c r="H680" i="32"/>
  <c r="I680" i="32"/>
  <c r="D680" i="32"/>
  <c r="J680" i="32"/>
  <c r="K680" i="32"/>
  <c r="L680" i="32"/>
  <c r="C681" i="32"/>
  <c r="G681" i="32"/>
  <c r="F681" i="32"/>
  <c r="H681" i="32"/>
  <c r="I681" i="32"/>
  <c r="D681" i="32"/>
  <c r="J681" i="32"/>
  <c r="E681" i="32"/>
  <c r="K681" i="32"/>
  <c r="L681" i="32"/>
  <c r="C682" i="32"/>
  <c r="D682" i="32"/>
  <c r="G682" i="32"/>
  <c r="H682" i="32"/>
  <c r="I682" i="32"/>
  <c r="J682" i="32"/>
  <c r="E682" i="32"/>
  <c r="K682" i="32"/>
  <c r="L682" i="32"/>
  <c r="C683" i="32"/>
  <c r="G683" i="32"/>
  <c r="H683" i="32"/>
  <c r="I683" i="32"/>
  <c r="D683" i="32"/>
  <c r="J683" i="32"/>
  <c r="E683" i="32"/>
  <c r="K683" i="32"/>
  <c r="L683" i="32"/>
  <c r="C684" i="32"/>
  <c r="G684" i="32"/>
  <c r="H684" i="32"/>
  <c r="F684" i="32"/>
  <c r="I684" i="32"/>
  <c r="D684" i="32"/>
  <c r="J684" i="32"/>
  <c r="E684" i="32"/>
  <c r="K684" i="32"/>
  <c r="L684" i="32"/>
  <c r="C685" i="32"/>
  <c r="G685" i="32"/>
  <c r="H685" i="32"/>
  <c r="I685" i="32"/>
  <c r="D685" i="32"/>
  <c r="J685" i="32"/>
  <c r="E685" i="32"/>
  <c r="K685" i="32"/>
  <c r="L685" i="32"/>
  <c r="C686" i="32"/>
  <c r="D686" i="32"/>
  <c r="G686" i="32"/>
  <c r="F686" i="32"/>
  <c r="H686" i="32"/>
  <c r="I686" i="32"/>
  <c r="J686" i="32"/>
  <c r="E686" i="32"/>
  <c r="K686" i="32"/>
  <c r="L686" i="32"/>
  <c r="C687" i="32"/>
  <c r="G687" i="32"/>
  <c r="F687" i="32"/>
  <c r="H687" i="32"/>
  <c r="I687" i="32"/>
  <c r="D687" i="32"/>
  <c r="J687" i="32"/>
  <c r="E687" i="32"/>
  <c r="K687" i="32"/>
  <c r="L687" i="32"/>
  <c r="C688" i="32"/>
  <c r="G688" i="32"/>
  <c r="H688" i="32"/>
  <c r="I688" i="32"/>
  <c r="D688" i="32"/>
  <c r="J688" i="32"/>
  <c r="E688" i="32"/>
  <c r="K688" i="32"/>
  <c r="L688" i="32"/>
  <c r="C689" i="32"/>
  <c r="G689" i="32"/>
  <c r="H689" i="32"/>
  <c r="I689" i="32"/>
  <c r="D689" i="32"/>
  <c r="J689" i="32"/>
  <c r="E689" i="32"/>
  <c r="K689" i="32"/>
  <c r="L689" i="32"/>
  <c r="C690" i="32"/>
  <c r="F690" i="32"/>
  <c r="G690" i="32"/>
  <c r="H690" i="32"/>
  <c r="I690" i="32"/>
  <c r="D690" i="32"/>
  <c r="J690" i="32"/>
  <c r="E690" i="32"/>
  <c r="K690" i="32"/>
  <c r="L690" i="32"/>
  <c r="C691" i="32"/>
  <c r="G691" i="32"/>
  <c r="H691" i="32"/>
  <c r="I691" i="32"/>
  <c r="D691" i="32"/>
  <c r="J691" i="32"/>
  <c r="E691" i="32"/>
  <c r="K691" i="32"/>
  <c r="L691" i="32"/>
  <c r="C692" i="32"/>
  <c r="G692" i="32"/>
  <c r="F692" i="32"/>
  <c r="H692" i="32"/>
  <c r="I692" i="32"/>
  <c r="D692" i="32"/>
  <c r="J692" i="32"/>
  <c r="E692" i="32"/>
  <c r="K692" i="32"/>
  <c r="L692" i="32"/>
  <c r="C693" i="32"/>
  <c r="E693" i="32"/>
  <c r="G693" i="32"/>
  <c r="H693" i="32"/>
  <c r="I693" i="32"/>
  <c r="D693" i="32"/>
  <c r="J693" i="32"/>
  <c r="K693" i="32"/>
  <c r="L693" i="32"/>
  <c r="C694" i="32"/>
  <c r="G694" i="32"/>
  <c r="H694" i="32"/>
  <c r="I694" i="32"/>
  <c r="D694" i="32"/>
  <c r="J694" i="32"/>
  <c r="E694" i="32"/>
  <c r="K694" i="32"/>
  <c r="L694" i="32"/>
  <c r="C695" i="32"/>
  <c r="G695" i="32"/>
  <c r="H695" i="32"/>
  <c r="I695" i="32"/>
  <c r="D695" i="32"/>
  <c r="J695" i="32"/>
  <c r="E695" i="32"/>
  <c r="K695" i="32"/>
  <c r="L695" i="32"/>
  <c r="C696" i="32"/>
  <c r="G696" i="32"/>
  <c r="H696" i="32"/>
  <c r="I696" i="32"/>
  <c r="D696" i="32"/>
  <c r="J696" i="32"/>
  <c r="E696" i="32"/>
  <c r="K696" i="32"/>
  <c r="L696" i="32"/>
  <c r="C697" i="32"/>
  <c r="G697" i="32"/>
  <c r="F697" i="32"/>
  <c r="H697" i="32"/>
  <c r="I697" i="32"/>
  <c r="D697" i="32"/>
  <c r="J697" i="32"/>
  <c r="E697" i="32"/>
  <c r="K697" i="32"/>
  <c r="L697" i="32"/>
  <c r="C698" i="32"/>
  <c r="E698" i="32"/>
  <c r="G698" i="32"/>
  <c r="H698" i="32"/>
  <c r="I698" i="32"/>
  <c r="D698" i="32"/>
  <c r="J698" i="32"/>
  <c r="K698" i="32"/>
  <c r="L698" i="32"/>
  <c r="C699" i="32"/>
  <c r="D699" i="32"/>
  <c r="G699" i="32"/>
  <c r="H699" i="32"/>
  <c r="I699" i="32"/>
  <c r="J699" i="32"/>
  <c r="E699" i="32"/>
  <c r="K699" i="32"/>
  <c r="L699" i="32"/>
  <c r="C700" i="32"/>
  <c r="G700" i="32"/>
  <c r="H700" i="32"/>
  <c r="I700" i="32"/>
  <c r="D700" i="32"/>
  <c r="J700" i="32"/>
  <c r="E700" i="32"/>
  <c r="K700" i="32"/>
  <c r="L700" i="32"/>
  <c r="C701" i="32"/>
  <c r="G701" i="32"/>
  <c r="H701" i="32"/>
  <c r="I701" i="32"/>
  <c r="D701" i="32"/>
  <c r="J701" i="32"/>
  <c r="E701" i="32"/>
  <c r="K701" i="32"/>
  <c r="L701" i="32"/>
  <c r="C702" i="32"/>
  <c r="D702" i="32"/>
  <c r="G702" i="32"/>
  <c r="F702" i="32"/>
  <c r="H702" i="32"/>
  <c r="I702" i="32"/>
  <c r="J702" i="32"/>
  <c r="E702" i="32"/>
  <c r="K702" i="32"/>
  <c r="L702" i="32"/>
  <c r="C703" i="32"/>
  <c r="G703" i="32"/>
  <c r="F703" i="32"/>
  <c r="H703" i="32"/>
  <c r="I703" i="32"/>
  <c r="D703" i="32"/>
  <c r="J703" i="32"/>
  <c r="E703" i="32"/>
  <c r="K703" i="32"/>
  <c r="L703" i="32"/>
  <c r="C704" i="32"/>
  <c r="G704" i="32"/>
  <c r="H704" i="32"/>
  <c r="I704" i="32"/>
  <c r="D704" i="32"/>
  <c r="J704" i="32"/>
  <c r="E704" i="32"/>
  <c r="K704" i="32"/>
  <c r="L704" i="32"/>
  <c r="C705" i="32"/>
  <c r="G705" i="32"/>
  <c r="H705" i="32"/>
  <c r="I705" i="32"/>
  <c r="D705" i="32"/>
  <c r="J705" i="32"/>
  <c r="E705" i="32"/>
  <c r="K705" i="32"/>
  <c r="L705" i="32"/>
  <c r="C706" i="32"/>
  <c r="G706" i="32"/>
  <c r="H706" i="32"/>
  <c r="I706" i="32"/>
  <c r="D706" i="32"/>
  <c r="J706" i="32"/>
  <c r="E706" i="32"/>
  <c r="K706" i="32"/>
  <c r="L706" i="32"/>
  <c r="C707" i="32"/>
  <c r="G707" i="32"/>
  <c r="H707" i="32"/>
  <c r="F707" i="32"/>
  <c r="I707" i="32"/>
  <c r="D707" i="32"/>
  <c r="J707" i="32"/>
  <c r="E707" i="32"/>
  <c r="K707" i="32"/>
  <c r="L707" i="32"/>
  <c r="C708" i="32"/>
  <c r="G708" i="32"/>
  <c r="F708" i="32"/>
  <c r="H708" i="32"/>
  <c r="I708" i="32"/>
  <c r="D708" i="32"/>
  <c r="J708" i="32"/>
  <c r="E708" i="32"/>
  <c r="K708" i="32"/>
  <c r="L708" i="32"/>
  <c r="C709" i="32"/>
  <c r="G709" i="32"/>
  <c r="F709" i="32"/>
  <c r="H709" i="32"/>
  <c r="I709" i="32"/>
  <c r="D709" i="32"/>
  <c r="J709" i="32"/>
  <c r="E709" i="32"/>
  <c r="K709" i="32"/>
  <c r="L709" i="32"/>
  <c r="C710" i="32"/>
  <c r="G710" i="32"/>
  <c r="H710" i="32"/>
  <c r="I710" i="32"/>
  <c r="D710" i="32"/>
  <c r="J710" i="32"/>
  <c r="E710" i="32"/>
  <c r="K710" i="32"/>
  <c r="L710" i="32"/>
  <c r="C711" i="32"/>
  <c r="G711" i="32"/>
  <c r="H711" i="32"/>
  <c r="I711" i="32"/>
  <c r="D711" i="32"/>
  <c r="J711" i="32"/>
  <c r="E711" i="32"/>
  <c r="K711" i="32"/>
  <c r="L711" i="32"/>
  <c r="C712" i="32"/>
  <c r="G712" i="32"/>
  <c r="H712" i="32"/>
  <c r="I712" i="32"/>
  <c r="D712" i="32"/>
  <c r="J712" i="32"/>
  <c r="E712" i="32"/>
  <c r="K712" i="32"/>
  <c r="L712" i="32"/>
  <c r="C713" i="32"/>
  <c r="G713" i="32"/>
  <c r="H713" i="32"/>
  <c r="I713" i="32"/>
  <c r="D713" i="32"/>
  <c r="J713" i="32"/>
  <c r="E713" i="32"/>
  <c r="K713" i="32"/>
  <c r="L713" i="32"/>
  <c r="C714" i="32"/>
  <c r="G714" i="32"/>
  <c r="H714" i="32"/>
  <c r="I714" i="32"/>
  <c r="D714" i="32"/>
  <c r="J714" i="32"/>
  <c r="E714" i="32"/>
  <c r="K714" i="32"/>
  <c r="L714" i="32"/>
  <c r="C715" i="32"/>
  <c r="E715" i="32"/>
  <c r="G715" i="32"/>
  <c r="H715" i="32"/>
  <c r="I715" i="32"/>
  <c r="D715" i="32"/>
  <c r="J715" i="32"/>
  <c r="K715" i="32"/>
  <c r="L715" i="32"/>
  <c r="C716" i="32"/>
  <c r="G716" i="32"/>
  <c r="H716" i="32"/>
  <c r="F716" i="32"/>
  <c r="I716" i="32"/>
  <c r="D716" i="32"/>
  <c r="J716" i="32"/>
  <c r="E716" i="32"/>
  <c r="K716" i="32"/>
  <c r="L716" i="32"/>
  <c r="C717" i="32"/>
  <c r="G717" i="32"/>
  <c r="H717" i="32"/>
  <c r="I717" i="32"/>
  <c r="D717" i="32"/>
  <c r="J717" i="32"/>
  <c r="E717" i="32"/>
  <c r="K717" i="32"/>
  <c r="L717" i="32"/>
  <c r="C718" i="32"/>
  <c r="G718" i="32"/>
  <c r="H718" i="32"/>
  <c r="I718" i="32"/>
  <c r="D718" i="32"/>
  <c r="J718" i="32"/>
  <c r="E718" i="32"/>
  <c r="K718" i="32"/>
  <c r="L718" i="32"/>
  <c r="C719" i="32"/>
  <c r="G719" i="32"/>
  <c r="H719" i="32"/>
  <c r="I719" i="32"/>
  <c r="D719" i="32"/>
  <c r="J719" i="32"/>
  <c r="E719" i="32"/>
  <c r="K719" i="32"/>
  <c r="L719" i="32"/>
  <c r="C720" i="32"/>
  <c r="G720" i="32"/>
  <c r="H720" i="32"/>
  <c r="I720" i="32"/>
  <c r="D720" i="32"/>
  <c r="J720" i="32"/>
  <c r="E720" i="32"/>
  <c r="K720" i="32"/>
  <c r="L720" i="32"/>
  <c r="C721" i="32"/>
  <c r="G721" i="32"/>
  <c r="H721" i="32"/>
  <c r="I721" i="32"/>
  <c r="D721" i="32"/>
  <c r="J721" i="32"/>
  <c r="E721" i="32"/>
  <c r="K721" i="32"/>
  <c r="L721" i="32"/>
  <c r="C722" i="32"/>
  <c r="G722" i="32"/>
  <c r="H722" i="32"/>
  <c r="F722" i="32"/>
  <c r="I722" i="32"/>
  <c r="D722" i="32"/>
  <c r="J722" i="32"/>
  <c r="E722" i="32"/>
  <c r="K722" i="32"/>
  <c r="L722" i="32"/>
  <c r="C723" i="32"/>
  <c r="G723" i="32"/>
  <c r="H723" i="32"/>
  <c r="F723" i="32"/>
  <c r="I723" i="32"/>
  <c r="D723" i="32"/>
  <c r="J723" i="32"/>
  <c r="E723" i="32"/>
  <c r="K723" i="32"/>
  <c r="L723" i="32"/>
  <c r="C724" i="32"/>
  <c r="D724" i="32"/>
  <c r="G724" i="32"/>
  <c r="H724" i="32"/>
  <c r="I724" i="32"/>
  <c r="J724" i="32"/>
  <c r="E724" i="32"/>
  <c r="K724" i="32"/>
  <c r="L724" i="32"/>
  <c r="C725" i="32"/>
  <c r="G725" i="32"/>
  <c r="H725" i="32"/>
  <c r="I725" i="32"/>
  <c r="D725" i="32"/>
  <c r="J725" i="32"/>
  <c r="E725" i="32"/>
  <c r="K725" i="32"/>
  <c r="L725" i="32"/>
  <c r="C726" i="32"/>
  <c r="G726" i="32"/>
  <c r="H726" i="32"/>
  <c r="I726" i="32"/>
  <c r="D726" i="32"/>
  <c r="J726" i="32"/>
  <c r="E726" i="32"/>
  <c r="K726" i="32"/>
  <c r="L726" i="32"/>
  <c r="C727" i="32"/>
  <c r="G727" i="32"/>
  <c r="H727" i="32"/>
  <c r="I727" i="32"/>
  <c r="D727" i="32"/>
  <c r="J727" i="32"/>
  <c r="E727" i="32"/>
  <c r="K727" i="32"/>
  <c r="L727" i="32"/>
  <c r="C728" i="32"/>
  <c r="G728" i="32"/>
  <c r="H728" i="32"/>
  <c r="I728" i="32"/>
  <c r="D728" i="32"/>
  <c r="J728" i="32"/>
  <c r="E728" i="32"/>
  <c r="K728" i="32"/>
  <c r="L728" i="32"/>
  <c r="C729" i="32"/>
  <c r="G729" i="32"/>
  <c r="F729" i="32"/>
  <c r="H729" i="32"/>
  <c r="I729" i="32"/>
  <c r="D729" i="32"/>
  <c r="J729" i="32"/>
  <c r="E729" i="32"/>
  <c r="K729" i="32"/>
  <c r="L729" i="32"/>
  <c r="C730" i="32"/>
  <c r="G730" i="32"/>
  <c r="H730" i="32"/>
  <c r="I730" i="32"/>
  <c r="D730" i="32"/>
  <c r="J730" i="32"/>
  <c r="E730" i="32"/>
  <c r="K730" i="32"/>
  <c r="L730" i="32"/>
  <c r="C731" i="32"/>
  <c r="G731" i="32"/>
  <c r="H731" i="32"/>
  <c r="F731" i="32"/>
  <c r="I731" i="32"/>
  <c r="D731" i="32"/>
  <c r="J731" i="32"/>
  <c r="E731" i="32"/>
  <c r="K731" i="32"/>
  <c r="L731" i="32"/>
  <c r="C732" i="32"/>
  <c r="D732" i="32"/>
  <c r="G732" i="32"/>
  <c r="H732" i="32"/>
  <c r="I732" i="32"/>
  <c r="J732" i="32"/>
  <c r="E732" i="32"/>
  <c r="K732" i="32"/>
  <c r="L732" i="32"/>
  <c r="C733" i="32"/>
  <c r="G733" i="32"/>
  <c r="H733" i="32"/>
  <c r="I733" i="32"/>
  <c r="D733" i="32"/>
  <c r="J733" i="32"/>
  <c r="E733" i="32"/>
  <c r="K733" i="32"/>
  <c r="L733" i="32"/>
  <c r="C734" i="32"/>
  <c r="G734" i="32"/>
  <c r="H734" i="32"/>
  <c r="I734" i="32"/>
  <c r="D734" i="32"/>
  <c r="J734" i="32"/>
  <c r="E734" i="32"/>
  <c r="K734" i="32"/>
  <c r="L734" i="32"/>
  <c r="C735" i="32"/>
  <c r="G735" i="32"/>
  <c r="H735" i="32"/>
  <c r="I735" i="32"/>
  <c r="D735" i="32"/>
  <c r="J735" i="32"/>
  <c r="E735" i="32"/>
  <c r="K735" i="32"/>
  <c r="L735" i="32"/>
  <c r="C736" i="32"/>
  <c r="E736" i="32"/>
  <c r="G736" i="32"/>
  <c r="H736" i="32"/>
  <c r="I736" i="32"/>
  <c r="D736" i="32"/>
  <c r="J736" i="32"/>
  <c r="K736" i="32"/>
  <c r="L736" i="32"/>
  <c r="C737" i="32"/>
  <c r="E737" i="32"/>
  <c r="G737" i="32"/>
  <c r="H737" i="32"/>
  <c r="I737" i="32"/>
  <c r="D737" i="32"/>
  <c r="J737" i="32"/>
  <c r="K737" i="32"/>
  <c r="L737" i="32"/>
  <c r="C738" i="32"/>
  <c r="G738" i="32"/>
  <c r="F738" i="32"/>
  <c r="H738" i="32"/>
  <c r="I738" i="32"/>
  <c r="D738" i="32"/>
  <c r="J738" i="32"/>
  <c r="E738" i="32"/>
  <c r="K738" i="32"/>
  <c r="L738" i="32"/>
  <c r="C739" i="32"/>
  <c r="G739" i="32"/>
  <c r="H739" i="32"/>
  <c r="I739" i="32"/>
  <c r="D739" i="32"/>
  <c r="J739" i="32"/>
  <c r="E739" i="32"/>
  <c r="K739" i="32"/>
  <c r="L739" i="32"/>
  <c r="C740" i="32"/>
  <c r="G740" i="32"/>
  <c r="H740" i="32"/>
  <c r="I740" i="32"/>
  <c r="D740" i="32"/>
  <c r="J740" i="32"/>
  <c r="E740" i="32"/>
  <c r="K740" i="32"/>
  <c r="L740" i="32"/>
  <c r="C741" i="32"/>
  <c r="D741" i="32"/>
  <c r="G741" i="32"/>
  <c r="F741" i="32"/>
  <c r="H741" i="32"/>
  <c r="I741" i="32"/>
  <c r="J741" i="32"/>
  <c r="E741" i="32"/>
  <c r="K741" i="32"/>
  <c r="L741" i="32"/>
  <c r="C742" i="32"/>
  <c r="G742" i="32"/>
  <c r="H742" i="32"/>
  <c r="I742" i="32"/>
  <c r="D742" i="32"/>
  <c r="J742" i="32"/>
  <c r="E742" i="32"/>
  <c r="K742" i="32"/>
  <c r="L742" i="32"/>
  <c r="C743" i="32"/>
  <c r="D743" i="32"/>
  <c r="E743" i="32"/>
  <c r="G743" i="32"/>
  <c r="F743" i="32"/>
  <c r="H743" i="32"/>
  <c r="I743" i="32"/>
  <c r="J743" i="32"/>
  <c r="K743" i="32"/>
  <c r="L743" i="32"/>
  <c r="C744" i="32"/>
  <c r="G744" i="32"/>
  <c r="H744" i="32"/>
  <c r="I744" i="32"/>
  <c r="D744" i="32"/>
  <c r="J744" i="32"/>
  <c r="E744" i="32"/>
  <c r="K744" i="32"/>
  <c r="L744" i="32"/>
  <c r="C745" i="32"/>
  <c r="G745" i="32"/>
  <c r="H745" i="32"/>
  <c r="F745" i="32"/>
  <c r="I745" i="32"/>
  <c r="D745" i="32"/>
  <c r="J745" i="32"/>
  <c r="E745" i="32"/>
  <c r="K745" i="32"/>
  <c r="L745" i="32"/>
  <c r="C746" i="32"/>
  <c r="G746" i="32"/>
  <c r="H746" i="32"/>
  <c r="I746" i="32"/>
  <c r="D746" i="32"/>
  <c r="J746" i="32"/>
  <c r="E746" i="32"/>
  <c r="K746" i="32"/>
  <c r="L746" i="32"/>
  <c r="C747" i="32"/>
  <c r="G747" i="32"/>
  <c r="H747" i="32"/>
  <c r="I747" i="32"/>
  <c r="D747" i="32"/>
  <c r="J747" i="32"/>
  <c r="E747" i="32"/>
  <c r="K747" i="32"/>
  <c r="L747" i="32"/>
  <c r="C748" i="32"/>
  <c r="G748" i="32"/>
  <c r="H748" i="32"/>
  <c r="I748" i="32"/>
  <c r="D748" i="32"/>
  <c r="J748" i="32"/>
  <c r="E748" i="32"/>
  <c r="K748" i="32"/>
  <c r="L748" i="32"/>
  <c r="C749" i="32"/>
  <c r="G749" i="32"/>
  <c r="H749" i="32"/>
  <c r="I749" i="32"/>
  <c r="D749" i="32"/>
  <c r="J749" i="32"/>
  <c r="E749" i="32"/>
  <c r="K749" i="32"/>
  <c r="L749" i="32"/>
  <c r="C750" i="32"/>
  <c r="G750" i="32"/>
  <c r="H750" i="32"/>
  <c r="I750" i="32"/>
  <c r="D750" i="32"/>
  <c r="J750" i="32"/>
  <c r="E750" i="32"/>
  <c r="K750" i="32"/>
  <c r="L750" i="32"/>
  <c r="C751" i="32"/>
  <c r="G751" i="32"/>
  <c r="H751" i="32"/>
  <c r="I751" i="32"/>
  <c r="D751" i="32"/>
  <c r="J751" i="32"/>
  <c r="E751" i="32"/>
  <c r="K751" i="32"/>
  <c r="L751" i="32"/>
  <c r="C752" i="32"/>
  <c r="D752" i="32"/>
  <c r="E752" i="32"/>
  <c r="G752" i="32"/>
  <c r="F752" i="32"/>
  <c r="H752" i="32"/>
  <c r="I752" i="32"/>
  <c r="J752" i="32"/>
  <c r="K752" i="32"/>
  <c r="L752" i="32"/>
  <c r="C753" i="32"/>
  <c r="G753" i="32"/>
  <c r="H753" i="32"/>
  <c r="I753" i="32"/>
  <c r="D753" i="32"/>
  <c r="J753" i="32"/>
  <c r="E753" i="32"/>
  <c r="K753" i="32"/>
  <c r="L753" i="32"/>
  <c r="C754" i="32"/>
  <c r="G754" i="32"/>
  <c r="F754" i="32"/>
  <c r="H754" i="32"/>
  <c r="I754" i="32"/>
  <c r="D754" i="32"/>
  <c r="J754" i="32"/>
  <c r="E754" i="32"/>
  <c r="K754" i="32"/>
  <c r="L754" i="32"/>
  <c r="C755" i="32"/>
  <c r="G755" i="32"/>
  <c r="H755" i="32"/>
  <c r="I755" i="32"/>
  <c r="D755" i="32"/>
  <c r="J755" i="32"/>
  <c r="E755" i="32"/>
  <c r="K755" i="32"/>
  <c r="L755" i="32"/>
  <c r="C756" i="32"/>
  <c r="G756" i="32"/>
  <c r="H756" i="32"/>
  <c r="I756" i="32"/>
  <c r="D756" i="32"/>
  <c r="J756" i="32"/>
  <c r="E756" i="32"/>
  <c r="K756" i="32"/>
  <c r="L756" i="32"/>
  <c r="C757" i="32"/>
  <c r="G757" i="32"/>
  <c r="F757" i="32"/>
  <c r="H757" i="32"/>
  <c r="I757" i="32"/>
  <c r="D757" i="32"/>
  <c r="J757" i="32"/>
  <c r="E757" i="32"/>
  <c r="K757" i="32"/>
  <c r="L757" i="32"/>
  <c r="C758" i="32"/>
  <c r="E758" i="32"/>
  <c r="F758" i="32"/>
  <c r="G758" i="32"/>
  <c r="H758" i="32"/>
  <c r="I758" i="32"/>
  <c r="D758" i="32"/>
  <c r="J758" i="32"/>
  <c r="K758" i="32"/>
  <c r="L758" i="32"/>
  <c r="C759" i="32"/>
  <c r="G759" i="32"/>
  <c r="H759" i="32"/>
  <c r="I759" i="32"/>
  <c r="D759" i="32"/>
  <c r="J759" i="32"/>
  <c r="E759" i="32"/>
  <c r="K759" i="32"/>
  <c r="L759" i="32"/>
  <c r="C760" i="32"/>
  <c r="G760" i="32"/>
  <c r="H760" i="32"/>
  <c r="I760" i="32"/>
  <c r="D760" i="32"/>
  <c r="J760" i="32"/>
  <c r="E760" i="32"/>
  <c r="K760" i="32"/>
  <c r="L760" i="32"/>
  <c r="C761" i="32"/>
  <c r="G761" i="32"/>
  <c r="H761" i="32"/>
  <c r="I761" i="32"/>
  <c r="D761" i="32"/>
  <c r="J761" i="32"/>
  <c r="E761" i="32"/>
  <c r="K761" i="32"/>
  <c r="L761" i="32"/>
  <c r="C762" i="32"/>
  <c r="G762" i="32"/>
  <c r="F762" i="32"/>
  <c r="H762" i="32"/>
  <c r="I762" i="32"/>
  <c r="D762" i="32"/>
  <c r="J762" i="32"/>
  <c r="E762" i="32"/>
  <c r="K762" i="32"/>
  <c r="L762" i="32"/>
  <c r="C763" i="32"/>
  <c r="G763" i="32"/>
  <c r="H763" i="32"/>
  <c r="I763" i="32"/>
  <c r="D763" i="32"/>
  <c r="J763" i="32"/>
  <c r="E763" i="32"/>
  <c r="K763" i="32"/>
  <c r="L763" i="32"/>
  <c r="C764" i="32"/>
  <c r="G764" i="32"/>
  <c r="H764" i="32"/>
  <c r="F764" i="32"/>
  <c r="I764" i="32"/>
  <c r="D764" i="32"/>
  <c r="J764" i="32"/>
  <c r="E764" i="32"/>
  <c r="K764" i="32"/>
  <c r="L764" i="32"/>
  <c r="C765" i="32"/>
  <c r="E765" i="32"/>
  <c r="G765" i="32"/>
  <c r="H765" i="32"/>
  <c r="I765" i="32"/>
  <c r="D765" i="32"/>
  <c r="J765" i="32"/>
  <c r="K765" i="32"/>
  <c r="L765" i="32"/>
  <c r="C766" i="32"/>
  <c r="G766" i="32"/>
  <c r="H766" i="32"/>
  <c r="I766" i="32"/>
  <c r="D766" i="32"/>
  <c r="J766" i="32"/>
  <c r="E766" i="32"/>
  <c r="K766" i="32"/>
  <c r="L766" i="32"/>
  <c r="C767" i="32"/>
  <c r="G767" i="32"/>
  <c r="H767" i="32"/>
  <c r="I767" i="32"/>
  <c r="D767" i="32"/>
  <c r="J767" i="32"/>
  <c r="E767" i="32"/>
  <c r="K767" i="32"/>
  <c r="L767" i="32"/>
  <c r="C768" i="32"/>
  <c r="G768" i="32"/>
  <c r="H768" i="32"/>
  <c r="I768" i="32"/>
  <c r="D768" i="32"/>
  <c r="J768" i="32"/>
  <c r="E768" i="32"/>
  <c r="K768" i="32"/>
  <c r="L768" i="32"/>
  <c r="C769" i="32"/>
  <c r="D769" i="32"/>
  <c r="G769" i="32"/>
  <c r="H769" i="32"/>
  <c r="I769" i="32"/>
  <c r="J769" i="32"/>
  <c r="E769" i="32"/>
  <c r="K769" i="32"/>
  <c r="L769" i="32"/>
  <c r="C770" i="32"/>
  <c r="G770" i="32"/>
  <c r="F770" i="32"/>
  <c r="H770" i="32"/>
  <c r="I770" i="32"/>
  <c r="D770" i="32"/>
  <c r="J770" i="32"/>
  <c r="E770" i="32"/>
  <c r="K770" i="32"/>
  <c r="L770" i="32"/>
  <c r="C771" i="32"/>
  <c r="G771" i="32"/>
  <c r="F771" i="32"/>
  <c r="H771" i="32"/>
  <c r="I771" i="32"/>
  <c r="D771" i="32"/>
  <c r="J771" i="32"/>
  <c r="E771" i="32"/>
  <c r="K771" i="32"/>
  <c r="L771" i="32"/>
  <c r="C772" i="32"/>
  <c r="G772" i="32"/>
  <c r="H772" i="32"/>
  <c r="I772" i="32"/>
  <c r="D772" i="32"/>
  <c r="J772" i="32"/>
  <c r="E772" i="32"/>
  <c r="K772" i="32"/>
  <c r="L772" i="32"/>
  <c r="C773" i="32"/>
  <c r="G773" i="32"/>
  <c r="H773" i="32"/>
  <c r="F773" i="32"/>
  <c r="I773" i="32"/>
  <c r="D773" i="32"/>
  <c r="J773" i="32"/>
  <c r="E773" i="32"/>
  <c r="K773" i="32"/>
  <c r="L773" i="32"/>
  <c r="C774" i="32"/>
  <c r="G774" i="32"/>
  <c r="H774" i="32"/>
  <c r="I774" i="32"/>
  <c r="D774" i="32"/>
  <c r="J774" i="32"/>
  <c r="E774" i="32"/>
  <c r="K774" i="32"/>
  <c r="L774" i="32"/>
  <c r="C775" i="32"/>
  <c r="G775" i="32"/>
  <c r="H775" i="32"/>
  <c r="I775" i="32"/>
  <c r="D775" i="32"/>
  <c r="J775" i="32"/>
  <c r="E775" i="32"/>
  <c r="K775" i="32"/>
  <c r="L775" i="32"/>
  <c r="C776" i="32"/>
  <c r="G776" i="32"/>
  <c r="H776" i="32"/>
  <c r="I776" i="32"/>
  <c r="D776" i="32"/>
  <c r="J776" i="32"/>
  <c r="E776" i="32"/>
  <c r="K776" i="32"/>
  <c r="L776" i="32"/>
  <c r="C777" i="32"/>
  <c r="G777" i="32"/>
  <c r="H777" i="32"/>
  <c r="F777" i="32"/>
  <c r="I777" i="32"/>
  <c r="D777" i="32"/>
  <c r="J777" i="32"/>
  <c r="E777" i="32"/>
  <c r="K777" i="32"/>
  <c r="L777" i="32"/>
  <c r="C778" i="32"/>
  <c r="G778" i="32"/>
  <c r="H778" i="32"/>
  <c r="I778" i="32"/>
  <c r="D778" i="32"/>
  <c r="J778" i="32"/>
  <c r="E778" i="32"/>
  <c r="K778" i="32"/>
  <c r="L778" i="32"/>
  <c r="C779" i="32"/>
  <c r="G779" i="32"/>
  <c r="F779" i="32"/>
  <c r="H779" i="32"/>
  <c r="I779" i="32"/>
  <c r="D779" i="32"/>
  <c r="J779" i="32"/>
  <c r="E779" i="32"/>
  <c r="K779" i="32"/>
  <c r="L779" i="32"/>
  <c r="C780" i="32"/>
  <c r="D780" i="32"/>
  <c r="G780" i="32"/>
  <c r="H780" i="32"/>
  <c r="F780" i="32"/>
  <c r="I780" i="32"/>
  <c r="J780" i="32"/>
  <c r="E780" i="32"/>
  <c r="K780" i="32"/>
  <c r="L780" i="32"/>
  <c r="C781" i="32"/>
  <c r="G781" i="32"/>
  <c r="H781" i="32"/>
  <c r="F781" i="32"/>
  <c r="I781" i="32"/>
  <c r="D781" i="32"/>
  <c r="J781" i="32"/>
  <c r="E781" i="32"/>
  <c r="K781" i="32"/>
  <c r="L781" i="32"/>
  <c r="C782" i="32"/>
  <c r="D782" i="32"/>
  <c r="E782" i="32"/>
  <c r="G782" i="32"/>
  <c r="F782" i="32"/>
  <c r="H782" i="32"/>
  <c r="I782" i="32"/>
  <c r="J782" i="32"/>
  <c r="K782" i="32"/>
  <c r="L782" i="32"/>
  <c r="C783" i="32"/>
  <c r="G783" i="32"/>
  <c r="H783" i="32"/>
  <c r="I783" i="32"/>
  <c r="D783" i="32"/>
  <c r="J783" i="32"/>
  <c r="E783" i="32"/>
  <c r="K783" i="32"/>
  <c r="L783" i="32"/>
  <c r="C784" i="32"/>
  <c r="G784" i="32"/>
  <c r="H784" i="32"/>
  <c r="I784" i="32"/>
  <c r="D784" i="32"/>
  <c r="J784" i="32"/>
  <c r="E784" i="32"/>
  <c r="K784" i="32"/>
  <c r="L784" i="32"/>
  <c r="C785" i="32"/>
  <c r="G785" i="32"/>
  <c r="H785" i="32"/>
  <c r="I785" i="32"/>
  <c r="D785" i="32"/>
  <c r="J785" i="32"/>
  <c r="E785" i="32"/>
  <c r="K785" i="32"/>
  <c r="L785" i="32"/>
  <c r="C786" i="32"/>
  <c r="D786" i="32"/>
  <c r="G786" i="32"/>
  <c r="H786" i="32"/>
  <c r="I786" i="32"/>
  <c r="J786" i="32"/>
  <c r="E786" i="32"/>
  <c r="K786" i="32"/>
  <c r="L786" i="32"/>
  <c r="C787" i="32"/>
  <c r="G787" i="32"/>
  <c r="H787" i="32"/>
  <c r="I787" i="32"/>
  <c r="D787" i="32"/>
  <c r="J787" i="32"/>
  <c r="E787" i="32"/>
  <c r="K787" i="32"/>
  <c r="L787" i="32"/>
  <c r="C788" i="32"/>
  <c r="G788" i="32"/>
  <c r="H788" i="32"/>
  <c r="I788" i="32"/>
  <c r="D788" i="32"/>
  <c r="J788" i="32"/>
  <c r="E788" i="32"/>
  <c r="K788" i="32"/>
  <c r="L788" i="32"/>
  <c r="C789" i="32"/>
  <c r="G789" i="32"/>
  <c r="H789" i="32"/>
  <c r="I789" i="32"/>
  <c r="D789" i="32"/>
  <c r="J789" i="32"/>
  <c r="E789" i="32"/>
  <c r="K789" i="32"/>
  <c r="L789" i="32"/>
  <c r="C790" i="32"/>
  <c r="G790" i="32"/>
  <c r="H790" i="32"/>
  <c r="I790" i="32"/>
  <c r="D790" i="32"/>
  <c r="J790" i="32"/>
  <c r="E790" i="32"/>
  <c r="K790" i="32"/>
  <c r="L790" i="32"/>
  <c r="C791" i="32"/>
  <c r="D791" i="32"/>
  <c r="G791" i="32"/>
  <c r="H791" i="32"/>
  <c r="I791" i="32"/>
  <c r="J791" i="32"/>
  <c r="E791" i="32"/>
  <c r="K791" i="32"/>
  <c r="L791" i="32"/>
  <c r="C792" i="32"/>
  <c r="D792" i="32"/>
  <c r="G792" i="32"/>
  <c r="H792" i="32"/>
  <c r="I792" i="32"/>
  <c r="J792" i="32"/>
  <c r="E792" i="32"/>
  <c r="K792" i="32"/>
  <c r="L792" i="32"/>
  <c r="C793" i="32"/>
  <c r="G793" i="32"/>
  <c r="H793" i="32"/>
  <c r="F793" i="32"/>
  <c r="I793" i="32"/>
  <c r="D793" i="32"/>
  <c r="J793" i="32"/>
  <c r="E793" i="32"/>
  <c r="K793" i="32"/>
  <c r="L793" i="32"/>
  <c r="C794" i="32"/>
  <c r="D794" i="32"/>
  <c r="G794" i="32"/>
  <c r="H794" i="32"/>
  <c r="I794" i="32"/>
  <c r="J794" i="32"/>
  <c r="E794" i="32"/>
  <c r="K794" i="32"/>
  <c r="L794" i="32"/>
  <c r="C795" i="32"/>
  <c r="G795" i="32"/>
  <c r="H795" i="32"/>
  <c r="I795" i="32"/>
  <c r="D795" i="32"/>
  <c r="J795" i="32"/>
  <c r="E795" i="32"/>
  <c r="K795" i="32"/>
  <c r="L795" i="32"/>
  <c r="C796" i="32"/>
  <c r="G796" i="32"/>
  <c r="F796" i="32"/>
  <c r="H796" i="32"/>
  <c r="I796" i="32"/>
  <c r="D796" i="32"/>
  <c r="J796" i="32"/>
  <c r="E796" i="32"/>
  <c r="K796" i="32"/>
  <c r="L796" i="32"/>
  <c r="C797" i="32"/>
  <c r="G797" i="32"/>
  <c r="H797" i="32"/>
  <c r="I797" i="32"/>
  <c r="D797" i="32"/>
  <c r="J797" i="32"/>
  <c r="E797" i="32"/>
  <c r="K797" i="32"/>
  <c r="L797" i="32"/>
  <c r="C798" i="32"/>
  <c r="G798" i="32"/>
  <c r="H798" i="32"/>
  <c r="I798" i="32"/>
  <c r="D798" i="32"/>
  <c r="J798" i="32"/>
  <c r="E798" i="32"/>
  <c r="K798" i="32"/>
  <c r="L798" i="32"/>
  <c r="C799" i="32"/>
  <c r="G799" i="32"/>
  <c r="F799" i="32"/>
  <c r="H799" i="32"/>
  <c r="I799" i="32"/>
  <c r="D799" i="32"/>
  <c r="J799" i="32"/>
  <c r="E799" i="32"/>
  <c r="K799" i="32"/>
  <c r="L799" i="32"/>
  <c r="C800" i="32"/>
  <c r="G800" i="32"/>
  <c r="F800" i="32"/>
  <c r="H800" i="32"/>
  <c r="I800" i="32"/>
  <c r="D800" i="32"/>
  <c r="J800" i="32"/>
  <c r="E800" i="32"/>
  <c r="K800" i="32"/>
  <c r="L800" i="32"/>
  <c r="C801" i="32"/>
  <c r="G801" i="32"/>
  <c r="H801" i="32"/>
  <c r="F801" i="32"/>
  <c r="I801" i="32"/>
  <c r="D801" i="32"/>
  <c r="J801" i="32"/>
  <c r="E801" i="32"/>
  <c r="K801" i="32"/>
  <c r="L801" i="32"/>
  <c r="C802" i="32"/>
  <c r="G802" i="32"/>
  <c r="H802" i="32"/>
  <c r="I802" i="32"/>
  <c r="D802" i="32"/>
  <c r="J802" i="32"/>
  <c r="E802" i="32"/>
  <c r="K802" i="32"/>
  <c r="L802" i="32"/>
  <c r="C803" i="32"/>
  <c r="D803" i="32"/>
  <c r="G803" i="32"/>
  <c r="H803" i="32"/>
  <c r="I803" i="32"/>
  <c r="J803" i="32"/>
  <c r="E803" i="32"/>
  <c r="K803" i="32"/>
  <c r="L803" i="32"/>
  <c r="C804" i="32"/>
  <c r="G804" i="32"/>
  <c r="H804" i="32"/>
  <c r="I804" i="32"/>
  <c r="D804" i="32"/>
  <c r="J804" i="32"/>
  <c r="E804" i="32"/>
  <c r="K804" i="32"/>
  <c r="L804" i="32"/>
  <c r="C805" i="32"/>
  <c r="G805" i="32"/>
  <c r="H805" i="32"/>
  <c r="I805" i="32"/>
  <c r="D805" i="32"/>
  <c r="J805" i="32"/>
  <c r="E805" i="32"/>
  <c r="K805" i="32"/>
  <c r="L805" i="32"/>
  <c r="C806" i="32"/>
  <c r="G806" i="32"/>
  <c r="H806" i="32"/>
  <c r="I806" i="32"/>
  <c r="D806" i="32"/>
  <c r="J806" i="32"/>
  <c r="E806" i="32"/>
  <c r="K806" i="32"/>
  <c r="L806" i="32"/>
  <c r="C807" i="32"/>
  <c r="G807" i="32"/>
  <c r="H807" i="32"/>
  <c r="I807" i="32"/>
  <c r="D807" i="32"/>
  <c r="J807" i="32"/>
  <c r="E807" i="32"/>
  <c r="K807" i="32"/>
  <c r="L807" i="32"/>
  <c r="C808" i="32"/>
  <c r="D808" i="32"/>
  <c r="G808" i="32"/>
  <c r="F808" i="32"/>
  <c r="H808" i="32"/>
  <c r="I808" i="32"/>
  <c r="J808" i="32"/>
  <c r="E808" i="32"/>
  <c r="K808" i="32"/>
  <c r="L808" i="32"/>
  <c r="C809" i="32"/>
  <c r="E809" i="32"/>
  <c r="G809" i="32"/>
  <c r="H809" i="32"/>
  <c r="I809" i="32"/>
  <c r="D809" i="32"/>
  <c r="J809" i="32"/>
  <c r="K809" i="32"/>
  <c r="L809" i="32"/>
  <c r="C810" i="32"/>
  <c r="G810" i="32"/>
  <c r="H810" i="32"/>
  <c r="I810" i="32"/>
  <c r="D810" i="32"/>
  <c r="J810" i="32"/>
  <c r="E810" i="32"/>
  <c r="K810" i="32"/>
  <c r="L810" i="32"/>
  <c r="C811" i="32"/>
  <c r="G811" i="32"/>
  <c r="H811" i="32"/>
  <c r="I811" i="32"/>
  <c r="D811" i="32"/>
  <c r="J811" i="32"/>
  <c r="E811" i="32"/>
  <c r="K811" i="32"/>
  <c r="L811" i="32"/>
  <c r="C812" i="32"/>
  <c r="G812" i="32"/>
  <c r="F812" i="32"/>
  <c r="H812" i="32"/>
  <c r="I812" i="32"/>
  <c r="D812" i="32"/>
  <c r="J812" i="32"/>
  <c r="E812" i="32"/>
  <c r="K812" i="32"/>
  <c r="L812" i="32"/>
  <c r="C813" i="32"/>
  <c r="G813" i="32"/>
  <c r="H813" i="32"/>
  <c r="I813" i="32"/>
  <c r="D813" i="32"/>
  <c r="J813" i="32"/>
  <c r="E813" i="32"/>
  <c r="K813" i="32"/>
  <c r="L813" i="32"/>
  <c r="C814" i="32"/>
  <c r="G814" i="32"/>
  <c r="H814" i="32"/>
  <c r="I814" i="32"/>
  <c r="D814" i="32"/>
  <c r="J814" i="32"/>
  <c r="E814" i="32"/>
  <c r="K814" i="32"/>
  <c r="L814" i="32"/>
  <c r="C815" i="32"/>
  <c r="G815" i="32"/>
  <c r="H815" i="32"/>
  <c r="I815" i="32"/>
  <c r="D815" i="32"/>
  <c r="J815" i="32"/>
  <c r="E815" i="32"/>
  <c r="K815" i="32"/>
  <c r="L815" i="32"/>
  <c r="C816" i="32"/>
  <c r="G816" i="32"/>
  <c r="H816" i="32"/>
  <c r="I816" i="32"/>
  <c r="D816" i="32"/>
  <c r="J816" i="32"/>
  <c r="E816" i="32"/>
  <c r="K816" i="32"/>
  <c r="L816" i="32"/>
  <c r="C817" i="32"/>
  <c r="G817" i="32"/>
  <c r="H817" i="32"/>
  <c r="I817" i="32"/>
  <c r="D817" i="32"/>
  <c r="J817" i="32"/>
  <c r="E817" i="32"/>
  <c r="K817" i="32"/>
  <c r="L817" i="32"/>
  <c r="C818" i="32"/>
  <c r="G818" i="32"/>
  <c r="F818" i="32"/>
  <c r="H818" i="32"/>
  <c r="I818" i="32"/>
  <c r="D818" i="32"/>
  <c r="J818" i="32"/>
  <c r="E818" i="32"/>
  <c r="K818" i="32"/>
  <c r="L818" i="32"/>
  <c r="C819" i="32"/>
  <c r="E819" i="32"/>
  <c r="G819" i="32"/>
  <c r="H819" i="32"/>
  <c r="I819" i="32"/>
  <c r="D819" i="32"/>
  <c r="J819" i="32"/>
  <c r="K819" i="32"/>
  <c r="L819" i="32"/>
  <c r="C820" i="32"/>
  <c r="G820" i="32"/>
  <c r="H820" i="32"/>
  <c r="I820" i="32"/>
  <c r="D820" i="32"/>
  <c r="J820" i="32"/>
  <c r="E820" i="32"/>
  <c r="K820" i="32"/>
  <c r="L820" i="32"/>
  <c r="C821" i="32"/>
  <c r="E821" i="32"/>
  <c r="G821" i="32"/>
  <c r="H821" i="32"/>
  <c r="I821" i="32"/>
  <c r="D821" i="32"/>
  <c r="J821" i="32"/>
  <c r="K821" i="32"/>
  <c r="L821" i="32"/>
  <c r="C822" i="32"/>
  <c r="G822" i="32"/>
  <c r="H822" i="32"/>
  <c r="I822" i="32"/>
  <c r="D822" i="32"/>
  <c r="J822" i="32"/>
  <c r="E822" i="32"/>
  <c r="K822" i="32"/>
  <c r="L822" i="32"/>
  <c r="C823" i="32"/>
  <c r="G823" i="32"/>
  <c r="F823" i="32"/>
  <c r="H823" i="32"/>
  <c r="I823" i="32"/>
  <c r="D823" i="32"/>
  <c r="J823" i="32"/>
  <c r="E823" i="32"/>
  <c r="K823" i="32"/>
  <c r="L823" i="32"/>
  <c r="C824" i="32"/>
  <c r="D824" i="32"/>
  <c r="E824" i="32"/>
  <c r="G824" i="32"/>
  <c r="H824" i="32"/>
  <c r="I824" i="32"/>
  <c r="J824" i="32"/>
  <c r="K824" i="32"/>
  <c r="L824" i="32"/>
  <c r="C825" i="32"/>
  <c r="G825" i="32"/>
  <c r="H825" i="32"/>
  <c r="I825" i="32"/>
  <c r="D825" i="32"/>
  <c r="J825" i="32"/>
  <c r="E825" i="32"/>
  <c r="K825" i="32"/>
  <c r="L825" i="32"/>
  <c r="C826" i="32"/>
  <c r="G826" i="32"/>
  <c r="F826" i="32"/>
  <c r="H826" i="32"/>
  <c r="I826" i="32"/>
  <c r="D826" i="32"/>
  <c r="J826" i="32"/>
  <c r="E826" i="32"/>
  <c r="K826" i="32"/>
  <c r="L826" i="32"/>
  <c r="C827" i="32"/>
  <c r="G827" i="32"/>
  <c r="H827" i="32"/>
  <c r="I827" i="32"/>
  <c r="D827" i="32"/>
  <c r="J827" i="32"/>
  <c r="E827" i="32"/>
  <c r="K827" i="32"/>
  <c r="L827" i="32"/>
  <c r="C828" i="32"/>
  <c r="G828" i="32"/>
  <c r="H828" i="32"/>
  <c r="F828" i="32"/>
  <c r="I828" i="32"/>
  <c r="D828" i="32"/>
  <c r="J828" i="32"/>
  <c r="E828" i="32"/>
  <c r="K828" i="32"/>
  <c r="L828" i="32"/>
  <c r="C829" i="32"/>
  <c r="G829" i="32"/>
  <c r="F829" i="32"/>
  <c r="H829" i="32"/>
  <c r="I829" i="32"/>
  <c r="D829" i="32"/>
  <c r="J829" i="32"/>
  <c r="E829" i="32"/>
  <c r="K829" i="32"/>
  <c r="L829" i="32"/>
  <c r="C830" i="32"/>
  <c r="E830" i="32"/>
  <c r="G830" i="32"/>
  <c r="H830" i="32"/>
  <c r="F830" i="32"/>
  <c r="I830" i="32"/>
  <c r="D830" i="32"/>
  <c r="J830" i="32"/>
  <c r="K830" i="32"/>
  <c r="L830" i="32"/>
  <c r="C831" i="32"/>
  <c r="G831" i="32"/>
  <c r="F831" i="32"/>
  <c r="H831" i="32"/>
  <c r="I831" i="32"/>
  <c r="D831" i="32"/>
  <c r="J831" i="32"/>
  <c r="E831" i="32"/>
  <c r="K831" i="32"/>
  <c r="L831" i="32"/>
  <c r="C832" i="32"/>
  <c r="G832" i="32"/>
  <c r="H832" i="32"/>
  <c r="I832" i="32"/>
  <c r="D832" i="32"/>
  <c r="J832" i="32"/>
  <c r="E832" i="32"/>
  <c r="K832" i="32"/>
  <c r="L832" i="32"/>
  <c r="C833" i="32"/>
  <c r="G833" i="32"/>
  <c r="H833" i="32"/>
  <c r="I833" i="32"/>
  <c r="D833" i="32"/>
  <c r="J833" i="32"/>
  <c r="E833" i="32"/>
  <c r="K833" i="32"/>
  <c r="L833" i="32"/>
  <c r="C834" i="32"/>
  <c r="G834" i="32"/>
  <c r="H834" i="32"/>
  <c r="I834" i="32"/>
  <c r="D834" i="32"/>
  <c r="J834" i="32"/>
  <c r="E834" i="32"/>
  <c r="K834" i="32"/>
  <c r="L834" i="32"/>
  <c r="C835" i="32"/>
  <c r="G835" i="32"/>
  <c r="H835" i="32"/>
  <c r="I835" i="32"/>
  <c r="D835" i="32"/>
  <c r="J835" i="32"/>
  <c r="E835" i="32"/>
  <c r="K835" i="32"/>
  <c r="L835" i="32"/>
  <c r="C836" i="32"/>
  <c r="G836" i="32"/>
  <c r="H836" i="32"/>
  <c r="I836" i="32"/>
  <c r="D836" i="32"/>
  <c r="J836" i="32"/>
  <c r="E836" i="32"/>
  <c r="K836" i="32"/>
  <c r="L836" i="32"/>
  <c r="C837" i="32"/>
  <c r="G837" i="32"/>
  <c r="H837" i="32"/>
  <c r="I837" i="32"/>
  <c r="D837" i="32"/>
  <c r="J837" i="32"/>
  <c r="E837" i="32"/>
  <c r="K837" i="32"/>
  <c r="L837" i="32"/>
  <c r="C838" i="32"/>
  <c r="E838" i="32"/>
  <c r="G838" i="32"/>
  <c r="H838" i="32"/>
  <c r="I838" i="32"/>
  <c r="D838" i="32"/>
  <c r="J838" i="32"/>
  <c r="K838" i="32"/>
  <c r="L838" i="32"/>
  <c r="C839" i="32"/>
  <c r="G839" i="32"/>
  <c r="H839" i="32"/>
  <c r="I839" i="32"/>
  <c r="D839" i="32"/>
  <c r="J839" i="32"/>
  <c r="E839" i="32"/>
  <c r="K839" i="32"/>
  <c r="L839" i="32"/>
  <c r="C840" i="32"/>
  <c r="G840" i="32"/>
  <c r="H840" i="32"/>
  <c r="I840" i="32"/>
  <c r="D840" i="32"/>
  <c r="J840" i="32"/>
  <c r="E840" i="32"/>
  <c r="K840" i="32"/>
  <c r="L840" i="32"/>
  <c r="C841" i="32"/>
  <c r="D841" i="32"/>
  <c r="G841" i="32"/>
  <c r="H841" i="32"/>
  <c r="I841" i="32"/>
  <c r="J841" i="32"/>
  <c r="E841" i="32"/>
  <c r="K841" i="32"/>
  <c r="L841" i="32"/>
  <c r="C842" i="32"/>
  <c r="G842" i="32"/>
  <c r="F842" i="32"/>
  <c r="H842" i="32"/>
  <c r="I842" i="32"/>
  <c r="D842" i="32"/>
  <c r="J842" i="32"/>
  <c r="E842" i="32"/>
  <c r="K842" i="32"/>
  <c r="L842" i="32"/>
  <c r="C843" i="32"/>
  <c r="G843" i="32"/>
  <c r="H843" i="32"/>
  <c r="I843" i="32"/>
  <c r="D843" i="32"/>
  <c r="J843" i="32"/>
  <c r="E843" i="32"/>
  <c r="K843" i="32"/>
  <c r="L843" i="32"/>
  <c r="C844" i="32"/>
  <c r="G844" i="32"/>
  <c r="H844" i="32"/>
  <c r="I844" i="32"/>
  <c r="D844" i="32"/>
  <c r="J844" i="32"/>
  <c r="E844" i="32"/>
  <c r="K844" i="32"/>
  <c r="L844" i="32"/>
  <c r="C845" i="32"/>
  <c r="E845" i="32"/>
  <c r="G845" i="32"/>
  <c r="H845" i="32"/>
  <c r="I845" i="32"/>
  <c r="D845" i="32"/>
  <c r="J845" i="32"/>
  <c r="K845" i="32"/>
  <c r="L845" i="32"/>
  <c r="C846" i="32"/>
  <c r="G846" i="32"/>
  <c r="H846" i="32"/>
  <c r="I846" i="32"/>
  <c r="D846" i="32"/>
  <c r="J846" i="32"/>
  <c r="E846" i="32"/>
  <c r="K846" i="32"/>
  <c r="L846" i="32"/>
  <c r="C847" i="32"/>
  <c r="G847" i="32"/>
  <c r="H847" i="32"/>
  <c r="I847" i="32"/>
  <c r="D847" i="32"/>
  <c r="J847" i="32"/>
  <c r="E847" i="32"/>
  <c r="K847" i="32"/>
  <c r="L847" i="32"/>
  <c r="C848" i="32"/>
  <c r="D848" i="32"/>
  <c r="G848" i="32"/>
  <c r="H848" i="32"/>
  <c r="I848" i="32"/>
  <c r="J848" i="32"/>
  <c r="E848" i="32"/>
  <c r="K848" i="32"/>
  <c r="L848" i="32"/>
  <c r="C849" i="32"/>
  <c r="G849" i="32"/>
  <c r="H849" i="32"/>
  <c r="F849" i="32"/>
  <c r="I849" i="32"/>
  <c r="D849" i="32"/>
  <c r="J849" i="32"/>
  <c r="E849" i="32"/>
  <c r="K849" i="32"/>
  <c r="L849" i="32"/>
  <c r="C850" i="32"/>
  <c r="G850" i="32"/>
  <c r="H850" i="32"/>
  <c r="I850" i="32"/>
  <c r="D850" i="32"/>
  <c r="J850" i="32"/>
  <c r="E850" i="32"/>
  <c r="K850" i="32"/>
  <c r="L850" i="32"/>
  <c r="C851" i="32"/>
  <c r="G851" i="32"/>
  <c r="H851" i="32"/>
  <c r="I851" i="32"/>
  <c r="D851" i="32"/>
  <c r="J851" i="32"/>
  <c r="E851" i="32"/>
  <c r="K851" i="32"/>
  <c r="L851" i="32"/>
  <c r="C852" i="32"/>
  <c r="G852" i="32"/>
  <c r="H852" i="32"/>
  <c r="F852" i="32"/>
  <c r="I852" i="32"/>
  <c r="D852" i="32"/>
  <c r="J852" i="32"/>
  <c r="E852" i="32"/>
  <c r="K852" i="32"/>
  <c r="L852" i="32"/>
  <c r="C853" i="32"/>
  <c r="G853" i="32"/>
  <c r="H853" i="32"/>
  <c r="I853" i="32"/>
  <c r="D853" i="32"/>
  <c r="J853" i="32"/>
  <c r="E853" i="32"/>
  <c r="K853" i="32"/>
  <c r="L853" i="32"/>
  <c r="C854" i="32"/>
  <c r="E854" i="32"/>
  <c r="G854" i="32"/>
  <c r="H854" i="32"/>
  <c r="I854" i="32"/>
  <c r="D854" i="32"/>
  <c r="J854" i="32"/>
  <c r="K854" i="32"/>
  <c r="L854" i="32"/>
  <c r="C855" i="32"/>
  <c r="G855" i="32"/>
  <c r="H855" i="32"/>
  <c r="I855" i="32"/>
  <c r="D855" i="32"/>
  <c r="J855" i="32"/>
  <c r="E855" i="32"/>
  <c r="K855" i="32"/>
  <c r="L855" i="32"/>
  <c r="C856" i="32"/>
  <c r="G856" i="32"/>
  <c r="H856" i="32"/>
  <c r="I856" i="32"/>
  <c r="D856" i="32"/>
  <c r="J856" i="32"/>
  <c r="E856" i="32"/>
  <c r="K856" i="32"/>
  <c r="L856" i="32"/>
  <c r="C857" i="32"/>
  <c r="G857" i="32"/>
  <c r="F857" i="32"/>
  <c r="H857" i="32"/>
  <c r="I857" i="32"/>
  <c r="D857" i="32"/>
  <c r="J857" i="32"/>
  <c r="E857" i="32"/>
  <c r="K857" i="32"/>
  <c r="L857" i="32"/>
  <c r="C858" i="32"/>
  <c r="G858" i="32"/>
  <c r="F858" i="32"/>
  <c r="H858" i="32"/>
  <c r="I858" i="32"/>
  <c r="D858" i="32"/>
  <c r="J858" i="32"/>
  <c r="E858" i="32"/>
  <c r="K858" i="32"/>
  <c r="L858" i="32"/>
  <c r="C859" i="32"/>
  <c r="D859" i="32"/>
  <c r="G859" i="32"/>
  <c r="H859" i="32"/>
  <c r="I859" i="32"/>
  <c r="J859" i="32"/>
  <c r="E859" i="32"/>
  <c r="K859" i="32"/>
  <c r="L859" i="32"/>
  <c r="C860" i="32"/>
  <c r="G860" i="32"/>
  <c r="H860" i="32"/>
  <c r="I860" i="32"/>
  <c r="D860" i="32"/>
  <c r="J860" i="32"/>
  <c r="E860" i="32"/>
  <c r="K860" i="32"/>
  <c r="L860" i="32"/>
  <c r="C861" i="32"/>
  <c r="G861" i="32"/>
  <c r="H861" i="32"/>
  <c r="I861" i="32"/>
  <c r="D861" i="32"/>
  <c r="J861" i="32"/>
  <c r="E861" i="32"/>
  <c r="K861" i="32"/>
  <c r="L861" i="32"/>
  <c r="C862" i="32"/>
  <c r="G862" i="32"/>
  <c r="H862" i="32"/>
  <c r="F862" i="32"/>
  <c r="I862" i="32"/>
  <c r="D862" i="32"/>
  <c r="J862" i="32"/>
  <c r="E862" i="32"/>
  <c r="K862" i="32"/>
  <c r="L862" i="32"/>
  <c r="C863" i="32"/>
  <c r="G863" i="32"/>
  <c r="H863" i="32"/>
  <c r="I863" i="32"/>
  <c r="D863" i="32"/>
  <c r="J863" i="32"/>
  <c r="E863" i="32"/>
  <c r="K863" i="32"/>
  <c r="L863" i="32"/>
  <c r="C864" i="32"/>
  <c r="G864" i="32"/>
  <c r="H864" i="32"/>
  <c r="I864" i="32"/>
  <c r="D864" i="32"/>
  <c r="J864" i="32"/>
  <c r="E864" i="32"/>
  <c r="K864" i="32"/>
  <c r="L864" i="32"/>
  <c r="C865" i="32"/>
  <c r="G865" i="32"/>
  <c r="F865" i="32"/>
  <c r="H865" i="32"/>
  <c r="I865" i="32"/>
  <c r="D865" i="32"/>
  <c r="J865" i="32"/>
  <c r="E865" i="32"/>
  <c r="K865" i="32"/>
  <c r="L865" i="32"/>
  <c r="C866" i="32"/>
  <c r="G866" i="32"/>
  <c r="H866" i="32"/>
  <c r="F866" i="32"/>
  <c r="I866" i="32"/>
  <c r="D866" i="32"/>
  <c r="J866" i="32"/>
  <c r="E866" i="32"/>
  <c r="K866" i="32"/>
  <c r="L866" i="32"/>
  <c r="C867" i="32"/>
  <c r="D867" i="32"/>
  <c r="G867" i="32"/>
  <c r="H867" i="32"/>
  <c r="I867" i="32"/>
  <c r="J867" i="32"/>
  <c r="E867" i="32"/>
  <c r="K867" i="32"/>
  <c r="L867" i="32"/>
  <c r="C868" i="32"/>
  <c r="G868" i="32"/>
  <c r="H868" i="32"/>
  <c r="I868" i="32"/>
  <c r="D868" i="32"/>
  <c r="J868" i="32"/>
  <c r="E868" i="32"/>
  <c r="K868" i="32"/>
  <c r="L868" i="32"/>
  <c r="C869" i="32"/>
  <c r="E869" i="32"/>
  <c r="G869" i="32"/>
  <c r="H869" i="32"/>
  <c r="I869" i="32"/>
  <c r="D869" i="32"/>
  <c r="J869" i="32"/>
  <c r="K869" i="32"/>
  <c r="L869" i="32"/>
  <c r="C870" i="32"/>
  <c r="G870" i="32"/>
  <c r="H870" i="32"/>
  <c r="I870" i="32"/>
  <c r="D870" i="32"/>
  <c r="J870" i="32"/>
  <c r="E870" i="32"/>
  <c r="K870" i="32"/>
  <c r="L870" i="32"/>
  <c r="C871" i="32"/>
  <c r="F871" i="32"/>
  <c r="G871" i="32"/>
  <c r="H871" i="32"/>
  <c r="I871" i="32"/>
  <c r="D871" i="32"/>
  <c r="J871" i="32"/>
  <c r="E871" i="32"/>
  <c r="K871" i="32"/>
  <c r="L871" i="32"/>
  <c r="C872" i="32"/>
  <c r="G872" i="32"/>
  <c r="H872" i="32"/>
  <c r="I872" i="32"/>
  <c r="D872" i="32"/>
  <c r="J872" i="32"/>
  <c r="E872" i="32"/>
  <c r="K872" i="32"/>
  <c r="L872" i="32"/>
  <c r="C873" i="32"/>
  <c r="F873" i="32"/>
  <c r="G873" i="32"/>
  <c r="H873" i="32"/>
  <c r="I873" i="32"/>
  <c r="D873" i="32"/>
  <c r="J873" i="32"/>
  <c r="E873" i="32"/>
  <c r="K873" i="32"/>
  <c r="L873" i="32"/>
  <c r="C874" i="32"/>
  <c r="G874" i="32"/>
  <c r="F874" i="32"/>
  <c r="H874" i="32"/>
  <c r="I874" i="32"/>
  <c r="D874" i="32"/>
  <c r="J874" i="32"/>
  <c r="E874" i="32"/>
  <c r="K874" i="32"/>
  <c r="L874" i="32"/>
  <c r="C875" i="32"/>
  <c r="G875" i="32"/>
  <c r="H875" i="32"/>
  <c r="I875" i="32"/>
  <c r="D875" i="32"/>
  <c r="J875" i="32"/>
  <c r="E875" i="32"/>
  <c r="K875" i="32"/>
  <c r="L875" i="32"/>
  <c r="C876" i="32"/>
  <c r="D876" i="32"/>
  <c r="G876" i="32"/>
  <c r="H876" i="32"/>
  <c r="I876" i="32"/>
  <c r="J876" i="32"/>
  <c r="E876" i="32"/>
  <c r="K876" i="32"/>
  <c r="L876" i="32"/>
  <c r="C877" i="32"/>
  <c r="G877" i="32"/>
  <c r="H877" i="32"/>
  <c r="F877" i="32"/>
  <c r="I877" i="32"/>
  <c r="D877" i="32"/>
  <c r="J877" i="32"/>
  <c r="E877" i="32"/>
  <c r="K877" i="32"/>
  <c r="L877" i="32"/>
  <c r="C878" i="32"/>
  <c r="G878" i="32"/>
  <c r="H878" i="32"/>
  <c r="I878" i="32"/>
  <c r="D878" i="32"/>
  <c r="J878" i="32"/>
  <c r="E878" i="32"/>
  <c r="K878" i="32"/>
  <c r="L878" i="32"/>
  <c r="C879" i="32"/>
  <c r="G879" i="32"/>
  <c r="H879" i="32"/>
  <c r="I879" i="32"/>
  <c r="D879" i="32"/>
  <c r="J879" i="32"/>
  <c r="E879" i="32"/>
  <c r="K879" i="32"/>
  <c r="L879" i="32"/>
  <c r="C880" i="32"/>
  <c r="G880" i="32"/>
  <c r="H880" i="32"/>
  <c r="I880" i="32"/>
  <c r="D880" i="32"/>
  <c r="J880" i="32"/>
  <c r="E880" i="32"/>
  <c r="K880" i="32"/>
  <c r="L880" i="32"/>
  <c r="C881" i="32"/>
  <c r="F881" i="32"/>
  <c r="G881" i="32"/>
  <c r="H881" i="32"/>
  <c r="I881" i="32"/>
  <c r="D881" i="32"/>
  <c r="J881" i="32"/>
  <c r="E881" i="32"/>
  <c r="K881" i="32"/>
  <c r="L881" i="32"/>
  <c r="C882" i="32"/>
  <c r="G882" i="32"/>
  <c r="F882" i="32"/>
  <c r="H882" i="32"/>
  <c r="I882" i="32"/>
  <c r="D882" i="32"/>
  <c r="J882" i="32"/>
  <c r="E882" i="32"/>
  <c r="K882" i="32"/>
  <c r="L882" i="32"/>
  <c r="C883" i="32"/>
  <c r="G883" i="32"/>
  <c r="H883" i="32"/>
  <c r="F883" i="32"/>
  <c r="I883" i="32"/>
  <c r="D883" i="32"/>
  <c r="J883" i="32"/>
  <c r="E883" i="32"/>
  <c r="K883" i="32"/>
  <c r="L883" i="32"/>
  <c r="C884" i="32"/>
  <c r="G884" i="32"/>
  <c r="H884" i="32"/>
  <c r="I884" i="32"/>
  <c r="D884" i="32"/>
  <c r="J884" i="32"/>
  <c r="E884" i="32"/>
  <c r="K884" i="32"/>
  <c r="L884" i="32"/>
  <c r="C885" i="32"/>
  <c r="G885" i="32"/>
  <c r="H885" i="32"/>
  <c r="I885" i="32"/>
  <c r="D885" i="32"/>
  <c r="J885" i="32"/>
  <c r="E885" i="32"/>
  <c r="K885" i="32"/>
  <c r="L885" i="32"/>
  <c r="C886" i="32"/>
  <c r="G886" i="32"/>
  <c r="H886" i="32"/>
  <c r="I886" i="32"/>
  <c r="D886" i="32"/>
  <c r="J886" i="32"/>
  <c r="E886" i="32"/>
  <c r="K886" i="32"/>
  <c r="L886" i="32"/>
  <c r="C887" i="32"/>
  <c r="G887" i="32"/>
  <c r="H887" i="32"/>
  <c r="I887" i="32"/>
  <c r="D887" i="32"/>
  <c r="J887" i="32"/>
  <c r="E887" i="32"/>
  <c r="K887" i="32"/>
  <c r="L887" i="32"/>
  <c r="C888" i="32"/>
  <c r="G888" i="32"/>
  <c r="F888" i="32"/>
  <c r="H888" i="32"/>
  <c r="I888" i="32"/>
  <c r="D888" i="32"/>
  <c r="J888" i="32"/>
  <c r="E888" i="32"/>
  <c r="K888" i="32"/>
  <c r="L888" i="32"/>
  <c r="C889" i="32"/>
  <c r="G889" i="32"/>
  <c r="H889" i="32"/>
  <c r="I889" i="32"/>
  <c r="D889" i="32"/>
  <c r="J889" i="32"/>
  <c r="E889" i="32"/>
  <c r="K889" i="32"/>
  <c r="L889" i="32"/>
  <c r="C890" i="32"/>
  <c r="D890" i="32"/>
  <c r="G890" i="32"/>
  <c r="H890" i="32"/>
  <c r="F890" i="32"/>
  <c r="I890" i="32"/>
  <c r="J890" i="32"/>
  <c r="E890" i="32"/>
  <c r="K890" i="32"/>
  <c r="L890" i="32"/>
  <c r="C891" i="32"/>
  <c r="G891" i="32"/>
  <c r="H891" i="32"/>
  <c r="I891" i="32"/>
  <c r="D891" i="32"/>
  <c r="J891" i="32"/>
  <c r="E891" i="32"/>
  <c r="K891" i="32"/>
  <c r="L891" i="32"/>
  <c r="C892" i="32"/>
  <c r="D892" i="32"/>
  <c r="G892" i="32"/>
  <c r="F892" i="32"/>
  <c r="H892" i="32"/>
  <c r="I892" i="32"/>
  <c r="J892" i="32"/>
  <c r="E892" i="32"/>
  <c r="K892" i="32"/>
  <c r="L892" i="32"/>
  <c r="C893" i="32"/>
  <c r="G893" i="32"/>
  <c r="H893" i="32"/>
  <c r="I893" i="32"/>
  <c r="D893" i="32"/>
  <c r="J893" i="32"/>
  <c r="E893" i="32"/>
  <c r="K893" i="32"/>
  <c r="L893" i="32"/>
  <c r="C894" i="32"/>
  <c r="G894" i="32"/>
  <c r="H894" i="32"/>
  <c r="I894" i="32"/>
  <c r="D894" i="32"/>
  <c r="J894" i="32"/>
  <c r="E894" i="32"/>
  <c r="K894" i="32"/>
  <c r="L894" i="32"/>
  <c r="C895" i="32"/>
  <c r="G895" i="32"/>
  <c r="H895" i="32"/>
  <c r="I895" i="32"/>
  <c r="D895" i="32"/>
  <c r="J895" i="32"/>
  <c r="E895" i="32"/>
  <c r="K895" i="32"/>
  <c r="L895" i="32"/>
  <c r="C896" i="32"/>
  <c r="D896" i="32"/>
  <c r="E896" i="32"/>
  <c r="G896" i="32"/>
  <c r="H896" i="32"/>
  <c r="F896" i="32"/>
  <c r="I896" i="32"/>
  <c r="J896" i="32"/>
  <c r="K896" i="32"/>
  <c r="L896" i="32"/>
  <c r="C897" i="32"/>
  <c r="G897" i="32"/>
  <c r="H897" i="32"/>
  <c r="I897" i="32"/>
  <c r="D897" i="32"/>
  <c r="J897" i="32"/>
  <c r="E897" i="32"/>
  <c r="K897" i="32"/>
  <c r="L897" i="32"/>
  <c r="C898" i="32"/>
  <c r="G898" i="32"/>
  <c r="H898" i="32"/>
  <c r="I898" i="32"/>
  <c r="D898" i="32"/>
  <c r="J898" i="32"/>
  <c r="E898" i="32"/>
  <c r="K898" i="32"/>
  <c r="L898" i="32"/>
  <c r="C899" i="32"/>
  <c r="G899" i="32"/>
  <c r="H899" i="32"/>
  <c r="I899" i="32"/>
  <c r="D899" i="32"/>
  <c r="J899" i="32"/>
  <c r="E899" i="32"/>
  <c r="K899" i="32"/>
  <c r="L899" i="32"/>
  <c r="C900" i="32"/>
  <c r="G900" i="32"/>
  <c r="H900" i="32"/>
  <c r="I900" i="32"/>
  <c r="D900" i="32"/>
  <c r="J900" i="32"/>
  <c r="E900" i="32"/>
  <c r="K900" i="32"/>
  <c r="L900" i="32"/>
  <c r="C901" i="32"/>
  <c r="G901" i="32"/>
  <c r="H901" i="32"/>
  <c r="I901" i="32"/>
  <c r="D901" i="32"/>
  <c r="J901" i="32"/>
  <c r="E901" i="32"/>
  <c r="K901" i="32"/>
  <c r="L901" i="32"/>
  <c r="C902" i="32"/>
  <c r="G902" i="32"/>
  <c r="H902" i="32"/>
  <c r="F902" i="32"/>
  <c r="I902" i="32"/>
  <c r="D902" i="32"/>
  <c r="J902" i="32"/>
  <c r="E902" i="32"/>
  <c r="K902" i="32"/>
  <c r="L902" i="32"/>
  <c r="C903" i="32"/>
  <c r="G903" i="32"/>
  <c r="H903" i="32"/>
  <c r="I903" i="32"/>
  <c r="D903" i="32"/>
  <c r="J903" i="32"/>
  <c r="E903" i="32"/>
  <c r="K903" i="32"/>
  <c r="L903" i="32"/>
  <c r="C904" i="32"/>
  <c r="G904" i="32"/>
  <c r="F904" i="32"/>
  <c r="H904" i="32"/>
  <c r="I904" i="32"/>
  <c r="D904" i="32"/>
  <c r="J904" i="32"/>
  <c r="E904" i="32"/>
  <c r="K904" i="32"/>
  <c r="L904" i="32"/>
  <c r="C905" i="32"/>
  <c r="G905" i="32"/>
  <c r="H905" i="32"/>
  <c r="I905" i="32"/>
  <c r="D905" i="32"/>
  <c r="J905" i="32"/>
  <c r="E905" i="32"/>
  <c r="K905" i="32"/>
  <c r="L905" i="32"/>
  <c r="C906" i="32"/>
  <c r="D906" i="32"/>
  <c r="E906" i="32"/>
  <c r="G906" i="32"/>
  <c r="H906" i="32"/>
  <c r="I906" i="32"/>
  <c r="J906" i="32"/>
  <c r="K906" i="32"/>
  <c r="L906" i="32"/>
  <c r="C907" i="32"/>
  <c r="G907" i="32"/>
  <c r="H907" i="32"/>
  <c r="I907" i="32"/>
  <c r="D907" i="32"/>
  <c r="J907" i="32"/>
  <c r="E907" i="32"/>
  <c r="K907" i="32"/>
  <c r="L907" i="32"/>
  <c r="C908" i="32"/>
  <c r="G908" i="32"/>
  <c r="H908" i="32"/>
  <c r="F908" i="32"/>
  <c r="I908" i="32"/>
  <c r="D908" i="32"/>
  <c r="J908" i="32"/>
  <c r="E908" i="32"/>
  <c r="K908" i="32"/>
  <c r="L908" i="32"/>
  <c r="C909" i="32"/>
  <c r="G909" i="32"/>
  <c r="H909" i="32"/>
  <c r="I909" i="32"/>
  <c r="D909" i="32"/>
  <c r="J909" i="32"/>
  <c r="E909" i="32"/>
  <c r="K909" i="32"/>
  <c r="L909" i="32"/>
  <c r="C910" i="32"/>
  <c r="G910" i="32"/>
  <c r="F910" i="32"/>
  <c r="H910" i="32"/>
  <c r="I910" i="32"/>
  <c r="D910" i="32"/>
  <c r="J910" i="32"/>
  <c r="E910" i="32"/>
  <c r="K910" i="32"/>
  <c r="L910" i="32"/>
  <c r="C911" i="32"/>
  <c r="G911" i="32"/>
  <c r="F911" i="32"/>
  <c r="H911" i="32"/>
  <c r="I911" i="32"/>
  <c r="D911" i="32"/>
  <c r="J911" i="32"/>
  <c r="E911" i="32"/>
  <c r="K911" i="32"/>
  <c r="L911" i="32"/>
  <c r="C912" i="32"/>
  <c r="G912" i="32"/>
  <c r="H912" i="32"/>
  <c r="I912" i="32"/>
  <c r="D912" i="32"/>
  <c r="J912" i="32"/>
  <c r="E912" i="32"/>
  <c r="K912" i="32"/>
  <c r="L912" i="32"/>
  <c r="C913" i="32"/>
  <c r="G913" i="32"/>
  <c r="H913" i="32"/>
  <c r="I913" i="32"/>
  <c r="D913" i="32"/>
  <c r="J913" i="32"/>
  <c r="E913" i="32"/>
  <c r="K913" i="32"/>
  <c r="L913" i="32"/>
  <c r="C914" i="32"/>
  <c r="G914" i="32"/>
  <c r="H914" i="32"/>
  <c r="I914" i="32"/>
  <c r="D914" i="32"/>
  <c r="J914" i="32"/>
  <c r="E914" i="32"/>
  <c r="K914" i="32"/>
  <c r="L914" i="32"/>
  <c r="C915" i="32"/>
  <c r="D915" i="32"/>
  <c r="G915" i="32"/>
  <c r="H915" i="32"/>
  <c r="I915" i="32"/>
  <c r="J915" i="32"/>
  <c r="E915" i="32"/>
  <c r="K915" i="32"/>
  <c r="L915" i="32"/>
  <c r="C916" i="32"/>
  <c r="E916" i="32"/>
  <c r="G916" i="32"/>
  <c r="H916" i="32"/>
  <c r="I916" i="32"/>
  <c r="D916" i="32"/>
  <c r="J916" i="32"/>
  <c r="K916" i="32"/>
  <c r="L916" i="32"/>
  <c r="C917" i="32"/>
  <c r="G917" i="32"/>
  <c r="H917" i="32"/>
  <c r="I917" i="32"/>
  <c r="D917" i="32"/>
  <c r="J917" i="32"/>
  <c r="E917" i="32"/>
  <c r="K917" i="32"/>
  <c r="L917" i="32"/>
  <c r="C918" i="32"/>
  <c r="G918" i="32"/>
  <c r="H918" i="32"/>
  <c r="I918" i="32"/>
  <c r="D918" i="32"/>
  <c r="J918" i="32"/>
  <c r="E918" i="32"/>
  <c r="K918" i="32"/>
  <c r="L918" i="32"/>
  <c r="C919" i="32"/>
  <c r="G919" i="32"/>
  <c r="F919" i="32"/>
  <c r="H919" i="32"/>
  <c r="I919" i="32"/>
  <c r="D919" i="32"/>
  <c r="J919" i="32"/>
  <c r="E919" i="32"/>
  <c r="K919" i="32"/>
  <c r="L919" i="32"/>
  <c r="C920" i="32"/>
  <c r="E920" i="32"/>
  <c r="G920" i="32"/>
  <c r="H920" i="32"/>
  <c r="F920" i="32"/>
  <c r="I920" i="32"/>
  <c r="D920" i="32"/>
  <c r="J920" i="32"/>
  <c r="K920" i="32"/>
  <c r="L920" i="32"/>
  <c r="C921" i="32"/>
  <c r="G921" i="32"/>
  <c r="H921" i="32"/>
  <c r="I921" i="32"/>
  <c r="D921" i="32"/>
  <c r="J921" i="32"/>
  <c r="E921" i="32"/>
  <c r="K921" i="32"/>
  <c r="L921" i="32"/>
  <c r="C922" i="32"/>
  <c r="G922" i="32"/>
  <c r="H922" i="32"/>
  <c r="I922" i="32"/>
  <c r="D922" i="32"/>
  <c r="J922" i="32"/>
  <c r="E922" i="32"/>
  <c r="K922" i="32"/>
  <c r="L922" i="32"/>
  <c r="C923" i="32"/>
  <c r="G923" i="32"/>
  <c r="H923" i="32"/>
  <c r="I923" i="32"/>
  <c r="D923" i="32"/>
  <c r="J923" i="32"/>
  <c r="E923" i="32"/>
  <c r="K923" i="32"/>
  <c r="L923" i="32"/>
  <c r="C924" i="32"/>
  <c r="D924" i="32"/>
  <c r="G924" i="32"/>
  <c r="H924" i="32"/>
  <c r="I924" i="32"/>
  <c r="J924" i="32"/>
  <c r="E924" i="32"/>
  <c r="K924" i="32"/>
  <c r="L924" i="32"/>
  <c r="C925" i="32"/>
  <c r="G925" i="32"/>
  <c r="H925" i="32"/>
  <c r="I925" i="32"/>
  <c r="D925" i="32"/>
  <c r="J925" i="32"/>
  <c r="E925" i="32"/>
  <c r="K925" i="32"/>
  <c r="L925" i="32"/>
  <c r="C926" i="32"/>
  <c r="G926" i="32"/>
  <c r="H926" i="32"/>
  <c r="I926" i="32"/>
  <c r="D926" i="32"/>
  <c r="J926" i="32"/>
  <c r="E926" i="32"/>
  <c r="K926" i="32"/>
  <c r="L926" i="32"/>
  <c r="C927" i="32"/>
  <c r="G927" i="32"/>
  <c r="H927" i="32"/>
  <c r="I927" i="32"/>
  <c r="D927" i="32"/>
  <c r="J927" i="32"/>
  <c r="E927" i="32"/>
  <c r="K927" i="32"/>
  <c r="L927" i="32"/>
  <c r="C928" i="32"/>
  <c r="G928" i="32"/>
  <c r="F928" i="32"/>
  <c r="H928" i="32"/>
  <c r="I928" i="32"/>
  <c r="D928" i="32"/>
  <c r="J928" i="32"/>
  <c r="E928" i="32"/>
  <c r="K928" i="32"/>
  <c r="L928" i="32"/>
  <c r="C929" i="32"/>
  <c r="F929" i="32"/>
  <c r="G929" i="32"/>
  <c r="H929" i="32"/>
  <c r="I929" i="32"/>
  <c r="D929" i="32"/>
  <c r="J929" i="32"/>
  <c r="E929" i="32"/>
  <c r="K929" i="32"/>
  <c r="L929" i="32"/>
  <c r="C930" i="32"/>
  <c r="D930" i="32"/>
  <c r="E930" i="32"/>
  <c r="G930" i="32"/>
  <c r="H930" i="32"/>
  <c r="F930" i="32"/>
  <c r="I930" i="32"/>
  <c r="J930" i="32"/>
  <c r="K930" i="32"/>
  <c r="L930" i="32"/>
  <c r="C931" i="32"/>
  <c r="G931" i="32"/>
  <c r="F931" i="32"/>
  <c r="H931" i="32"/>
  <c r="I931" i="32"/>
  <c r="D931" i="32"/>
  <c r="J931" i="32"/>
  <c r="E931" i="32"/>
  <c r="K931" i="32"/>
  <c r="L931" i="32"/>
  <c r="C932" i="32"/>
  <c r="G932" i="32"/>
  <c r="H932" i="32"/>
  <c r="I932" i="32"/>
  <c r="D932" i="32"/>
  <c r="J932" i="32"/>
  <c r="E932" i="32"/>
  <c r="K932" i="32"/>
  <c r="L932" i="32"/>
  <c r="C933" i="32"/>
  <c r="D933" i="32"/>
  <c r="G933" i="32"/>
  <c r="H933" i="32"/>
  <c r="I933" i="32"/>
  <c r="J933" i="32"/>
  <c r="E933" i="32"/>
  <c r="K933" i="32"/>
  <c r="L933" i="32"/>
  <c r="C934" i="32"/>
  <c r="G934" i="32"/>
  <c r="H934" i="32"/>
  <c r="F934" i="32"/>
  <c r="I934" i="32"/>
  <c r="D934" i="32"/>
  <c r="J934" i="32"/>
  <c r="E934" i="32"/>
  <c r="K934" i="32"/>
  <c r="L934" i="32"/>
  <c r="C935" i="32"/>
  <c r="G935" i="32"/>
  <c r="H935" i="32"/>
  <c r="I935" i="32"/>
  <c r="D935" i="32"/>
  <c r="J935" i="32"/>
  <c r="E935" i="32"/>
  <c r="K935" i="32"/>
  <c r="L935" i="32"/>
  <c r="C936" i="32"/>
  <c r="G936" i="32"/>
  <c r="H936" i="32"/>
  <c r="F936" i="32"/>
  <c r="I936" i="32"/>
  <c r="D936" i="32"/>
  <c r="J936" i="32"/>
  <c r="E936" i="32"/>
  <c r="K936" i="32"/>
  <c r="L936" i="32"/>
  <c r="C937" i="32"/>
  <c r="G937" i="32"/>
  <c r="H937" i="32"/>
  <c r="I937" i="32"/>
  <c r="D937" i="32"/>
  <c r="J937" i="32"/>
  <c r="E937" i="32"/>
  <c r="K937" i="32"/>
  <c r="L937" i="32"/>
  <c r="C938" i="32"/>
  <c r="G938" i="32"/>
  <c r="H938" i="32"/>
  <c r="F938" i="32"/>
  <c r="I938" i="32"/>
  <c r="D938" i="32"/>
  <c r="J938" i="32"/>
  <c r="E938" i="32"/>
  <c r="K938" i="32"/>
  <c r="L938" i="32"/>
  <c r="C939" i="32"/>
  <c r="G939" i="32"/>
  <c r="H939" i="32"/>
  <c r="I939" i="32"/>
  <c r="D939" i="32"/>
  <c r="J939" i="32"/>
  <c r="E939" i="32"/>
  <c r="K939" i="32"/>
  <c r="L939" i="32"/>
  <c r="C940" i="32"/>
  <c r="G940" i="32"/>
  <c r="H940" i="32"/>
  <c r="I940" i="32"/>
  <c r="D940" i="32"/>
  <c r="J940" i="32"/>
  <c r="E940" i="32"/>
  <c r="K940" i="32"/>
  <c r="L940" i="32"/>
  <c r="C941" i="32"/>
  <c r="G941" i="32"/>
  <c r="F941" i="32"/>
  <c r="H941" i="32"/>
  <c r="I941" i="32"/>
  <c r="D941" i="32"/>
  <c r="J941" i="32"/>
  <c r="E941" i="32"/>
  <c r="K941" i="32"/>
  <c r="L941" i="32"/>
  <c r="C942" i="32"/>
  <c r="G942" i="32"/>
  <c r="H942" i="32"/>
  <c r="I942" i="32"/>
  <c r="D942" i="32"/>
  <c r="J942" i="32"/>
  <c r="E942" i="32"/>
  <c r="K942" i="32"/>
  <c r="L942" i="32"/>
  <c r="C943" i="32"/>
  <c r="G943" i="32"/>
  <c r="H943" i="32"/>
  <c r="F943" i="32"/>
  <c r="I943" i="32"/>
  <c r="D943" i="32"/>
  <c r="J943" i="32"/>
  <c r="E943" i="32"/>
  <c r="K943" i="32"/>
  <c r="L943" i="32"/>
  <c r="C944" i="32"/>
  <c r="E944" i="32"/>
  <c r="G944" i="32"/>
  <c r="H944" i="32"/>
  <c r="I944" i="32"/>
  <c r="D944" i="32"/>
  <c r="J944" i="32"/>
  <c r="K944" i="32"/>
  <c r="L944" i="32"/>
  <c r="C945" i="32"/>
  <c r="G945" i="32"/>
  <c r="H945" i="32"/>
  <c r="I945" i="32"/>
  <c r="D945" i="32"/>
  <c r="J945" i="32"/>
  <c r="E945" i="32"/>
  <c r="K945" i="32"/>
  <c r="L945" i="32"/>
  <c r="C946" i="32"/>
  <c r="G946" i="32"/>
  <c r="H946" i="32"/>
  <c r="I946" i="32"/>
  <c r="D946" i="32"/>
  <c r="J946" i="32"/>
  <c r="E946" i="32"/>
  <c r="K946" i="32"/>
  <c r="L946" i="32"/>
  <c r="C947" i="32"/>
  <c r="G947" i="32"/>
  <c r="H947" i="32"/>
  <c r="I947" i="32"/>
  <c r="D947" i="32"/>
  <c r="J947" i="32"/>
  <c r="E947" i="32"/>
  <c r="K947" i="32"/>
  <c r="L947" i="32"/>
  <c r="C948" i="32"/>
  <c r="G948" i="32"/>
  <c r="H948" i="32"/>
  <c r="I948" i="32"/>
  <c r="D948" i="32"/>
  <c r="J948" i="32"/>
  <c r="E948" i="32"/>
  <c r="K948" i="32"/>
  <c r="L948" i="32"/>
  <c r="C949" i="32"/>
  <c r="G949" i="32"/>
  <c r="H949" i="32"/>
  <c r="I949" i="32"/>
  <c r="D949" i="32"/>
  <c r="J949" i="32"/>
  <c r="E949" i="32"/>
  <c r="K949" i="32"/>
  <c r="L949" i="32"/>
  <c r="C950" i="32"/>
  <c r="G950" i="32"/>
  <c r="H950" i="32"/>
  <c r="I950" i="32"/>
  <c r="D950" i="32"/>
  <c r="J950" i="32"/>
  <c r="E950" i="32"/>
  <c r="K950" i="32"/>
  <c r="L950" i="32"/>
  <c r="C951" i="32"/>
  <c r="D951" i="32"/>
  <c r="G951" i="32"/>
  <c r="H951" i="32"/>
  <c r="I951" i="32"/>
  <c r="J951" i="32"/>
  <c r="E951" i="32"/>
  <c r="K951" i="32"/>
  <c r="L951" i="32"/>
  <c r="C952" i="32"/>
  <c r="G952" i="32"/>
  <c r="H952" i="32"/>
  <c r="I952" i="32"/>
  <c r="D952" i="32"/>
  <c r="J952" i="32"/>
  <c r="E952" i="32"/>
  <c r="K952" i="32"/>
  <c r="L952" i="32"/>
  <c r="C953" i="32"/>
  <c r="E953" i="32"/>
  <c r="G953" i="32"/>
  <c r="H953" i="32"/>
  <c r="I953" i="32"/>
  <c r="D953" i="32"/>
  <c r="J953" i="32"/>
  <c r="K953" i="32"/>
  <c r="L953" i="32"/>
  <c r="C954" i="32"/>
  <c r="G954" i="32"/>
  <c r="H954" i="32"/>
  <c r="I954" i="32"/>
  <c r="D954" i="32"/>
  <c r="J954" i="32"/>
  <c r="E954" i="32"/>
  <c r="K954" i="32"/>
  <c r="L954" i="32"/>
  <c r="C955" i="32"/>
  <c r="G955" i="32"/>
  <c r="F955" i="32"/>
  <c r="H955" i="32"/>
  <c r="I955" i="32"/>
  <c r="D955" i="32"/>
  <c r="J955" i="32"/>
  <c r="E955" i="32"/>
  <c r="K955" i="32"/>
  <c r="L955" i="32"/>
  <c r="C956" i="32"/>
  <c r="G956" i="32"/>
  <c r="H956" i="32"/>
  <c r="F956" i="32"/>
  <c r="I956" i="32"/>
  <c r="D956" i="32"/>
  <c r="J956" i="32"/>
  <c r="E956" i="32"/>
  <c r="K956" i="32"/>
  <c r="L956" i="32"/>
  <c r="C957" i="32"/>
  <c r="G957" i="32"/>
  <c r="H957" i="32"/>
  <c r="I957" i="32"/>
  <c r="D957" i="32"/>
  <c r="J957" i="32"/>
  <c r="E957" i="32"/>
  <c r="K957" i="32"/>
  <c r="L957" i="32"/>
  <c r="C958" i="32"/>
  <c r="D958" i="32"/>
  <c r="G958" i="32"/>
  <c r="H958" i="32"/>
  <c r="I958" i="32"/>
  <c r="J958" i="32"/>
  <c r="E958" i="32"/>
  <c r="K958" i="32"/>
  <c r="L958" i="32"/>
  <c r="C959" i="32"/>
  <c r="E959" i="32"/>
  <c r="G959" i="32"/>
  <c r="F959" i="32"/>
  <c r="H959" i="32"/>
  <c r="I959" i="32"/>
  <c r="D959" i="32"/>
  <c r="J959" i="32"/>
  <c r="K959" i="32"/>
  <c r="L959" i="32"/>
  <c r="C960" i="32"/>
  <c r="G960" i="32"/>
  <c r="H960" i="32"/>
  <c r="I960" i="32"/>
  <c r="D960" i="32"/>
  <c r="J960" i="32"/>
  <c r="E960" i="32"/>
  <c r="K960" i="32"/>
  <c r="L960" i="32"/>
  <c r="C961" i="32"/>
  <c r="G961" i="32"/>
  <c r="H961" i="32"/>
  <c r="I961" i="32"/>
  <c r="D961" i="32"/>
  <c r="J961" i="32"/>
  <c r="E961" i="32"/>
  <c r="K961" i="32"/>
  <c r="L961" i="32"/>
  <c r="C962" i="32"/>
  <c r="D962" i="32"/>
  <c r="G962" i="32"/>
  <c r="H962" i="32"/>
  <c r="F962" i="32"/>
  <c r="I962" i="32"/>
  <c r="J962" i="32"/>
  <c r="E962" i="32"/>
  <c r="K962" i="32"/>
  <c r="L962" i="32"/>
  <c r="C963" i="32"/>
  <c r="E963" i="32"/>
  <c r="G963" i="32"/>
  <c r="H963" i="32"/>
  <c r="I963" i="32"/>
  <c r="D963" i="32"/>
  <c r="J963" i="32"/>
  <c r="K963" i="32"/>
  <c r="L963" i="32"/>
  <c r="C964" i="32"/>
  <c r="G964" i="32"/>
  <c r="H964" i="32"/>
  <c r="I964" i="32"/>
  <c r="D964" i="32"/>
  <c r="J964" i="32"/>
  <c r="E964" i="32"/>
  <c r="K964" i="32"/>
  <c r="L964" i="32"/>
  <c r="C965" i="32"/>
  <c r="G965" i="32"/>
  <c r="H965" i="32"/>
  <c r="I965" i="32"/>
  <c r="D965" i="32"/>
  <c r="J965" i="32"/>
  <c r="E965" i="32"/>
  <c r="K965" i="32"/>
  <c r="L965" i="32"/>
  <c r="C966" i="32"/>
  <c r="G966" i="32"/>
  <c r="H966" i="32"/>
  <c r="I966" i="32"/>
  <c r="D966" i="32"/>
  <c r="J966" i="32"/>
  <c r="E966" i="32"/>
  <c r="K966" i="32"/>
  <c r="L966" i="32"/>
  <c r="C967" i="32"/>
  <c r="G967" i="32"/>
  <c r="H967" i="32"/>
  <c r="F967" i="32"/>
  <c r="I967" i="32"/>
  <c r="D967" i="32"/>
  <c r="J967" i="32"/>
  <c r="E967" i="32"/>
  <c r="K967" i="32"/>
  <c r="L967" i="32"/>
  <c r="C968" i="32"/>
  <c r="D968" i="32"/>
  <c r="E968" i="32"/>
  <c r="G968" i="32"/>
  <c r="H968" i="32"/>
  <c r="I968" i="32"/>
  <c r="J968" i="32"/>
  <c r="K968" i="32"/>
  <c r="L968" i="32"/>
  <c r="C969" i="32"/>
  <c r="G969" i="32"/>
  <c r="H969" i="32"/>
  <c r="I969" i="32"/>
  <c r="D969" i="32"/>
  <c r="J969" i="32"/>
  <c r="E969" i="32"/>
  <c r="K969" i="32"/>
  <c r="L969" i="32"/>
  <c r="C970" i="32"/>
  <c r="G970" i="32"/>
  <c r="H970" i="32"/>
  <c r="I970" i="32"/>
  <c r="D970" i="32"/>
  <c r="J970" i="32"/>
  <c r="E970" i="32"/>
  <c r="K970" i="32"/>
  <c r="L970" i="32"/>
  <c r="C971" i="32"/>
  <c r="G971" i="32"/>
  <c r="H971" i="32"/>
  <c r="I971" i="32"/>
  <c r="D971" i="32"/>
  <c r="J971" i="32"/>
  <c r="E971" i="32"/>
  <c r="K971" i="32"/>
  <c r="L971" i="32"/>
  <c r="C972" i="32"/>
  <c r="G972" i="32"/>
  <c r="H972" i="32"/>
  <c r="I972" i="32"/>
  <c r="D972" i="32"/>
  <c r="J972" i="32"/>
  <c r="E972" i="32"/>
  <c r="K972" i="32"/>
  <c r="L972" i="32"/>
  <c r="C973" i="32"/>
  <c r="G973" i="32"/>
  <c r="H973" i="32"/>
  <c r="I973" i="32"/>
  <c r="D973" i="32"/>
  <c r="J973" i="32"/>
  <c r="E973" i="32"/>
  <c r="K973" i="32"/>
  <c r="L973" i="32"/>
  <c r="C974" i="32"/>
  <c r="G974" i="32"/>
  <c r="H974" i="32"/>
  <c r="I974" i="32"/>
  <c r="D974" i="32"/>
  <c r="J974" i="32"/>
  <c r="E974" i="32"/>
  <c r="K974" i="32"/>
  <c r="L974" i="32"/>
  <c r="C975" i="32"/>
  <c r="G975" i="32"/>
  <c r="H975" i="32"/>
  <c r="I975" i="32"/>
  <c r="D975" i="32"/>
  <c r="J975" i="32"/>
  <c r="E975" i="32"/>
  <c r="K975" i="32"/>
  <c r="L975" i="32"/>
  <c r="C976" i="32"/>
  <c r="G976" i="32"/>
  <c r="H976" i="32"/>
  <c r="I976" i="32"/>
  <c r="D976" i="32"/>
  <c r="J976" i="32"/>
  <c r="E976" i="32"/>
  <c r="K976" i="32"/>
  <c r="L976" i="32"/>
  <c r="C977" i="32"/>
  <c r="E977" i="32"/>
  <c r="G977" i="32"/>
  <c r="H977" i="32"/>
  <c r="I977" i="32"/>
  <c r="D977" i="32"/>
  <c r="J977" i="32"/>
  <c r="K977" i="32"/>
  <c r="L977" i="32"/>
  <c r="C978" i="32"/>
  <c r="G978" i="32"/>
  <c r="H978" i="32"/>
  <c r="I978" i="32"/>
  <c r="D978" i="32"/>
  <c r="J978" i="32"/>
  <c r="E978" i="32"/>
  <c r="K978" i="32"/>
  <c r="L978" i="32"/>
  <c r="C979" i="32"/>
  <c r="G979" i="32"/>
  <c r="F979" i="32"/>
  <c r="H979" i="32"/>
  <c r="I979" i="32"/>
  <c r="D979" i="32"/>
  <c r="J979" i="32"/>
  <c r="E979" i="32"/>
  <c r="K979" i="32"/>
  <c r="L979" i="32"/>
  <c r="C980" i="32"/>
  <c r="G980" i="32"/>
  <c r="H980" i="32"/>
  <c r="I980" i="32"/>
  <c r="D980" i="32"/>
  <c r="J980" i="32"/>
  <c r="E980" i="32"/>
  <c r="K980" i="32"/>
  <c r="L980" i="32"/>
  <c r="C981" i="32"/>
  <c r="G981" i="32"/>
  <c r="H981" i="32"/>
  <c r="I981" i="32"/>
  <c r="D981" i="32"/>
  <c r="J981" i="32"/>
  <c r="E981" i="32"/>
  <c r="K981" i="32"/>
  <c r="L981" i="32"/>
  <c r="C982" i="32"/>
  <c r="D982" i="32"/>
  <c r="E982" i="32"/>
  <c r="G982" i="32"/>
  <c r="H982" i="32"/>
  <c r="I982" i="32"/>
  <c r="J982" i="32"/>
  <c r="K982" i="32"/>
  <c r="L982" i="32"/>
  <c r="C983" i="32"/>
  <c r="E983" i="32"/>
  <c r="G983" i="32"/>
  <c r="H983" i="32"/>
  <c r="I983" i="32"/>
  <c r="D983" i="32"/>
  <c r="J983" i="32"/>
  <c r="K983" i="32"/>
  <c r="L983" i="32"/>
  <c r="C984" i="32"/>
  <c r="G984" i="32"/>
  <c r="H984" i="32"/>
  <c r="I984" i="32"/>
  <c r="D984" i="32"/>
  <c r="J984" i="32"/>
  <c r="E984" i="32"/>
  <c r="K984" i="32"/>
  <c r="L984" i="32"/>
  <c r="C985" i="32"/>
  <c r="G985" i="32"/>
  <c r="H985" i="32"/>
  <c r="I985" i="32"/>
  <c r="D985" i="32"/>
  <c r="J985" i="32"/>
  <c r="E985" i="32"/>
  <c r="K985" i="32"/>
  <c r="L985" i="32"/>
  <c r="C986" i="32"/>
  <c r="E986" i="32"/>
  <c r="G986" i="32"/>
  <c r="H986" i="32"/>
  <c r="F986" i="32"/>
  <c r="I986" i="32"/>
  <c r="D986" i="32"/>
  <c r="J986" i="32"/>
  <c r="K986" i="32"/>
  <c r="L986" i="32"/>
  <c r="C987" i="32"/>
  <c r="G987" i="32"/>
  <c r="H987" i="32"/>
  <c r="I987" i="32"/>
  <c r="D987" i="32"/>
  <c r="J987" i="32"/>
  <c r="E987" i="32"/>
  <c r="K987" i="32"/>
  <c r="L987" i="32"/>
  <c r="C988" i="32"/>
  <c r="G988" i="32"/>
  <c r="H988" i="32"/>
  <c r="I988" i="32"/>
  <c r="D988" i="32"/>
  <c r="J988" i="32"/>
  <c r="E988" i="32"/>
  <c r="K988" i="32"/>
  <c r="L988" i="32"/>
  <c r="C989" i="32"/>
  <c r="G989" i="32"/>
  <c r="H989" i="32"/>
  <c r="I989" i="32"/>
  <c r="D989" i="32"/>
  <c r="J989" i="32"/>
  <c r="E989" i="32"/>
  <c r="K989" i="32"/>
  <c r="L989" i="32"/>
  <c r="C990" i="32"/>
  <c r="G990" i="32"/>
  <c r="H990" i="32"/>
  <c r="I990" i="32"/>
  <c r="D990" i="32"/>
  <c r="J990" i="32"/>
  <c r="E990" i="32"/>
  <c r="K990" i="32"/>
  <c r="L990" i="32"/>
  <c r="C991" i="32"/>
  <c r="G991" i="32"/>
  <c r="H991" i="32"/>
  <c r="F991" i="32"/>
  <c r="I991" i="32"/>
  <c r="D991" i="32"/>
  <c r="J991" i="32"/>
  <c r="E991" i="32"/>
  <c r="K991" i="32"/>
  <c r="L991" i="32"/>
  <c r="C992" i="32"/>
  <c r="G992" i="32"/>
  <c r="H992" i="32"/>
  <c r="I992" i="32"/>
  <c r="D992" i="32"/>
  <c r="J992" i="32"/>
  <c r="E992" i="32"/>
  <c r="K992" i="32"/>
  <c r="L992" i="32"/>
  <c r="C993" i="32"/>
  <c r="G993" i="32"/>
  <c r="H993" i="32"/>
  <c r="I993" i="32"/>
  <c r="D993" i="32"/>
  <c r="J993" i="32"/>
  <c r="E993" i="32"/>
  <c r="K993" i="32"/>
  <c r="L993" i="32"/>
  <c r="C994" i="32"/>
  <c r="E994" i="32"/>
  <c r="G994" i="32"/>
  <c r="H994" i="32"/>
  <c r="I994" i="32"/>
  <c r="D994" i="32"/>
  <c r="J994" i="32"/>
  <c r="K994" i="32"/>
  <c r="L994" i="32"/>
  <c r="C995" i="32"/>
  <c r="G995" i="32"/>
  <c r="H995" i="32"/>
  <c r="I995" i="32"/>
  <c r="D995" i="32"/>
  <c r="J995" i="32"/>
  <c r="E995" i="32"/>
  <c r="K995" i="32"/>
  <c r="L995" i="32"/>
  <c r="C996" i="32"/>
  <c r="G996" i="32"/>
  <c r="H996" i="32"/>
  <c r="I996" i="32"/>
  <c r="D996" i="32"/>
  <c r="J996" i="32"/>
  <c r="E996" i="32"/>
  <c r="K996" i="32"/>
  <c r="L996" i="32"/>
  <c r="C997" i="32"/>
  <c r="G997" i="32"/>
  <c r="F997" i="32"/>
  <c r="H997" i="32"/>
  <c r="I997" i="32"/>
  <c r="D997" i="32"/>
  <c r="J997" i="32"/>
  <c r="E997" i="32"/>
  <c r="K997" i="32"/>
  <c r="L997" i="32"/>
  <c r="C998" i="32"/>
  <c r="G998" i="32"/>
  <c r="H998" i="32"/>
  <c r="I998" i="32"/>
  <c r="D998" i="32"/>
  <c r="J998" i="32"/>
  <c r="E998" i="32"/>
  <c r="K998" i="32"/>
  <c r="L998" i="32"/>
  <c r="C999" i="32"/>
  <c r="D999" i="32"/>
  <c r="G999" i="32"/>
  <c r="H999" i="32"/>
  <c r="I999" i="32"/>
  <c r="J999" i="32"/>
  <c r="E999" i="32"/>
  <c r="K999" i="32"/>
  <c r="L999" i="32"/>
  <c r="C1000" i="32"/>
  <c r="G1000" i="32"/>
  <c r="F1000" i="32"/>
  <c r="H1000" i="32"/>
  <c r="I1000" i="32"/>
  <c r="D1000" i="32"/>
  <c r="J1000" i="32"/>
  <c r="E1000" i="32"/>
  <c r="K1000" i="32"/>
  <c r="L1000" i="32"/>
  <c r="C1001" i="32"/>
  <c r="D1001" i="32"/>
  <c r="E1001" i="32"/>
  <c r="G1001" i="32"/>
  <c r="H1001" i="32"/>
  <c r="F1001" i="32"/>
  <c r="I1001" i="32"/>
  <c r="J1001" i="32"/>
  <c r="K1001" i="32"/>
  <c r="L1001" i="32"/>
  <c r="C1002" i="32"/>
  <c r="G1002" i="32"/>
  <c r="H1002" i="32"/>
  <c r="I1002" i="32"/>
  <c r="D1002" i="32"/>
  <c r="J1002" i="32"/>
  <c r="E1002" i="32"/>
  <c r="K1002" i="32"/>
  <c r="L1002" i="32"/>
  <c r="C1003" i="32"/>
  <c r="G1003" i="32"/>
  <c r="H1003" i="32"/>
  <c r="I1003" i="32"/>
  <c r="D1003" i="32"/>
  <c r="J1003" i="32"/>
  <c r="E1003" i="32"/>
  <c r="K1003" i="32"/>
  <c r="L1003" i="32"/>
  <c r="C1004" i="32"/>
  <c r="G1004" i="32"/>
  <c r="H1004" i="32"/>
  <c r="F1004" i="32"/>
  <c r="I1004" i="32"/>
  <c r="D1004" i="32"/>
  <c r="J1004" i="32"/>
  <c r="E1004" i="32"/>
  <c r="K1004" i="32"/>
  <c r="L1004" i="32"/>
  <c r="C1005" i="32"/>
  <c r="G1005" i="32"/>
  <c r="H1005" i="32"/>
  <c r="I1005" i="32"/>
  <c r="D1005" i="32"/>
  <c r="J1005" i="32"/>
  <c r="E1005" i="32"/>
  <c r="K1005" i="32"/>
  <c r="L1005" i="32"/>
  <c r="C1006" i="32"/>
  <c r="D1006" i="32"/>
  <c r="G1006" i="32"/>
  <c r="H1006" i="32"/>
  <c r="I1006" i="32"/>
  <c r="J1006" i="32"/>
  <c r="E1006" i="32"/>
  <c r="K1006" i="32"/>
  <c r="L1006" i="32"/>
  <c r="C1007" i="32"/>
  <c r="F1007" i="32"/>
  <c r="G1007" i="32"/>
  <c r="H1007" i="32"/>
  <c r="I1007" i="32"/>
  <c r="D1007" i="32"/>
  <c r="J1007" i="32"/>
  <c r="E1007" i="32"/>
  <c r="K1007" i="32"/>
  <c r="L1007" i="32"/>
  <c r="C1008" i="32"/>
  <c r="G1008" i="32"/>
  <c r="H1008" i="32"/>
  <c r="I1008" i="32"/>
  <c r="D1008" i="32"/>
  <c r="J1008" i="32"/>
  <c r="E1008" i="32"/>
  <c r="K1008" i="32"/>
  <c r="L1008" i="32"/>
  <c r="C1009" i="32"/>
  <c r="G1009" i="32"/>
  <c r="H1009" i="32"/>
  <c r="I1009" i="32"/>
  <c r="D1009" i="32"/>
  <c r="J1009" i="32"/>
  <c r="E1009" i="32"/>
  <c r="K1009" i="32"/>
  <c r="L1009" i="32"/>
  <c r="C1010" i="32"/>
  <c r="G1010" i="32"/>
  <c r="H1010" i="32"/>
  <c r="I1010" i="32"/>
  <c r="D1010" i="32"/>
  <c r="J1010" i="32"/>
  <c r="E1010" i="32"/>
  <c r="K1010" i="32"/>
  <c r="L1010" i="32"/>
  <c r="C1011" i="32"/>
  <c r="G1011" i="32"/>
  <c r="H1011" i="32"/>
  <c r="I1011" i="32"/>
  <c r="D1011" i="32"/>
  <c r="J1011" i="32"/>
  <c r="E1011" i="32"/>
  <c r="K1011" i="32"/>
  <c r="L1011" i="32"/>
  <c r="C1012" i="32"/>
  <c r="G1012" i="32"/>
  <c r="H1012" i="32"/>
  <c r="I1012" i="32"/>
  <c r="D1012" i="32"/>
  <c r="J1012" i="32"/>
  <c r="E1012" i="32"/>
  <c r="K1012" i="32"/>
  <c r="L1012" i="32"/>
  <c r="C1013" i="32"/>
  <c r="G1013" i="32"/>
  <c r="H1013" i="32"/>
  <c r="I1013" i="32"/>
  <c r="D1013" i="32"/>
  <c r="J1013" i="32"/>
  <c r="E1013" i="32"/>
  <c r="K1013" i="32"/>
  <c r="L1013" i="32"/>
  <c r="C1014" i="32"/>
  <c r="E1014" i="32"/>
  <c r="G1014" i="32"/>
  <c r="H1014" i="32"/>
  <c r="I1014" i="32"/>
  <c r="D1014" i="32"/>
  <c r="J1014" i="32"/>
  <c r="K1014" i="32"/>
  <c r="L1014" i="32"/>
  <c r="C1015" i="32"/>
  <c r="G1015" i="32"/>
  <c r="H1015" i="32"/>
  <c r="I1015" i="32"/>
  <c r="D1015" i="32"/>
  <c r="J1015" i="32"/>
  <c r="E1015" i="32"/>
  <c r="K1015" i="32"/>
  <c r="L1015" i="32"/>
  <c r="C1016" i="32"/>
  <c r="G1016" i="32"/>
  <c r="H1016" i="32"/>
  <c r="I1016" i="32"/>
  <c r="D1016" i="32"/>
  <c r="J1016" i="32"/>
  <c r="E1016" i="32"/>
  <c r="K1016" i="32"/>
  <c r="L1016" i="32"/>
  <c r="C1017" i="32"/>
  <c r="D1017" i="32"/>
  <c r="G1017" i="32"/>
  <c r="H1017" i="32"/>
  <c r="I1017" i="32"/>
  <c r="J1017" i="32"/>
  <c r="E1017" i="32"/>
  <c r="K1017" i="32"/>
  <c r="L1017" i="32"/>
  <c r="C1018" i="32"/>
  <c r="D1018" i="32"/>
  <c r="G1018" i="32"/>
  <c r="F1018" i="32"/>
  <c r="H1018" i="32"/>
  <c r="I1018" i="32"/>
  <c r="J1018" i="32"/>
  <c r="E1018" i="32"/>
  <c r="K1018" i="32"/>
  <c r="L1018" i="32"/>
  <c r="C1019" i="32"/>
  <c r="D1019" i="32"/>
  <c r="G1019" i="32"/>
  <c r="H1019" i="32"/>
  <c r="I1019" i="32"/>
  <c r="J1019" i="32"/>
  <c r="E1019" i="32"/>
  <c r="K1019" i="32"/>
  <c r="L1019" i="32"/>
  <c r="C1020" i="32"/>
  <c r="G1020" i="32"/>
  <c r="H1020" i="32"/>
  <c r="I1020" i="32"/>
  <c r="D1020" i="32"/>
  <c r="J1020" i="32"/>
  <c r="E1020" i="32"/>
  <c r="K1020" i="32"/>
  <c r="L1020" i="32"/>
  <c r="C1021" i="32"/>
  <c r="G1021" i="32"/>
  <c r="H1021" i="32"/>
  <c r="I1021" i="32"/>
  <c r="D1021" i="32"/>
  <c r="J1021" i="32"/>
  <c r="E1021" i="32"/>
  <c r="K1021" i="32"/>
  <c r="L1021" i="32"/>
  <c r="C1022" i="32"/>
  <c r="G1022" i="32"/>
  <c r="H1022" i="32"/>
  <c r="F1022" i="32"/>
  <c r="I1022" i="32"/>
  <c r="D1022" i="32"/>
  <c r="J1022" i="32"/>
  <c r="E1022" i="32"/>
  <c r="K1022" i="32"/>
  <c r="L1022" i="32"/>
  <c r="C1023" i="32"/>
  <c r="E1023" i="32"/>
  <c r="G1023" i="32"/>
  <c r="H1023" i="32"/>
  <c r="I1023" i="32"/>
  <c r="D1023" i="32"/>
  <c r="J1023" i="32"/>
  <c r="K1023" i="32"/>
  <c r="L1023" i="32"/>
  <c r="C1024" i="32"/>
  <c r="D1024" i="32"/>
  <c r="G1024" i="32"/>
  <c r="H1024" i="32"/>
  <c r="I1024" i="32"/>
  <c r="J1024" i="32"/>
  <c r="E1024" i="32"/>
  <c r="K1024" i="32"/>
  <c r="L1024" i="32"/>
  <c r="C1025" i="32"/>
  <c r="G1025" i="32"/>
  <c r="H1025" i="32"/>
  <c r="I1025" i="32"/>
  <c r="D1025" i="32"/>
  <c r="J1025" i="32"/>
  <c r="E1025" i="32"/>
  <c r="K1025" i="32"/>
  <c r="L1025" i="32"/>
  <c r="C1026" i="32"/>
  <c r="G1026" i="32"/>
  <c r="H1026" i="32"/>
  <c r="I1026" i="32"/>
  <c r="D1026" i="32"/>
  <c r="J1026" i="32"/>
  <c r="E1026" i="32"/>
  <c r="K1026" i="32"/>
  <c r="L1026" i="32"/>
  <c r="C1027" i="32"/>
  <c r="G1027" i="32"/>
  <c r="H1027" i="32"/>
  <c r="F1027" i="32"/>
  <c r="I1027" i="32"/>
  <c r="D1027" i="32"/>
  <c r="J1027" i="32"/>
  <c r="E1027" i="32"/>
  <c r="K1027" i="32"/>
  <c r="L1027" i="32"/>
  <c r="C1028" i="32"/>
  <c r="G1028" i="32"/>
  <c r="F1028" i="32"/>
  <c r="H1028" i="32"/>
  <c r="I1028" i="32"/>
  <c r="D1028" i="32"/>
  <c r="J1028" i="32"/>
  <c r="E1028" i="32"/>
  <c r="K1028" i="32"/>
  <c r="L1028" i="32"/>
  <c r="C1029" i="32"/>
  <c r="G1029" i="32"/>
  <c r="H1029" i="32"/>
  <c r="I1029" i="32"/>
  <c r="D1029" i="32"/>
  <c r="J1029" i="32"/>
  <c r="E1029" i="32"/>
  <c r="K1029" i="32"/>
  <c r="L1029" i="32"/>
  <c r="C1030" i="32"/>
  <c r="E1030" i="32"/>
  <c r="G1030" i="32"/>
  <c r="H1030" i="32"/>
  <c r="I1030" i="32"/>
  <c r="D1030" i="32"/>
  <c r="J1030" i="32"/>
  <c r="K1030" i="32"/>
  <c r="L1030" i="32"/>
  <c r="C1031" i="32"/>
  <c r="G1031" i="32"/>
  <c r="H1031" i="32"/>
  <c r="I1031" i="32"/>
  <c r="D1031" i="32"/>
  <c r="J1031" i="32"/>
  <c r="E1031" i="32"/>
  <c r="K1031" i="32"/>
  <c r="L1031" i="32"/>
  <c r="C1032" i="32"/>
  <c r="G1032" i="32"/>
  <c r="H1032" i="32"/>
  <c r="I1032" i="32"/>
  <c r="D1032" i="32"/>
  <c r="J1032" i="32"/>
  <c r="E1032" i="32"/>
  <c r="K1032" i="32"/>
  <c r="L1032" i="32"/>
  <c r="C1033" i="32"/>
  <c r="G1033" i="32"/>
  <c r="H1033" i="32"/>
  <c r="F1033" i="32"/>
  <c r="I1033" i="32"/>
  <c r="D1033" i="32"/>
  <c r="J1033" i="32"/>
  <c r="E1033" i="32"/>
  <c r="K1033" i="32"/>
  <c r="L1033" i="32"/>
  <c r="C1034" i="32"/>
  <c r="G1034" i="32"/>
  <c r="H1034" i="32"/>
  <c r="F1034" i="32"/>
  <c r="I1034" i="32"/>
  <c r="D1034" i="32"/>
  <c r="J1034" i="32"/>
  <c r="E1034" i="32"/>
  <c r="K1034" i="32"/>
  <c r="L1034" i="32"/>
  <c r="C1035" i="32"/>
  <c r="G1035" i="32"/>
  <c r="H1035" i="32"/>
  <c r="I1035" i="32"/>
  <c r="D1035" i="32"/>
  <c r="J1035" i="32"/>
  <c r="E1035" i="32"/>
  <c r="K1035" i="32"/>
  <c r="L1035" i="32"/>
  <c r="C1036" i="32"/>
  <c r="G1036" i="32"/>
  <c r="H1036" i="32"/>
  <c r="I1036" i="32"/>
  <c r="D1036" i="32"/>
  <c r="J1036" i="32"/>
  <c r="E1036" i="32"/>
  <c r="K1036" i="32"/>
  <c r="L1036" i="32"/>
  <c r="C1037" i="32"/>
  <c r="G1037" i="32"/>
  <c r="H1037" i="32"/>
  <c r="I1037" i="32"/>
  <c r="D1037" i="32"/>
  <c r="J1037" i="32"/>
  <c r="E1037" i="32"/>
  <c r="K1037" i="32"/>
  <c r="L1037" i="32"/>
  <c r="C1038" i="32"/>
  <c r="G1038" i="32"/>
  <c r="H1038" i="32"/>
  <c r="I1038" i="32"/>
  <c r="D1038" i="32"/>
  <c r="J1038" i="32"/>
  <c r="E1038" i="32"/>
  <c r="K1038" i="32"/>
  <c r="L1038" i="32"/>
  <c r="C1039" i="32"/>
  <c r="D1039" i="32"/>
  <c r="G1039" i="32"/>
  <c r="F1039" i="32"/>
  <c r="H1039" i="32"/>
  <c r="I1039" i="32"/>
  <c r="J1039" i="32"/>
  <c r="E1039" i="32"/>
  <c r="K1039" i="32"/>
  <c r="L1039" i="32"/>
  <c r="C1040" i="32"/>
  <c r="E1040" i="32"/>
  <c r="G1040" i="32"/>
  <c r="H1040" i="32"/>
  <c r="I1040" i="32"/>
  <c r="D1040" i="32"/>
  <c r="J1040" i="32"/>
  <c r="K1040" i="32"/>
  <c r="L1040" i="32"/>
  <c r="C1041" i="32"/>
  <c r="G1041" i="32"/>
  <c r="H1041" i="32"/>
  <c r="I1041" i="32"/>
  <c r="D1041" i="32"/>
  <c r="J1041" i="32"/>
  <c r="E1041" i="32"/>
  <c r="K1041" i="32"/>
  <c r="L1041" i="32"/>
  <c r="C1042" i="32"/>
  <c r="G1042" i="32"/>
  <c r="H1042" i="32"/>
  <c r="I1042" i="32"/>
  <c r="D1042" i="32"/>
  <c r="J1042" i="32"/>
  <c r="E1042" i="32"/>
  <c r="K1042" i="32"/>
  <c r="L1042" i="32"/>
  <c r="C1043" i="32"/>
  <c r="G1043" i="32"/>
  <c r="H1043" i="32"/>
  <c r="I1043" i="32"/>
  <c r="D1043" i="32"/>
  <c r="J1043" i="32"/>
  <c r="E1043" i="32"/>
  <c r="K1043" i="32"/>
  <c r="L1043" i="32"/>
  <c r="C1044" i="32"/>
  <c r="G1044" i="32"/>
  <c r="H1044" i="32"/>
  <c r="I1044" i="32"/>
  <c r="D1044" i="32"/>
  <c r="J1044" i="32"/>
  <c r="E1044" i="32"/>
  <c r="K1044" i="32"/>
  <c r="L1044" i="32"/>
  <c r="C1045" i="32"/>
  <c r="D1045" i="32"/>
  <c r="G1045" i="32"/>
  <c r="H1045" i="32"/>
  <c r="I1045" i="32"/>
  <c r="J1045" i="32"/>
  <c r="E1045" i="32"/>
  <c r="K1045" i="32"/>
  <c r="L1045" i="32"/>
  <c r="C1046" i="32"/>
  <c r="G1046" i="32"/>
  <c r="H1046" i="32"/>
  <c r="F1046" i="32"/>
  <c r="I1046" i="32"/>
  <c r="D1046" i="32"/>
  <c r="J1046" i="32"/>
  <c r="E1046" i="32"/>
  <c r="K1046" i="32"/>
  <c r="L1046" i="32"/>
  <c r="C1047" i="32"/>
  <c r="G1047" i="32"/>
  <c r="H1047" i="32"/>
  <c r="I1047" i="32"/>
  <c r="D1047" i="32"/>
  <c r="J1047" i="32"/>
  <c r="E1047" i="32"/>
  <c r="K1047" i="32"/>
  <c r="L1047" i="32"/>
  <c r="C1048" i="32"/>
  <c r="G1048" i="32"/>
  <c r="H1048" i="32"/>
  <c r="F1048" i="32"/>
  <c r="I1048" i="32"/>
  <c r="D1048" i="32"/>
  <c r="J1048" i="32"/>
  <c r="E1048" i="32"/>
  <c r="K1048" i="32"/>
  <c r="L1048" i="32"/>
  <c r="C1049" i="32"/>
  <c r="G1049" i="32"/>
  <c r="F1049" i="32"/>
  <c r="H1049" i="32"/>
  <c r="I1049" i="32"/>
  <c r="D1049" i="32"/>
  <c r="J1049" i="32"/>
  <c r="E1049" i="32"/>
  <c r="K1049" i="32"/>
  <c r="L1049" i="32"/>
  <c r="C1050" i="32"/>
  <c r="G1050" i="32"/>
  <c r="F1050" i="32"/>
  <c r="H1050" i="32"/>
  <c r="I1050" i="32"/>
  <c r="D1050" i="32"/>
  <c r="J1050" i="32"/>
  <c r="E1050" i="32"/>
  <c r="K1050" i="32"/>
  <c r="L1050" i="32"/>
  <c r="C1051" i="32"/>
  <c r="G1051" i="32"/>
  <c r="H1051" i="32"/>
  <c r="I1051" i="32"/>
  <c r="D1051" i="32"/>
  <c r="J1051" i="32"/>
  <c r="E1051" i="32"/>
  <c r="K1051" i="32"/>
  <c r="L1051" i="32"/>
  <c r="C1052" i="32"/>
  <c r="G1052" i="32"/>
  <c r="F1052" i="32"/>
  <c r="H1052" i="32"/>
  <c r="I1052" i="32"/>
  <c r="D1052" i="32"/>
  <c r="J1052" i="32"/>
  <c r="E1052" i="32"/>
  <c r="K1052" i="32"/>
  <c r="L1052" i="32"/>
  <c r="C1053" i="32"/>
  <c r="E1053" i="32"/>
  <c r="F1053" i="32"/>
  <c r="G1053" i="32"/>
  <c r="H1053" i="32"/>
  <c r="I1053" i="32"/>
  <c r="D1053" i="32"/>
  <c r="J1053" i="32"/>
  <c r="K1053" i="32"/>
  <c r="L1053" i="32"/>
  <c r="C1054" i="32"/>
  <c r="G1054" i="32"/>
  <c r="F1054" i="32"/>
  <c r="H1054" i="32"/>
  <c r="I1054" i="32"/>
  <c r="D1054" i="32"/>
  <c r="J1054" i="32"/>
  <c r="E1054" i="32"/>
  <c r="K1054" i="32"/>
  <c r="L1054" i="32"/>
  <c r="C1055" i="32"/>
  <c r="G1055" i="32"/>
  <c r="H1055" i="32"/>
  <c r="I1055" i="32"/>
  <c r="D1055" i="32"/>
  <c r="J1055" i="32"/>
  <c r="E1055" i="32"/>
  <c r="K1055" i="32"/>
  <c r="L1055" i="32"/>
  <c r="C1056" i="32"/>
  <c r="G1056" i="32"/>
  <c r="H1056" i="32"/>
  <c r="I1056" i="32"/>
  <c r="D1056" i="32"/>
  <c r="J1056" i="32"/>
  <c r="E1056" i="32"/>
  <c r="K1056" i="32"/>
  <c r="L1056" i="32"/>
  <c r="C1057" i="32"/>
  <c r="G1057" i="32"/>
  <c r="H1057" i="32"/>
  <c r="I1057" i="32"/>
  <c r="D1057" i="32"/>
  <c r="J1057" i="32"/>
  <c r="E1057" i="32"/>
  <c r="K1057" i="32"/>
  <c r="L1057" i="32"/>
  <c r="C1058" i="32"/>
  <c r="E1058" i="32"/>
  <c r="G1058" i="32"/>
  <c r="H1058" i="32"/>
  <c r="I1058" i="32"/>
  <c r="D1058" i="32"/>
  <c r="J1058" i="32"/>
  <c r="K1058" i="32"/>
  <c r="L1058" i="32"/>
  <c r="C1059" i="32"/>
  <c r="G1059" i="32"/>
  <c r="H1059" i="32"/>
  <c r="I1059" i="32"/>
  <c r="D1059" i="32"/>
  <c r="J1059" i="32"/>
  <c r="E1059" i="32"/>
  <c r="K1059" i="32"/>
  <c r="L1059" i="32"/>
  <c r="C1060" i="32"/>
  <c r="D1060" i="32"/>
  <c r="G1060" i="32"/>
  <c r="H1060" i="32"/>
  <c r="I1060" i="32"/>
  <c r="J1060" i="32"/>
  <c r="E1060" i="32"/>
  <c r="K1060" i="32"/>
  <c r="L1060" i="32"/>
  <c r="C1061" i="32"/>
  <c r="G1061" i="32"/>
  <c r="F1061" i="32"/>
  <c r="H1061" i="32"/>
  <c r="I1061" i="32"/>
  <c r="D1061" i="32"/>
  <c r="J1061" i="32"/>
  <c r="E1061" i="32"/>
  <c r="K1061" i="32"/>
  <c r="L1061" i="32"/>
  <c r="C1062" i="32"/>
  <c r="G1062" i="32"/>
  <c r="H1062" i="32"/>
  <c r="I1062" i="32"/>
  <c r="D1062" i="32"/>
  <c r="J1062" i="32"/>
  <c r="E1062" i="32"/>
  <c r="K1062" i="32"/>
  <c r="L1062" i="32"/>
  <c r="C1063" i="32"/>
  <c r="G1063" i="32"/>
  <c r="F1063" i="32"/>
  <c r="H1063" i="32"/>
  <c r="I1063" i="32"/>
  <c r="D1063" i="32"/>
  <c r="J1063" i="32"/>
  <c r="E1063" i="32"/>
  <c r="K1063" i="32"/>
  <c r="L1063" i="32"/>
  <c r="C1064" i="32"/>
  <c r="D1064" i="32"/>
  <c r="G1064" i="32"/>
  <c r="H1064" i="32"/>
  <c r="F1064" i="32"/>
  <c r="I1064" i="32"/>
  <c r="J1064" i="32"/>
  <c r="E1064" i="32"/>
  <c r="K1064" i="32"/>
  <c r="L1064" i="32"/>
  <c r="C1065" i="32"/>
  <c r="G1065" i="32"/>
  <c r="H1065" i="32"/>
  <c r="I1065" i="32"/>
  <c r="D1065" i="32"/>
  <c r="J1065" i="32"/>
  <c r="E1065" i="32"/>
  <c r="K1065" i="32"/>
  <c r="L1065" i="32"/>
  <c r="C1066" i="32"/>
  <c r="G1066" i="32"/>
  <c r="H1066" i="32"/>
  <c r="I1066" i="32"/>
  <c r="D1066" i="32"/>
  <c r="J1066" i="32"/>
  <c r="E1066" i="32"/>
  <c r="K1066" i="32"/>
  <c r="L1066" i="32"/>
  <c r="C1067" i="32"/>
  <c r="G1067" i="32"/>
  <c r="H1067" i="32"/>
  <c r="I1067" i="32"/>
  <c r="D1067" i="32"/>
  <c r="J1067" i="32"/>
  <c r="E1067" i="32"/>
  <c r="K1067" i="32"/>
  <c r="L1067" i="32"/>
  <c r="C1068" i="32"/>
  <c r="D1068" i="32"/>
  <c r="G1068" i="32"/>
  <c r="H1068" i="32"/>
  <c r="I1068" i="32"/>
  <c r="J1068" i="32"/>
  <c r="E1068" i="32"/>
  <c r="K1068" i="32"/>
  <c r="L1068" i="32"/>
  <c r="C1069" i="32"/>
  <c r="G1069" i="32"/>
  <c r="H1069" i="32"/>
  <c r="I1069" i="32"/>
  <c r="D1069" i="32"/>
  <c r="J1069" i="32"/>
  <c r="E1069" i="32"/>
  <c r="K1069" i="32"/>
  <c r="L1069" i="32"/>
  <c r="C1070" i="32"/>
  <c r="G1070" i="32"/>
  <c r="H1070" i="32"/>
  <c r="I1070" i="32"/>
  <c r="D1070" i="32"/>
  <c r="J1070" i="32"/>
  <c r="E1070" i="32"/>
  <c r="K1070" i="32"/>
  <c r="L1070" i="32"/>
  <c r="C1071" i="32"/>
  <c r="G1071" i="32"/>
  <c r="H1071" i="32"/>
  <c r="I1071" i="32"/>
  <c r="D1071" i="32"/>
  <c r="J1071" i="32"/>
  <c r="E1071" i="32"/>
  <c r="K1071" i="32"/>
  <c r="L1071" i="32"/>
  <c r="C1072" i="32"/>
  <c r="G1072" i="32"/>
  <c r="F1072" i="32"/>
  <c r="H1072" i="32"/>
  <c r="I1072" i="32"/>
  <c r="D1072" i="32"/>
  <c r="J1072" i="32"/>
  <c r="E1072" i="32"/>
  <c r="K1072" i="32"/>
  <c r="L1072" i="32"/>
  <c r="C1073" i="32"/>
  <c r="G1073" i="32"/>
  <c r="H1073" i="32"/>
  <c r="I1073" i="32"/>
  <c r="D1073" i="32"/>
  <c r="J1073" i="32"/>
  <c r="E1073" i="32"/>
  <c r="K1073" i="32"/>
  <c r="L1073" i="32"/>
  <c r="C1074" i="32"/>
  <c r="G1074" i="32"/>
  <c r="F1074" i="32"/>
  <c r="H1074" i="32"/>
  <c r="I1074" i="32"/>
  <c r="D1074" i="32"/>
  <c r="J1074" i="32"/>
  <c r="E1074" i="32"/>
  <c r="K1074" i="32"/>
  <c r="L1074" i="32"/>
  <c r="C1075" i="32"/>
  <c r="G1075" i="32"/>
  <c r="H1075" i="32"/>
  <c r="I1075" i="32"/>
  <c r="D1075" i="32"/>
  <c r="J1075" i="32"/>
  <c r="E1075" i="32"/>
  <c r="K1075" i="32"/>
  <c r="L1075" i="32"/>
  <c r="C1076" i="32"/>
  <c r="G1076" i="32"/>
  <c r="H1076" i="32"/>
  <c r="I1076" i="32"/>
  <c r="D1076" i="32"/>
  <c r="J1076" i="32"/>
  <c r="E1076" i="32"/>
  <c r="K1076" i="32"/>
  <c r="L1076" i="32"/>
  <c r="C1077" i="32"/>
  <c r="D1077" i="32"/>
  <c r="G1077" i="32"/>
  <c r="H1077" i="32"/>
  <c r="F1077" i="32"/>
  <c r="I1077" i="32"/>
  <c r="J1077" i="32"/>
  <c r="E1077" i="32"/>
  <c r="K1077" i="32"/>
  <c r="L1077" i="32"/>
  <c r="C1078" i="32"/>
  <c r="G1078" i="32"/>
  <c r="H1078" i="32"/>
  <c r="I1078" i="32"/>
  <c r="D1078" i="32"/>
  <c r="J1078" i="32"/>
  <c r="E1078" i="32"/>
  <c r="K1078" i="32"/>
  <c r="L1078" i="32"/>
  <c r="C1079" i="32"/>
  <c r="G1079" i="32"/>
  <c r="H1079" i="32"/>
  <c r="I1079" i="32"/>
  <c r="D1079" i="32"/>
  <c r="J1079" i="32"/>
  <c r="E1079" i="32"/>
  <c r="K1079" i="32"/>
  <c r="L1079" i="32"/>
  <c r="C1080" i="32"/>
  <c r="G1080" i="32"/>
  <c r="F1080" i="32"/>
  <c r="H1080" i="32"/>
  <c r="I1080" i="32"/>
  <c r="D1080" i="32"/>
  <c r="J1080" i="32"/>
  <c r="E1080" i="32"/>
  <c r="K1080" i="32"/>
  <c r="L1080" i="32"/>
  <c r="C1081" i="32"/>
  <c r="G1081" i="32"/>
  <c r="H1081" i="32"/>
  <c r="I1081" i="32"/>
  <c r="D1081" i="32"/>
  <c r="J1081" i="32"/>
  <c r="E1081" i="32"/>
  <c r="K1081" i="32"/>
  <c r="L1081" i="32"/>
  <c r="C1082" i="32"/>
  <c r="G1082" i="32"/>
  <c r="H1082" i="32"/>
  <c r="I1082" i="32"/>
  <c r="D1082" i="32"/>
  <c r="J1082" i="32"/>
  <c r="E1082" i="32"/>
  <c r="K1082" i="32"/>
  <c r="L1082" i="32"/>
  <c r="C1083" i="32"/>
  <c r="D1083" i="32"/>
  <c r="F1083" i="32"/>
  <c r="G1083" i="32"/>
  <c r="H1083" i="32"/>
  <c r="I1083" i="32"/>
  <c r="J1083" i="32"/>
  <c r="E1083" i="32"/>
  <c r="K1083" i="32"/>
  <c r="L1083" i="32"/>
  <c r="C1084" i="32"/>
  <c r="G1084" i="32"/>
  <c r="H1084" i="32"/>
  <c r="I1084" i="32"/>
  <c r="D1084" i="32"/>
  <c r="J1084" i="32"/>
  <c r="E1084" i="32"/>
  <c r="K1084" i="32"/>
  <c r="L1084" i="32"/>
  <c r="C1085" i="32"/>
  <c r="G1085" i="32"/>
  <c r="H1085" i="32"/>
  <c r="I1085" i="32"/>
  <c r="D1085" i="32"/>
  <c r="J1085" i="32"/>
  <c r="E1085" i="32"/>
  <c r="K1085" i="32"/>
  <c r="L1085" i="32"/>
  <c r="C1086" i="32"/>
  <c r="D1086" i="32"/>
  <c r="E1086" i="32"/>
  <c r="G1086" i="32"/>
  <c r="H1086" i="32"/>
  <c r="I1086" i="32"/>
  <c r="J1086" i="32"/>
  <c r="K1086" i="32"/>
  <c r="L1086" i="32"/>
  <c r="C1087" i="32"/>
  <c r="G1087" i="32"/>
  <c r="H1087" i="32"/>
  <c r="I1087" i="32"/>
  <c r="D1087" i="32"/>
  <c r="J1087" i="32"/>
  <c r="E1087" i="32"/>
  <c r="K1087" i="32"/>
  <c r="L1087" i="32"/>
  <c r="C1088" i="32"/>
  <c r="G1088" i="32"/>
  <c r="H1088" i="32"/>
  <c r="F1088" i="32"/>
  <c r="I1088" i="32"/>
  <c r="D1088" i="32"/>
  <c r="J1088" i="32"/>
  <c r="E1088" i="32"/>
  <c r="K1088" i="32"/>
  <c r="L1088" i="32"/>
  <c r="C1089" i="32"/>
  <c r="G1089" i="32"/>
  <c r="H1089" i="32"/>
  <c r="I1089" i="32"/>
  <c r="D1089" i="32"/>
  <c r="J1089" i="32"/>
  <c r="E1089" i="32"/>
  <c r="K1089" i="32"/>
  <c r="L1089" i="32"/>
  <c r="C1090" i="32"/>
  <c r="G1090" i="32"/>
  <c r="F1090" i="32"/>
  <c r="H1090" i="32"/>
  <c r="I1090" i="32"/>
  <c r="D1090" i="32"/>
  <c r="J1090" i="32"/>
  <c r="E1090" i="32"/>
  <c r="K1090" i="32"/>
  <c r="L1090" i="32"/>
  <c r="C1091" i="32"/>
  <c r="G1091" i="32"/>
  <c r="H1091" i="32"/>
  <c r="I1091" i="32"/>
  <c r="D1091" i="32"/>
  <c r="J1091" i="32"/>
  <c r="E1091" i="32"/>
  <c r="K1091" i="32"/>
  <c r="L1091" i="32"/>
  <c r="C1092" i="32"/>
  <c r="G1092" i="32"/>
  <c r="H1092" i="32"/>
  <c r="I1092" i="32"/>
  <c r="D1092" i="32"/>
  <c r="J1092" i="32"/>
  <c r="E1092" i="32"/>
  <c r="K1092" i="32"/>
  <c r="L1092" i="32"/>
  <c r="C1093" i="32"/>
  <c r="G1093" i="32"/>
  <c r="H1093" i="32"/>
  <c r="I1093" i="32"/>
  <c r="D1093" i="32"/>
  <c r="J1093" i="32"/>
  <c r="E1093" i="32"/>
  <c r="K1093" i="32"/>
  <c r="L1093" i="32"/>
  <c r="C1094" i="32"/>
  <c r="G1094" i="32"/>
  <c r="F1094" i="32"/>
  <c r="H1094" i="32"/>
  <c r="I1094" i="32"/>
  <c r="D1094" i="32"/>
  <c r="J1094" i="32"/>
  <c r="E1094" i="32"/>
  <c r="K1094" i="32"/>
  <c r="L1094" i="32"/>
  <c r="C1095" i="32"/>
  <c r="G1095" i="32"/>
  <c r="H1095" i="32"/>
  <c r="I1095" i="32"/>
  <c r="D1095" i="32"/>
  <c r="J1095" i="32"/>
  <c r="E1095" i="32"/>
  <c r="K1095" i="32"/>
  <c r="L1095" i="32"/>
  <c r="C1096" i="32"/>
  <c r="G1096" i="32"/>
  <c r="F1096" i="32"/>
  <c r="H1096" i="32"/>
  <c r="I1096" i="32"/>
  <c r="D1096" i="32"/>
  <c r="J1096" i="32"/>
  <c r="E1096" i="32"/>
  <c r="K1096" i="32"/>
  <c r="L1096" i="32"/>
  <c r="C1097" i="32"/>
  <c r="G1097" i="32"/>
  <c r="H1097" i="32"/>
  <c r="I1097" i="32"/>
  <c r="D1097" i="32"/>
  <c r="J1097" i="32"/>
  <c r="E1097" i="32"/>
  <c r="K1097" i="32"/>
  <c r="L1097" i="32"/>
  <c r="C1098" i="32"/>
  <c r="G1098" i="32"/>
  <c r="H1098" i="32"/>
  <c r="F1098" i="32"/>
  <c r="I1098" i="32"/>
  <c r="D1098" i="32"/>
  <c r="J1098" i="32"/>
  <c r="E1098" i="32"/>
  <c r="K1098" i="32"/>
  <c r="L1098" i="32"/>
  <c r="C1099" i="32"/>
  <c r="D1099" i="32"/>
  <c r="G1099" i="32"/>
  <c r="H1099" i="32"/>
  <c r="I1099" i="32"/>
  <c r="J1099" i="32"/>
  <c r="E1099" i="32"/>
  <c r="K1099" i="32"/>
  <c r="L1099" i="32"/>
  <c r="C1100" i="32"/>
  <c r="E1100" i="32"/>
  <c r="G1100" i="32"/>
  <c r="H1100" i="32"/>
  <c r="I1100" i="32"/>
  <c r="D1100" i="32"/>
  <c r="J1100" i="32"/>
  <c r="K1100" i="32"/>
  <c r="L1100" i="32"/>
  <c r="C1101" i="32"/>
  <c r="G1101" i="32"/>
  <c r="H1101" i="32"/>
  <c r="I1101" i="32"/>
  <c r="D1101" i="32"/>
  <c r="J1101" i="32"/>
  <c r="E1101" i="32"/>
  <c r="K1101" i="32"/>
  <c r="L1101" i="32"/>
  <c r="C1102" i="32"/>
  <c r="G1102" i="32"/>
  <c r="H1102" i="32"/>
  <c r="I1102" i="32"/>
  <c r="D1102" i="32"/>
  <c r="J1102" i="32"/>
  <c r="E1102" i="32"/>
  <c r="K1102" i="32"/>
  <c r="L1102" i="32"/>
  <c r="C1103" i="32"/>
  <c r="G1103" i="32"/>
  <c r="H1103" i="32"/>
  <c r="I1103" i="32"/>
  <c r="D1103" i="32"/>
  <c r="J1103" i="32"/>
  <c r="E1103" i="32"/>
  <c r="K1103" i="32"/>
  <c r="L1103" i="32"/>
  <c r="C1104" i="32"/>
  <c r="G1104" i="32"/>
  <c r="F1104" i="32"/>
  <c r="H1104" i="32"/>
  <c r="I1104" i="32"/>
  <c r="D1104" i="32"/>
  <c r="J1104" i="32"/>
  <c r="E1104" i="32"/>
  <c r="K1104" i="32"/>
  <c r="L1104" i="32"/>
  <c r="C1105" i="32"/>
  <c r="G1105" i="32"/>
  <c r="F1105" i="32"/>
  <c r="H1105" i="32"/>
  <c r="I1105" i="32"/>
  <c r="D1105" i="32"/>
  <c r="J1105" i="32"/>
  <c r="E1105" i="32"/>
  <c r="K1105" i="32"/>
  <c r="L1105" i="32"/>
  <c r="C1106" i="32"/>
  <c r="G1106" i="32"/>
  <c r="H1106" i="32"/>
  <c r="F1106" i="32"/>
  <c r="I1106" i="32"/>
  <c r="D1106" i="32"/>
  <c r="J1106" i="32"/>
  <c r="E1106" i="32"/>
  <c r="K1106" i="32"/>
  <c r="L1106" i="32"/>
  <c r="C1107" i="32"/>
  <c r="G1107" i="32"/>
  <c r="H1107" i="32"/>
  <c r="I1107" i="32"/>
  <c r="D1107" i="32"/>
  <c r="J1107" i="32"/>
  <c r="E1107" i="32"/>
  <c r="K1107" i="32"/>
  <c r="L1107" i="32"/>
  <c r="C1108" i="32"/>
  <c r="G1108" i="32"/>
  <c r="F1108" i="32"/>
  <c r="H1108" i="32"/>
  <c r="I1108" i="32"/>
  <c r="D1108" i="32"/>
  <c r="J1108" i="32"/>
  <c r="E1108" i="32"/>
  <c r="K1108" i="32"/>
  <c r="L1108" i="32"/>
  <c r="C1109" i="32"/>
  <c r="G1109" i="32"/>
  <c r="F1109" i="32"/>
  <c r="H1109" i="32"/>
  <c r="I1109" i="32"/>
  <c r="D1109" i="32"/>
  <c r="J1109" i="32"/>
  <c r="E1109" i="32"/>
  <c r="K1109" i="32"/>
  <c r="L1109" i="32"/>
  <c r="C1110" i="32"/>
  <c r="G1110" i="32"/>
  <c r="H1110" i="32"/>
  <c r="I1110" i="32"/>
  <c r="D1110" i="32"/>
  <c r="J1110" i="32"/>
  <c r="E1110" i="32"/>
  <c r="K1110" i="32"/>
  <c r="L1110" i="32"/>
  <c r="C1111" i="32"/>
  <c r="D1111" i="32"/>
  <c r="G1111" i="32"/>
  <c r="H1111" i="32"/>
  <c r="I1111" i="32"/>
  <c r="J1111" i="32"/>
  <c r="E1111" i="32"/>
  <c r="K1111" i="32"/>
  <c r="L1111" i="32"/>
  <c r="C1112" i="32"/>
  <c r="G1112" i="32"/>
  <c r="F1112" i="32"/>
  <c r="H1112" i="32"/>
  <c r="I1112" i="32"/>
  <c r="D1112" i="32"/>
  <c r="J1112" i="32"/>
  <c r="E1112" i="32"/>
  <c r="K1112" i="32"/>
  <c r="L1112" i="32"/>
  <c r="C1113" i="32"/>
  <c r="G1113" i="32"/>
  <c r="H1113" i="32"/>
  <c r="I1113" i="32"/>
  <c r="D1113" i="32"/>
  <c r="J1113" i="32"/>
  <c r="E1113" i="32"/>
  <c r="K1113" i="32"/>
  <c r="L1113" i="32"/>
  <c r="C1114" i="32"/>
  <c r="G1114" i="32"/>
  <c r="H1114" i="32"/>
  <c r="I1114" i="32"/>
  <c r="D1114" i="32"/>
  <c r="J1114" i="32"/>
  <c r="E1114" i="32"/>
  <c r="K1114" i="32"/>
  <c r="L1114" i="32"/>
  <c r="C1115" i="32"/>
  <c r="G1115" i="32"/>
  <c r="H1115" i="32"/>
  <c r="I1115" i="32"/>
  <c r="D1115" i="32"/>
  <c r="J1115" i="32"/>
  <c r="E1115" i="32"/>
  <c r="K1115" i="32"/>
  <c r="L1115" i="32"/>
  <c r="C1116" i="32"/>
  <c r="G1116" i="32"/>
  <c r="H1116" i="32"/>
  <c r="F1116" i="32"/>
  <c r="I1116" i="32"/>
  <c r="D1116" i="32"/>
  <c r="J1116" i="32"/>
  <c r="E1116" i="32"/>
  <c r="K1116" i="32"/>
  <c r="L1116" i="32"/>
  <c r="C1117" i="32"/>
  <c r="D1117" i="32"/>
  <c r="G1117" i="32"/>
  <c r="F1117" i="32"/>
  <c r="H1117" i="32"/>
  <c r="I1117" i="32"/>
  <c r="J1117" i="32"/>
  <c r="E1117" i="32"/>
  <c r="K1117" i="32"/>
  <c r="L1117" i="32"/>
  <c r="C1118" i="32"/>
  <c r="D1118" i="32"/>
  <c r="E1118" i="32"/>
  <c r="G1118" i="32"/>
  <c r="H1118" i="32"/>
  <c r="I1118" i="32"/>
  <c r="J1118" i="32"/>
  <c r="K1118" i="32"/>
  <c r="L1118" i="32"/>
  <c r="C1119" i="32"/>
  <c r="E1119" i="32"/>
  <c r="G1119" i="32"/>
  <c r="H1119" i="32"/>
  <c r="I1119" i="32"/>
  <c r="D1119" i="32"/>
  <c r="J1119" i="32"/>
  <c r="K1119" i="32"/>
  <c r="L1119" i="32"/>
  <c r="C1120" i="32"/>
  <c r="G1120" i="32"/>
  <c r="H1120" i="32"/>
  <c r="I1120" i="32"/>
  <c r="D1120" i="32"/>
  <c r="J1120" i="32"/>
  <c r="E1120" i="32"/>
  <c r="K1120" i="32"/>
  <c r="L1120" i="32"/>
  <c r="C1121" i="32"/>
  <c r="D1121" i="32"/>
  <c r="G1121" i="32"/>
  <c r="H1121" i="32"/>
  <c r="I1121" i="32"/>
  <c r="J1121" i="32"/>
  <c r="E1121" i="32"/>
  <c r="K1121" i="32"/>
  <c r="L1121" i="32"/>
  <c r="C1122" i="32"/>
  <c r="E1122" i="32"/>
  <c r="G1122" i="32"/>
  <c r="H1122" i="32"/>
  <c r="I1122" i="32"/>
  <c r="D1122" i="32"/>
  <c r="J1122" i="32"/>
  <c r="K1122" i="32"/>
  <c r="L1122" i="32"/>
  <c r="C1123" i="32"/>
  <c r="G1123" i="32"/>
  <c r="H1123" i="32"/>
  <c r="I1123" i="32"/>
  <c r="D1123" i="32"/>
  <c r="J1123" i="32"/>
  <c r="E1123" i="32"/>
  <c r="K1123" i="32"/>
  <c r="L1123" i="32"/>
  <c r="C1124" i="32"/>
  <c r="G1124" i="32"/>
  <c r="H1124" i="32"/>
  <c r="I1124" i="32"/>
  <c r="D1124" i="32"/>
  <c r="J1124" i="32"/>
  <c r="E1124" i="32"/>
  <c r="K1124" i="32"/>
  <c r="L1124" i="32"/>
  <c r="C1125" i="32"/>
  <c r="G1125" i="32"/>
  <c r="H1125" i="32"/>
  <c r="I1125" i="32"/>
  <c r="D1125" i="32"/>
  <c r="J1125" i="32"/>
  <c r="E1125" i="32"/>
  <c r="K1125" i="32"/>
  <c r="L1125" i="32"/>
  <c r="C1126" i="32"/>
  <c r="G1126" i="32"/>
  <c r="H1126" i="32"/>
  <c r="I1126" i="32"/>
  <c r="D1126" i="32"/>
  <c r="J1126" i="32"/>
  <c r="E1126" i="32"/>
  <c r="K1126" i="32"/>
  <c r="L1126" i="32"/>
  <c r="C1127" i="32"/>
  <c r="D1127" i="32"/>
  <c r="G1127" i="32"/>
  <c r="H1127" i="32"/>
  <c r="F1127" i="32"/>
  <c r="I1127" i="32"/>
  <c r="J1127" i="32"/>
  <c r="E1127" i="32"/>
  <c r="K1127" i="32"/>
  <c r="L1127" i="32"/>
  <c r="C1128" i="32"/>
  <c r="G1128" i="32"/>
  <c r="H1128" i="32"/>
  <c r="I1128" i="32"/>
  <c r="D1128" i="32"/>
  <c r="J1128" i="32"/>
  <c r="E1128" i="32"/>
  <c r="K1128" i="32"/>
  <c r="L1128" i="32"/>
  <c r="C1129" i="32"/>
  <c r="G1129" i="32"/>
  <c r="H1129" i="32"/>
  <c r="I1129" i="32"/>
  <c r="D1129" i="32"/>
  <c r="J1129" i="32"/>
  <c r="E1129" i="32"/>
  <c r="K1129" i="32"/>
  <c r="L1129" i="32"/>
  <c r="C1130" i="32"/>
  <c r="G1130" i="32"/>
  <c r="F1130" i="32"/>
  <c r="H1130" i="32"/>
  <c r="I1130" i="32"/>
  <c r="D1130" i="32"/>
  <c r="J1130" i="32"/>
  <c r="E1130" i="32"/>
  <c r="K1130" i="32"/>
  <c r="L1130" i="32"/>
  <c r="C1131" i="32"/>
  <c r="G1131" i="32"/>
  <c r="H1131" i="32"/>
  <c r="I1131" i="32"/>
  <c r="D1131" i="32"/>
  <c r="J1131" i="32"/>
  <c r="E1131" i="32"/>
  <c r="K1131" i="32"/>
  <c r="L1131" i="32"/>
  <c r="C1132" i="32"/>
  <c r="G1132" i="32"/>
  <c r="H1132" i="32"/>
  <c r="I1132" i="32"/>
  <c r="D1132" i="32"/>
  <c r="J1132" i="32"/>
  <c r="E1132" i="32"/>
  <c r="K1132" i="32"/>
  <c r="L1132" i="32"/>
  <c r="C1133" i="32"/>
  <c r="G1133" i="32"/>
  <c r="F1133" i="32"/>
  <c r="H1133" i="32"/>
  <c r="I1133" i="32"/>
  <c r="D1133" i="32"/>
  <c r="J1133" i="32"/>
  <c r="E1133" i="32"/>
  <c r="K1133" i="32"/>
  <c r="L1133" i="32"/>
  <c r="C1134" i="32"/>
  <c r="G1134" i="32"/>
  <c r="F1134" i="32"/>
  <c r="H1134" i="32"/>
  <c r="I1134" i="32"/>
  <c r="D1134" i="32"/>
  <c r="J1134" i="32"/>
  <c r="E1134" i="32"/>
  <c r="K1134" i="32"/>
  <c r="L1134" i="32"/>
  <c r="C1135" i="32"/>
  <c r="D1135" i="32"/>
  <c r="G1135" i="32"/>
  <c r="F1135" i="32"/>
  <c r="H1135" i="32"/>
  <c r="I1135" i="32"/>
  <c r="J1135" i="32"/>
  <c r="E1135" i="32"/>
  <c r="K1135" i="32"/>
  <c r="L1135" i="32"/>
  <c r="C1136" i="32"/>
  <c r="G1136" i="32"/>
  <c r="F1136" i="32"/>
  <c r="H1136" i="32"/>
  <c r="I1136" i="32"/>
  <c r="D1136" i="32"/>
  <c r="J1136" i="32"/>
  <c r="E1136" i="32"/>
  <c r="K1136" i="32"/>
  <c r="L1136" i="32"/>
  <c r="C1137" i="32"/>
  <c r="G1137" i="32"/>
  <c r="F1137" i="32"/>
  <c r="H1137" i="32"/>
  <c r="I1137" i="32"/>
  <c r="D1137" i="32"/>
  <c r="J1137" i="32"/>
  <c r="E1137" i="32"/>
  <c r="K1137" i="32"/>
  <c r="L1137" i="32"/>
  <c r="C1138" i="32"/>
  <c r="G1138" i="32"/>
  <c r="H1138" i="32"/>
  <c r="F1138" i="32"/>
  <c r="I1138" i="32"/>
  <c r="D1138" i="32"/>
  <c r="J1138" i="32"/>
  <c r="E1138" i="32"/>
  <c r="K1138" i="32"/>
  <c r="L1138" i="32"/>
  <c r="C1139" i="32"/>
  <c r="D1139" i="32"/>
  <c r="G1139" i="32"/>
  <c r="F1139" i="32"/>
  <c r="H1139" i="32"/>
  <c r="I1139" i="32"/>
  <c r="J1139" i="32"/>
  <c r="E1139" i="32"/>
  <c r="K1139" i="32"/>
  <c r="L1139" i="32"/>
  <c r="C1140" i="32"/>
  <c r="G1140" i="32"/>
  <c r="H1140" i="32"/>
  <c r="I1140" i="32"/>
  <c r="D1140" i="32"/>
  <c r="J1140" i="32"/>
  <c r="E1140" i="32"/>
  <c r="K1140" i="32"/>
  <c r="L1140" i="32"/>
  <c r="C1141" i="32"/>
  <c r="G1141" i="32"/>
  <c r="H1141" i="32"/>
  <c r="I1141" i="32"/>
  <c r="D1141" i="32"/>
  <c r="J1141" i="32"/>
  <c r="E1141" i="32"/>
  <c r="K1141" i="32"/>
  <c r="L1141" i="32"/>
  <c r="C1142" i="32"/>
  <c r="G1142" i="32"/>
  <c r="H1142" i="32"/>
  <c r="I1142" i="32"/>
  <c r="D1142" i="32"/>
  <c r="J1142" i="32"/>
  <c r="E1142" i="32"/>
  <c r="K1142" i="32"/>
  <c r="L1142" i="32"/>
  <c r="C1143" i="32"/>
  <c r="G1143" i="32"/>
  <c r="H1143" i="32"/>
  <c r="I1143" i="32"/>
  <c r="D1143" i="32"/>
  <c r="J1143" i="32"/>
  <c r="E1143" i="32"/>
  <c r="K1143" i="32"/>
  <c r="L1143" i="32"/>
  <c r="C1144" i="32"/>
  <c r="G1144" i="32"/>
  <c r="H1144" i="32"/>
  <c r="I1144" i="32"/>
  <c r="D1144" i="32"/>
  <c r="J1144" i="32"/>
  <c r="E1144" i="32"/>
  <c r="K1144" i="32"/>
  <c r="L1144" i="32"/>
  <c r="C1145" i="32"/>
  <c r="G1145" i="32"/>
  <c r="F1145" i="32"/>
  <c r="H1145" i="32"/>
  <c r="I1145" i="32"/>
  <c r="D1145" i="32"/>
  <c r="J1145" i="32"/>
  <c r="E1145" i="32"/>
  <c r="K1145" i="32"/>
  <c r="L1145" i="32"/>
  <c r="C1146" i="32"/>
  <c r="D1146" i="32"/>
  <c r="E1146" i="32"/>
  <c r="G1146" i="32"/>
  <c r="H1146" i="32"/>
  <c r="I1146" i="32"/>
  <c r="J1146" i="32"/>
  <c r="K1146" i="32"/>
  <c r="L1146" i="32"/>
  <c r="C1147" i="32"/>
  <c r="G1147" i="32"/>
  <c r="H1147" i="32"/>
  <c r="I1147" i="32"/>
  <c r="D1147" i="32"/>
  <c r="J1147" i="32"/>
  <c r="E1147" i="32"/>
  <c r="K1147" i="32"/>
  <c r="L1147" i="32"/>
  <c r="C1148" i="32"/>
  <c r="G1148" i="32"/>
  <c r="F1148" i="32"/>
  <c r="H1148" i="32"/>
  <c r="I1148" i="32"/>
  <c r="D1148" i="32"/>
  <c r="J1148" i="32"/>
  <c r="E1148" i="32"/>
  <c r="K1148" i="32"/>
  <c r="L1148" i="32"/>
  <c r="C1149" i="32"/>
  <c r="D1149" i="32"/>
  <c r="E1149" i="32"/>
  <c r="G1149" i="32"/>
  <c r="H1149" i="32"/>
  <c r="I1149" i="32"/>
  <c r="J1149" i="32"/>
  <c r="K1149" i="32"/>
  <c r="L1149" i="32"/>
  <c r="C1150" i="32"/>
  <c r="G1150" i="32"/>
  <c r="H1150" i="32"/>
  <c r="I1150" i="32"/>
  <c r="D1150" i="32"/>
  <c r="J1150" i="32"/>
  <c r="E1150" i="32"/>
  <c r="K1150" i="32"/>
  <c r="L1150" i="32"/>
  <c r="C1151" i="32"/>
  <c r="G1151" i="32"/>
  <c r="F1151" i="32"/>
  <c r="H1151" i="32"/>
  <c r="I1151" i="32"/>
  <c r="D1151" i="32"/>
  <c r="J1151" i="32"/>
  <c r="E1151" i="32"/>
  <c r="K1151" i="32"/>
  <c r="L1151" i="32"/>
  <c r="C1152" i="32"/>
  <c r="G1152" i="32"/>
  <c r="H1152" i="32"/>
  <c r="I1152" i="32"/>
  <c r="D1152" i="32"/>
  <c r="J1152" i="32"/>
  <c r="E1152" i="32"/>
  <c r="K1152" i="32"/>
  <c r="L1152" i="32"/>
  <c r="C1153" i="32"/>
  <c r="G1153" i="32"/>
  <c r="H1153" i="32"/>
  <c r="I1153" i="32"/>
  <c r="D1153" i="32"/>
  <c r="J1153" i="32"/>
  <c r="E1153" i="32"/>
  <c r="K1153" i="32"/>
  <c r="L1153" i="32"/>
  <c r="C1154" i="32"/>
  <c r="G1154" i="32"/>
  <c r="H1154" i="32"/>
  <c r="F1154" i="32"/>
  <c r="I1154" i="32"/>
  <c r="D1154" i="32"/>
  <c r="J1154" i="32"/>
  <c r="E1154" i="32"/>
  <c r="K1154" i="32"/>
  <c r="L1154" i="32"/>
  <c r="C1155" i="32"/>
  <c r="G1155" i="32"/>
  <c r="F1155" i="32"/>
  <c r="H1155" i="32"/>
  <c r="I1155" i="32"/>
  <c r="D1155" i="32"/>
  <c r="J1155" i="32"/>
  <c r="E1155" i="32"/>
  <c r="K1155" i="32"/>
  <c r="L1155" i="32"/>
  <c r="C1156" i="32"/>
  <c r="G1156" i="32"/>
  <c r="H1156" i="32"/>
  <c r="I1156" i="32"/>
  <c r="D1156" i="32"/>
  <c r="J1156" i="32"/>
  <c r="E1156" i="32"/>
  <c r="K1156" i="32"/>
  <c r="L1156" i="32"/>
  <c r="C1157" i="32"/>
  <c r="G1157" i="32"/>
  <c r="H1157" i="32"/>
  <c r="I1157" i="32"/>
  <c r="D1157" i="32"/>
  <c r="J1157" i="32"/>
  <c r="E1157" i="32"/>
  <c r="K1157" i="32"/>
  <c r="L1157" i="32"/>
  <c r="C1158" i="32"/>
  <c r="G1158" i="32"/>
  <c r="H1158" i="32"/>
  <c r="I1158" i="32"/>
  <c r="D1158" i="32"/>
  <c r="J1158" i="32"/>
  <c r="E1158" i="32"/>
  <c r="K1158" i="32"/>
  <c r="L1158" i="32"/>
  <c r="C1159" i="32"/>
  <c r="G1159" i="32"/>
  <c r="F1159" i="32"/>
  <c r="H1159" i="32"/>
  <c r="I1159" i="32"/>
  <c r="D1159" i="32"/>
  <c r="J1159" i="32"/>
  <c r="E1159" i="32"/>
  <c r="K1159" i="32"/>
  <c r="L1159" i="32"/>
  <c r="C1160" i="32"/>
  <c r="G1160" i="32"/>
  <c r="H1160" i="32"/>
  <c r="F1160" i="32"/>
  <c r="I1160" i="32"/>
  <c r="D1160" i="32"/>
  <c r="J1160" i="32"/>
  <c r="E1160" i="32"/>
  <c r="K1160" i="32"/>
  <c r="L1160" i="32"/>
  <c r="C1161" i="32"/>
  <c r="G1161" i="32"/>
  <c r="H1161" i="32"/>
  <c r="I1161" i="32"/>
  <c r="D1161" i="32"/>
  <c r="J1161" i="32"/>
  <c r="E1161" i="32"/>
  <c r="K1161" i="32"/>
  <c r="L1161" i="32"/>
  <c r="C1162" i="32"/>
  <c r="G1162" i="32"/>
  <c r="H1162" i="32"/>
  <c r="I1162" i="32"/>
  <c r="D1162" i="32"/>
  <c r="J1162" i="32"/>
  <c r="E1162" i="32"/>
  <c r="K1162" i="32"/>
  <c r="L1162" i="32"/>
  <c r="C1163" i="32"/>
  <c r="G1163" i="32"/>
  <c r="H1163" i="32"/>
  <c r="I1163" i="32"/>
  <c r="D1163" i="32"/>
  <c r="J1163" i="32"/>
  <c r="E1163" i="32"/>
  <c r="K1163" i="32"/>
  <c r="L1163" i="32"/>
  <c r="C1164" i="32"/>
  <c r="D1164" i="32"/>
  <c r="G1164" i="32"/>
  <c r="F1164" i="32"/>
  <c r="H1164" i="32"/>
  <c r="I1164" i="32"/>
  <c r="J1164" i="32"/>
  <c r="E1164" i="32"/>
  <c r="K1164" i="32"/>
  <c r="L1164" i="32"/>
  <c r="C1165" i="32"/>
  <c r="G1165" i="32"/>
  <c r="H1165" i="32"/>
  <c r="I1165" i="32"/>
  <c r="D1165" i="32"/>
  <c r="J1165" i="32"/>
  <c r="E1165" i="32"/>
  <c r="K1165" i="32"/>
  <c r="L1165" i="32"/>
  <c r="C1166" i="32"/>
  <c r="G1166" i="32"/>
  <c r="H1166" i="32"/>
  <c r="I1166" i="32"/>
  <c r="D1166" i="32"/>
  <c r="J1166" i="32"/>
  <c r="E1166" i="32"/>
  <c r="K1166" i="32"/>
  <c r="L1166" i="32"/>
  <c r="C1167" i="32"/>
  <c r="G1167" i="32"/>
  <c r="H1167" i="32"/>
  <c r="I1167" i="32"/>
  <c r="D1167" i="32"/>
  <c r="J1167" i="32"/>
  <c r="E1167" i="32"/>
  <c r="K1167" i="32"/>
  <c r="L1167" i="32"/>
  <c r="C1168" i="32"/>
  <c r="D1168" i="32"/>
  <c r="G1168" i="32"/>
  <c r="H1168" i="32"/>
  <c r="I1168" i="32"/>
  <c r="J1168" i="32"/>
  <c r="E1168" i="32"/>
  <c r="K1168" i="32"/>
  <c r="L1168" i="32"/>
  <c r="C1169" i="32"/>
  <c r="E1169" i="32"/>
  <c r="G1169" i="32"/>
  <c r="H1169" i="32"/>
  <c r="I1169" i="32"/>
  <c r="D1169" i="32"/>
  <c r="J1169" i="32"/>
  <c r="K1169" i="32"/>
  <c r="L1169" i="32"/>
  <c r="C1170" i="32"/>
  <c r="G1170" i="32"/>
  <c r="H1170" i="32"/>
  <c r="I1170" i="32"/>
  <c r="D1170" i="32"/>
  <c r="J1170" i="32"/>
  <c r="E1170" i="32"/>
  <c r="K1170" i="32"/>
  <c r="L1170" i="32"/>
  <c r="C1171" i="32"/>
  <c r="G1171" i="32"/>
  <c r="H1171" i="32"/>
  <c r="I1171" i="32"/>
  <c r="D1171" i="32"/>
  <c r="J1171" i="32"/>
  <c r="E1171" i="32"/>
  <c r="K1171" i="32"/>
  <c r="L1171" i="32"/>
  <c r="C1172" i="32"/>
  <c r="D1172" i="32"/>
  <c r="G1172" i="32"/>
  <c r="H1172" i="32"/>
  <c r="I1172" i="32"/>
  <c r="J1172" i="32"/>
  <c r="E1172" i="32"/>
  <c r="K1172" i="32"/>
  <c r="L1172" i="32"/>
  <c r="C1173" i="32"/>
  <c r="G1173" i="32"/>
  <c r="F1173" i="32"/>
  <c r="H1173" i="32"/>
  <c r="I1173" i="32"/>
  <c r="D1173" i="32"/>
  <c r="J1173" i="32"/>
  <c r="E1173" i="32"/>
  <c r="K1173" i="32"/>
  <c r="L1173" i="32"/>
  <c r="C1174" i="32"/>
  <c r="G1174" i="32"/>
  <c r="H1174" i="32"/>
  <c r="I1174" i="32"/>
  <c r="D1174" i="32"/>
  <c r="J1174" i="32"/>
  <c r="E1174" i="32"/>
  <c r="K1174" i="32"/>
  <c r="L1174" i="32"/>
  <c r="C1175" i="32"/>
  <c r="G1175" i="32"/>
  <c r="H1175" i="32"/>
  <c r="I1175" i="32"/>
  <c r="D1175" i="32"/>
  <c r="J1175" i="32"/>
  <c r="E1175" i="32"/>
  <c r="K1175" i="32"/>
  <c r="L1175" i="32"/>
  <c r="C1176" i="32"/>
  <c r="G1176" i="32"/>
  <c r="H1176" i="32"/>
  <c r="I1176" i="32"/>
  <c r="D1176" i="32"/>
  <c r="J1176" i="32"/>
  <c r="E1176" i="32"/>
  <c r="K1176" i="32"/>
  <c r="L1176" i="32"/>
  <c r="C1177" i="32"/>
  <c r="D1177" i="32"/>
  <c r="G1177" i="32"/>
  <c r="H1177" i="32"/>
  <c r="I1177" i="32"/>
  <c r="J1177" i="32"/>
  <c r="E1177" i="32"/>
  <c r="K1177" i="32"/>
  <c r="L1177" i="32"/>
  <c r="C1178" i="32"/>
  <c r="E1178" i="32"/>
  <c r="G1178" i="32"/>
  <c r="H1178" i="32"/>
  <c r="I1178" i="32"/>
  <c r="D1178" i="32"/>
  <c r="J1178" i="32"/>
  <c r="K1178" i="32"/>
  <c r="L1178" i="32"/>
  <c r="C1179" i="32"/>
  <c r="E1179" i="32"/>
  <c r="G1179" i="32"/>
  <c r="H1179" i="32"/>
  <c r="I1179" i="32"/>
  <c r="D1179" i="32"/>
  <c r="J1179" i="32"/>
  <c r="K1179" i="32"/>
  <c r="L1179" i="32"/>
  <c r="C1180" i="32"/>
  <c r="G1180" i="32"/>
  <c r="H1180" i="32"/>
  <c r="I1180" i="32"/>
  <c r="D1180" i="32"/>
  <c r="J1180" i="32"/>
  <c r="E1180" i="32"/>
  <c r="K1180" i="32"/>
  <c r="L1180" i="32"/>
  <c r="C1181" i="32"/>
  <c r="G1181" i="32"/>
  <c r="H1181" i="32"/>
  <c r="I1181" i="32"/>
  <c r="D1181" i="32"/>
  <c r="J1181" i="32"/>
  <c r="E1181" i="32"/>
  <c r="K1181" i="32"/>
  <c r="L1181" i="32"/>
  <c r="C1182" i="32"/>
  <c r="D1182" i="32"/>
  <c r="G1182" i="32"/>
  <c r="H1182" i="32"/>
  <c r="I1182" i="32"/>
  <c r="J1182" i="32"/>
  <c r="E1182" i="32"/>
  <c r="K1182" i="32"/>
  <c r="L1182" i="32"/>
  <c r="C1183" i="32"/>
  <c r="G1183" i="32"/>
  <c r="H1183" i="32"/>
  <c r="I1183" i="32"/>
  <c r="D1183" i="32"/>
  <c r="J1183" i="32"/>
  <c r="E1183" i="32"/>
  <c r="K1183" i="32"/>
  <c r="L1183" i="32"/>
  <c r="C1184" i="32"/>
  <c r="G1184" i="32"/>
  <c r="H1184" i="32"/>
  <c r="I1184" i="32"/>
  <c r="D1184" i="32"/>
  <c r="J1184" i="32"/>
  <c r="E1184" i="32"/>
  <c r="K1184" i="32"/>
  <c r="L1184" i="32"/>
  <c r="C1185" i="32"/>
  <c r="G1185" i="32"/>
  <c r="H1185" i="32"/>
  <c r="I1185" i="32"/>
  <c r="D1185" i="32"/>
  <c r="J1185" i="32"/>
  <c r="E1185" i="32"/>
  <c r="K1185" i="32"/>
  <c r="L1185" i="32"/>
  <c r="C1186" i="32"/>
  <c r="G1186" i="32"/>
  <c r="F1186" i="32"/>
  <c r="H1186" i="32"/>
  <c r="I1186" i="32"/>
  <c r="D1186" i="32"/>
  <c r="J1186" i="32"/>
  <c r="E1186" i="32"/>
  <c r="K1186" i="32"/>
  <c r="L1186" i="32"/>
  <c r="C1187" i="32"/>
  <c r="G1187" i="32"/>
  <c r="H1187" i="32"/>
  <c r="I1187" i="32"/>
  <c r="D1187" i="32"/>
  <c r="J1187" i="32"/>
  <c r="E1187" i="32"/>
  <c r="K1187" i="32"/>
  <c r="L1187" i="32"/>
  <c r="C1188" i="32"/>
  <c r="G1188" i="32"/>
  <c r="H1188" i="32"/>
  <c r="I1188" i="32"/>
  <c r="D1188" i="32"/>
  <c r="J1188" i="32"/>
  <c r="E1188" i="32"/>
  <c r="K1188" i="32"/>
  <c r="L1188" i="32"/>
  <c r="C1189" i="32"/>
  <c r="G1189" i="32"/>
  <c r="H1189" i="32"/>
  <c r="I1189" i="32"/>
  <c r="D1189" i="32"/>
  <c r="J1189" i="32"/>
  <c r="E1189" i="32"/>
  <c r="K1189" i="32"/>
  <c r="L1189" i="32"/>
  <c r="C1190" i="32"/>
  <c r="F1190" i="32"/>
  <c r="G1190" i="32"/>
  <c r="H1190" i="32"/>
  <c r="I1190" i="32"/>
  <c r="D1190" i="32"/>
  <c r="J1190" i="32"/>
  <c r="E1190" i="32"/>
  <c r="K1190" i="32"/>
  <c r="L1190" i="32"/>
  <c r="C1191" i="32"/>
  <c r="E1191" i="32"/>
  <c r="G1191" i="32"/>
  <c r="H1191" i="32"/>
  <c r="I1191" i="32"/>
  <c r="D1191" i="32"/>
  <c r="J1191" i="32"/>
  <c r="K1191" i="32"/>
  <c r="L1191" i="32"/>
  <c r="C1192" i="32"/>
  <c r="G1192" i="32"/>
  <c r="F1192" i="32"/>
  <c r="H1192" i="32"/>
  <c r="I1192" i="32"/>
  <c r="D1192" i="32"/>
  <c r="J1192" i="32"/>
  <c r="E1192" i="32"/>
  <c r="K1192" i="32"/>
  <c r="L1192" i="32"/>
  <c r="C1193" i="32"/>
  <c r="G1193" i="32"/>
  <c r="H1193" i="32"/>
  <c r="I1193" i="32"/>
  <c r="D1193" i="32"/>
  <c r="J1193" i="32"/>
  <c r="E1193" i="32"/>
  <c r="K1193" i="32"/>
  <c r="L1193" i="32"/>
  <c r="C1194" i="32"/>
  <c r="G1194" i="32"/>
  <c r="H1194" i="32"/>
  <c r="I1194" i="32"/>
  <c r="D1194" i="32"/>
  <c r="J1194" i="32"/>
  <c r="E1194" i="32"/>
  <c r="K1194" i="32"/>
  <c r="L1194" i="32"/>
  <c r="C1195" i="32"/>
  <c r="G1195" i="32"/>
  <c r="H1195" i="32"/>
  <c r="I1195" i="32"/>
  <c r="D1195" i="32"/>
  <c r="J1195" i="32"/>
  <c r="E1195" i="32"/>
  <c r="K1195" i="32"/>
  <c r="L1195" i="32"/>
  <c r="C1196" i="32"/>
  <c r="G1196" i="32"/>
  <c r="F1196" i="32"/>
  <c r="H1196" i="32"/>
  <c r="I1196" i="32"/>
  <c r="D1196" i="32"/>
  <c r="J1196" i="32"/>
  <c r="E1196" i="32"/>
  <c r="K1196" i="32"/>
  <c r="L1196" i="32"/>
  <c r="C1197" i="32"/>
  <c r="D1197" i="32"/>
  <c r="G1197" i="32"/>
  <c r="F1197" i="32"/>
  <c r="H1197" i="32"/>
  <c r="I1197" i="32"/>
  <c r="J1197" i="32"/>
  <c r="E1197" i="32"/>
  <c r="K1197" i="32"/>
  <c r="L1197" i="32"/>
  <c r="C1198" i="32"/>
  <c r="G1198" i="32"/>
  <c r="H1198" i="32"/>
  <c r="I1198" i="32"/>
  <c r="D1198" i="32"/>
  <c r="J1198" i="32"/>
  <c r="E1198" i="32"/>
  <c r="K1198" i="32"/>
  <c r="L1198" i="32"/>
  <c r="C1199" i="32"/>
  <c r="G1199" i="32"/>
  <c r="H1199" i="32"/>
  <c r="F1199" i="32"/>
  <c r="I1199" i="32"/>
  <c r="D1199" i="32"/>
  <c r="J1199" i="32"/>
  <c r="E1199" i="32"/>
  <c r="K1199" i="32"/>
  <c r="L1199" i="32"/>
  <c r="C1200" i="32"/>
  <c r="D1200" i="32"/>
  <c r="F1200" i="32"/>
  <c r="G1200" i="32"/>
  <c r="H1200" i="32"/>
  <c r="I1200" i="32"/>
  <c r="J1200" i="32"/>
  <c r="E1200" i="32"/>
  <c r="K1200" i="32"/>
  <c r="L1200" i="32"/>
  <c r="H60" i="59"/>
  <c r="I60" i="59"/>
  <c r="G60" i="59"/>
  <c r="N94" i="59"/>
  <c r="N77" i="59"/>
  <c r="N60" i="59"/>
  <c r="K94" i="59"/>
  <c r="O102" i="59"/>
  <c r="K77" i="59"/>
  <c r="O85" i="59"/>
  <c r="K60" i="59"/>
  <c r="O68" i="59"/>
  <c r="J94" i="59"/>
  <c r="N102" i="59"/>
  <c r="J77" i="59"/>
  <c r="N85" i="59"/>
  <c r="J60" i="59"/>
  <c r="N68" i="59"/>
  <c r="H94" i="59"/>
  <c r="I94" i="59"/>
  <c r="H77" i="59"/>
  <c r="I77" i="59"/>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B60" i="59"/>
  <c r="B77" i="59"/>
  <c r="B94" i="59"/>
  <c r="F94" i="59"/>
  <c r="E94" i="59"/>
  <c r="D94" i="59"/>
  <c r="C94" i="59"/>
  <c r="F77" i="59"/>
  <c r="E77" i="59"/>
  <c r="D77" i="59"/>
  <c r="C77" i="59"/>
  <c r="F60" i="59"/>
  <c r="E60" i="59"/>
  <c r="D60" i="59"/>
  <c r="C60" i="59"/>
  <c r="G94" i="59"/>
  <c r="G77" i="59"/>
  <c r="K44" i="56"/>
  <c r="K32" i="56"/>
  <c r="C11" i="46"/>
  <c r="E19" i="50"/>
  <c r="B21" i="56"/>
  <c r="B21" i="46"/>
  <c r="B59" i="47"/>
  <c r="B19" i="56"/>
  <c r="B19" i="46"/>
  <c r="B57" i="47"/>
  <c r="B17" i="56"/>
  <c r="B17" i="46"/>
  <c r="B55" i="47"/>
  <c r="C13" i="56"/>
  <c r="B13" i="56"/>
  <c r="C13" i="46"/>
  <c r="B13" i="46"/>
  <c r="B49" i="47"/>
  <c r="B12" i="46"/>
  <c r="B48" i="47"/>
  <c r="C11" i="56"/>
  <c r="B11" i="56"/>
  <c r="B10" i="56"/>
  <c r="B11" i="46"/>
  <c r="B47" i="47"/>
  <c r="B10" i="46"/>
  <c r="B46" i="47"/>
  <c r="B1" i="61"/>
  <c r="O94" i="59"/>
  <c r="O77" i="59"/>
  <c r="O60" i="59"/>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E47" i="57"/>
  <c r="G47" i="57"/>
  <c r="D47" i="57"/>
  <c r="D46" i="57"/>
  <c r="E46" i="57"/>
  <c r="E45" i="57"/>
  <c r="H45" i="57"/>
  <c r="D45" i="57"/>
  <c r="H44" i="57"/>
  <c r="E44" i="57"/>
  <c r="F44" i="57"/>
  <c r="D44" i="57"/>
  <c r="E43" i="57"/>
  <c r="F43" i="57"/>
  <c r="D43" i="57"/>
  <c r="H43" i="57"/>
  <c r="H42" i="57"/>
  <c r="E42" i="57"/>
  <c r="D42" i="57"/>
  <c r="C41" i="57"/>
  <c r="D41" i="57"/>
  <c r="C40" i="57"/>
  <c r="E40" i="57"/>
  <c r="C39" i="57"/>
  <c r="D39" i="57"/>
  <c r="C38" i="57"/>
  <c r="E38" i="57"/>
  <c r="C37" i="57"/>
  <c r="D37" i="57"/>
  <c r="Y36" i="57"/>
  <c r="C36" i="57"/>
  <c r="D36" i="57"/>
  <c r="C35" i="57"/>
  <c r="E35" i="57"/>
  <c r="C34" i="57"/>
  <c r="E34" i="57"/>
  <c r="C33" i="57"/>
  <c r="E33" i="57"/>
  <c r="H33" i="57"/>
  <c r="C32" i="57"/>
  <c r="D32" i="57"/>
  <c r="C31" i="57"/>
  <c r="E31" i="57"/>
  <c r="C30" i="57"/>
  <c r="E30" i="57"/>
  <c r="C29" i="57"/>
  <c r="E29" i="57"/>
  <c r="G29" i="57"/>
  <c r="Y28" i="57"/>
  <c r="C28" i="57"/>
  <c r="D28" i="57"/>
  <c r="C27" i="57"/>
  <c r="D27" i="57"/>
  <c r="C26" i="57"/>
  <c r="E26" i="57"/>
  <c r="C25" i="57"/>
  <c r="E25" i="57"/>
  <c r="G25" i="57"/>
  <c r="C24" i="57"/>
  <c r="D24" i="57"/>
  <c r="C23" i="57"/>
  <c r="D23" i="57"/>
  <c r="C22" i="57"/>
  <c r="E22" i="57"/>
  <c r="C21" i="57"/>
  <c r="D21" i="57"/>
  <c r="C20" i="57"/>
  <c r="D20" i="57"/>
  <c r="Y19" i="57"/>
  <c r="C19" i="57"/>
  <c r="E19" i="57"/>
  <c r="C18" i="57"/>
  <c r="D18" i="57"/>
  <c r="C17" i="57"/>
  <c r="D17" i="57"/>
  <c r="C16" i="57"/>
  <c r="E16" i="57"/>
  <c r="C15" i="57"/>
  <c r="D15" i="57"/>
  <c r="C14" i="57"/>
  <c r="D14" i="57"/>
  <c r="C13" i="57"/>
  <c r="D13" i="57"/>
  <c r="C12" i="57"/>
  <c r="E12" i="57"/>
  <c r="D33" i="57"/>
  <c r="D34" i="57"/>
  <c r="D35" i="57"/>
  <c r="H46" i="57"/>
  <c r="G46" i="57"/>
  <c r="F46" i="57"/>
  <c r="D25" i="57"/>
  <c r="E20" i="57"/>
  <c r="E23" i="57"/>
  <c r="H23" i="57"/>
  <c r="E24" i="57"/>
  <c r="H24" i="57"/>
  <c r="E28" i="57"/>
  <c r="H28" i="57"/>
  <c r="D29" i="57"/>
  <c r="D30" i="57"/>
  <c r="E27" i="57"/>
  <c r="F27" i="57"/>
  <c r="D38" i="57"/>
  <c r="D40" i="57"/>
  <c r="E37" i="57"/>
  <c r="F37" i="57"/>
  <c r="E41" i="57"/>
  <c r="G41" i="57"/>
  <c r="F42" i="57"/>
  <c r="G42" i="57"/>
  <c r="F45" i="57"/>
  <c r="G23" i="57"/>
  <c r="H20" i="57"/>
  <c r="G20" i="57"/>
  <c r="F20" i="57"/>
  <c r="F41" i="57"/>
  <c r="F24" i="50"/>
  <c r="G24" i="50"/>
  <c r="H24" i="50"/>
  <c r="I24" i="50"/>
  <c r="J24" i="50"/>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c r="F1723" i="32"/>
  <c r="B1" i="56"/>
  <c r="B1" i="46"/>
  <c r="B1" i="42"/>
  <c r="B1" i="47"/>
  <c r="C6" i="47"/>
  <c r="B12"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5" i="56"/>
  <c r="B50" i="47"/>
  <c r="B58" i="47"/>
  <c r="B56" i="47"/>
  <c r="B54" i="47"/>
  <c r="E6" i="47"/>
  <c r="F6" i="47"/>
  <c r="G6" i="47"/>
  <c r="H6" i="47"/>
  <c r="D6" i="47"/>
  <c r="F25" i="50"/>
  <c r="G25" i="50"/>
  <c r="H25" i="50"/>
  <c r="I25" i="50"/>
  <c r="J25" i="50"/>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c r="I1381" i="32"/>
  <c r="D1381" i="32"/>
  <c r="H1381" i="32"/>
  <c r="G1381" i="32"/>
  <c r="G1377" i="32"/>
  <c r="H1377" i="32"/>
  <c r="I1377" i="32"/>
  <c r="J1377" i="32"/>
  <c r="K1377" i="32"/>
  <c r="L1377" i="32"/>
  <c r="G1378" i="32"/>
  <c r="H1378" i="32"/>
  <c r="I1378" i="32"/>
  <c r="J1378" i="32"/>
  <c r="K1378" i="32"/>
  <c r="L1378" i="32"/>
  <c r="L1693" i="32"/>
  <c r="K1693" i="32"/>
  <c r="J1693" i="32"/>
  <c r="E1693" i="32"/>
  <c r="I1693" i="32"/>
  <c r="D1693" i="32"/>
  <c r="H1693" i="32"/>
  <c r="G1693" i="32"/>
  <c r="C1693" i="32"/>
  <c r="C1377" i="32"/>
  <c r="C1378" i="32"/>
  <c r="G1710" i="32"/>
  <c r="H1710" i="32"/>
  <c r="I1710" i="32"/>
  <c r="D1710" i="32"/>
  <c r="J1710" i="32"/>
  <c r="E1710" i="32"/>
  <c r="K1710" i="32"/>
  <c r="L1710" i="32"/>
  <c r="G1700" i="32"/>
  <c r="H1700" i="32"/>
  <c r="I1700" i="32"/>
  <c r="J1700" i="32"/>
  <c r="K1700" i="32"/>
  <c r="L1700" i="32"/>
  <c r="G1701" i="32"/>
  <c r="H1701" i="32"/>
  <c r="I1701" i="32"/>
  <c r="D1701" i="32"/>
  <c r="J1701" i="32"/>
  <c r="E1701" i="32"/>
  <c r="K1701" i="32"/>
  <c r="L1701" i="32"/>
  <c r="G1702" i="32"/>
  <c r="H1702" i="32"/>
  <c r="I1702" i="32"/>
  <c r="D1702" i="32"/>
  <c r="J1702" i="32"/>
  <c r="E1702" i="32"/>
  <c r="K1702" i="32"/>
  <c r="L1702" i="32"/>
  <c r="G1703" i="32"/>
  <c r="H1703" i="32"/>
  <c r="I1703" i="32"/>
  <c r="D1703" i="32"/>
  <c r="J1703" i="32"/>
  <c r="E1703" i="32"/>
  <c r="K1703" i="32"/>
  <c r="L1703" i="32"/>
  <c r="G1704" i="32"/>
  <c r="H1704" i="32"/>
  <c r="I1704" i="32"/>
  <c r="D1704" i="32"/>
  <c r="J1704" i="32"/>
  <c r="E1704" i="32"/>
  <c r="K1704" i="32"/>
  <c r="L1704" i="32"/>
  <c r="G1705" i="32"/>
  <c r="H1705" i="32"/>
  <c r="I1705" i="32"/>
  <c r="D1705" i="32"/>
  <c r="J1705" i="32"/>
  <c r="E1705" i="32"/>
  <c r="K1705" i="32"/>
  <c r="L1705" i="32"/>
  <c r="G1706" i="32"/>
  <c r="H1706" i="32"/>
  <c r="I1706" i="32"/>
  <c r="D1706" i="32"/>
  <c r="J1706" i="32"/>
  <c r="E1706" i="32"/>
  <c r="K1706" i="32"/>
  <c r="L1706" i="32"/>
  <c r="G1707" i="32"/>
  <c r="H1707" i="32"/>
  <c r="I1707" i="32"/>
  <c r="D1707" i="32"/>
  <c r="J1707" i="32"/>
  <c r="E1707" i="32"/>
  <c r="K1707" i="32"/>
  <c r="L1707" i="32"/>
  <c r="G1708" i="32"/>
  <c r="H1708" i="32"/>
  <c r="I1708" i="32"/>
  <c r="D1708" i="32"/>
  <c r="J1708" i="32"/>
  <c r="E1708" i="32"/>
  <c r="K1708" i="32"/>
  <c r="L1708" i="32"/>
  <c r="G1709" i="32"/>
  <c r="H1709" i="32"/>
  <c r="I1709" i="32"/>
  <c r="D1709" i="32"/>
  <c r="J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c r="J1681" i="32"/>
  <c r="E1681" i="32"/>
  <c r="K1681" i="32"/>
  <c r="L1681" i="32"/>
  <c r="G1682" i="32"/>
  <c r="H1682" i="32"/>
  <c r="I1682" i="32"/>
  <c r="D1682" i="32"/>
  <c r="J1682" i="32"/>
  <c r="E1682" i="32"/>
  <c r="K1682" i="32"/>
  <c r="L1682" i="32"/>
  <c r="G1683" i="32"/>
  <c r="H1683" i="32"/>
  <c r="I1683" i="32"/>
  <c r="D1683" i="32"/>
  <c r="J1683" i="32"/>
  <c r="E1683" i="32"/>
  <c r="K1683" i="32"/>
  <c r="L1683" i="32"/>
  <c r="G1684" i="32"/>
  <c r="H1684" i="32"/>
  <c r="I1684" i="32"/>
  <c r="D1684" i="32"/>
  <c r="J1684" i="32"/>
  <c r="E1684" i="32"/>
  <c r="K1684" i="32"/>
  <c r="L1684" i="32"/>
  <c r="G1685" i="32"/>
  <c r="H1685" i="32"/>
  <c r="I1685" i="32"/>
  <c r="D1685" i="32"/>
  <c r="J1685" i="32"/>
  <c r="E1685" i="32"/>
  <c r="K1685" i="32"/>
  <c r="L1685" i="32"/>
  <c r="G1686" i="32"/>
  <c r="H1686" i="32"/>
  <c r="I1686" i="32"/>
  <c r="D1686" i="32"/>
  <c r="J1686" i="32"/>
  <c r="E1686" i="32"/>
  <c r="K1686" i="32"/>
  <c r="L1686" i="32"/>
  <c r="G1687" i="32"/>
  <c r="H1687" i="32"/>
  <c r="I1687" i="32"/>
  <c r="D1687" i="32"/>
  <c r="J1687" i="32"/>
  <c r="E1687" i="32"/>
  <c r="K1687" i="32"/>
  <c r="L1687" i="32"/>
  <c r="G1688" i="32"/>
  <c r="H1688" i="32"/>
  <c r="I1688" i="32"/>
  <c r="D1688" i="32"/>
  <c r="J1688" i="32"/>
  <c r="E1688" i="32"/>
  <c r="K1688" i="32"/>
  <c r="L1688" i="32"/>
  <c r="G1689" i="32"/>
  <c r="H1689" i="32"/>
  <c r="I1689" i="32"/>
  <c r="D1689" i="32"/>
  <c r="J1689" i="32"/>
  <c r="E1689" i="32"/>
  <c r="K1689" i="32"/>
  <c r="L1689" i="32"/>
  <c r="G1690" i="32"/>
  <c r="H1690" i="32"/>
  <c r="I1690" i="32"/>
  <c r="D1690" i="32"/>
  <c r="J1690" i="32"/>
  <c r="E1690" i="32"/>
  <c r="K1690" i="32"/>
  <c r="L1690" i="32"/>
  <c r="G1691" i="32"/>
  <c r="H1691" i="32"/>
  <c r="I1691" i="32"/>
  <c r="D1691" i="32"/>
  <c r="J1691" i="32"/>
  <c r="E1691" i="32"/>
  <c r="K1691" i="32"/>
  <c r="L1691" i="32"/>
  <c r="G1692" i="32"/>
  <c r="H1692" i="32"/>
  <c r="I1692" i="32"/>
  <c r="D1692" i="32"/>
  <c r="J1692" i="32"/>
  <c r="E1692" i="32"/>
  <c r="K1692" i="32"/>
  <c r="L1692" i="32"/>
  <c r="G1694" i="32"/>
  <c r="H1694" i="32"/>
  <c r="I1694" i="32"/>
  <c r="D1694" i="32"/>
  <c r="J1694" i="32"/>
  <c r="E1694" i="32"/>
  <c r="K1694" i="32"/>
  <c r="L1694" i="32"/>
  <c r="G1695" i="32"/>
  <c r="H1695" i="32"/>
  <c r="I1695" i="32"/>
  <c r="D1695" i="32"/>
  <c r="J1695" i="32"/>
  <c r="E1695" i="32"/>
  <c r="K1695" i="32"/>
  <c r="L1695" i="32"/>
  <c r="G1696" i="32"/>
  <c r="H1696" i="32"/>
  <c r="I1696" i="32"/>
  <c r="D1696" i="32"/>
  <c r="J1696" i="32"/>
  <c r="E1696" i="32"/>
  <c r="K1696" i="32"/>
  <c r="L1696" i="32"/>
  <c r="G1697" i="32"/>
  <c r="H1697" i="32"/>
  <c r="I1697" i="32"/>
  <c r="D1697" i="32"/>
  <c r="J1697" i="32"/>
  <c r="E1697" i="32"/>
  <c r="K1697" i="32"/>
  <c r="L1697" i="32"/>
  <c r="G1698" i="32"/>
  <c r="H1698" i="32"/>
  <c r="I1698" i="32"/>
  <c r="D1698" i="32"/>
  <c r="J1698" i="32"/>
  <c r="E1698" i="32"/>
  <c r="K1698" i="32"/>
  <c r="L1698" i="32"/>
  <c r="L1313" i="32"/>
  <c r="K1313" i="32"/>
  <c r="J1313" i="32"/>
  <c r="E1313" i="32"/>
  <c r="I1313" i="32"/>
  <c r="D1313" i="32"/>
  <c r="H1313" i="32"/>
  <c r="G1313" i="32"/>
  <c r="C1313" i="32"/>
  <c r="L1312" i="32"/>
  <c r="K1312" i="32"/>
  <c r="J1312" i="32"/>
  <c r="E1312" i="32"/>
  <c r="I1312" i="32"/>
  <c r="D1312" i="32"/>
  <c r="H1312" i="32"/>
  <c r="G1312" i="32"/>
  <c r="C1312" i="32"/>
  <c r="L1311" i="32"/>
  <c r="K1311" i="32"/>
  <c r="J1311" i="32"/>
  <c r="E1311" i="32"/>
  <c r="I1311" i="32"/>
  <c r="D1311" i="32"/>
  <c r="H1311" i="32"/>
  <c r="G1311" i="32"/>
  <c r="C1311" i="32"/>
  <c r="L1310" i="32"/>
  <c r="K1310" i="32"/>
  <c r="J1310" i="32"/>
  <c r="E1310" i="32"/>
  <c r="I1310" i="32"/>
  <c r="D1310" i="32"/>
  <c r="H1310" i="32"/>
  <c r="G1310" i="32"/>
  <c r="C1310" i="32"/>
  <c r="L1309" i="32"/>
  <c r="K1309" i="32"/>
  <c r="J1309" i="32"/>
  <c r="E1309" i="32"/>
  <c r="I1309" i="32"/>
  <c r="D1309" i="32"/>
  <c r="H1309" i="32"/>
  <c r="G1309" i="32"/>
  <c r="C1309" i="32"/>
  <c r="L1308" i="32"/>
  <c r="K1308" i="32"/>
  <c r="J1308" i="32"/>
  <c r="E1308" i="32"/>
  <c r="I1308" i="32"/>
  <c r="D1308" i="32"/>
  <c r="H1308" i="32"/>
  <c r="G1308" i="32"/>
  <c r="C1308" i="32"/>
  <c r="L1307" i="32"/>
  <c r="K1307" i="32"/>
  <c r="J1307" i="32"/>
  <c r="E1307" i="32"/>
  <c r="I1307" i="32"/>
  <c r="D1307" i="32"/>
  <c r="H1307" i="32"/>
  <c r="G1307" i="32"/>
  <c r="C1307" i="32"/>
  <c r="L1306" i="32"/>
  <c r="K1306" i="32"/>
  <c r="J1306" i="32"/>
  <c r="E1306" i="32"/>
  <c r="I1306" i="32"/>
  <c r="D1306" i="32"/>
  <c r="H1306" i="32"/>
  <c r="G1306" i="32"/>
  <c r="C1306" i="32"/>
  <c r="L1305" i="32"/>
  <c r="K1305" i="32"/>
  <c r="J1305" i="32"/>
  <c r="E1305" i="32"/>
  <c r="I1305" i="32"/>
  <c r="D1305" i="32"/>
  <c r="H1305" i="32"/>
  <c r="G1305" i="32"/>
  <c r="C1305" i="32"/>
  <c r="L1304" i="32"/>
  <c r="K1304" i="32"/>
  <c r="J1304" i="32"/>
  <c r="E1304" i="32"/>
  <c r="I1304" i="32"/>
  <c r="D1304" i="32"/>
  <c r="H1304" i="32"/>
  <c r="G1304" i="32"/>
  <c r="C1304" i="32"/>
  <c r="L1303" i="32"/>
  <c r="K1303" i="32"/>
  <c r="J1303" i="32"/>
  <c r="E1303" i="32"/>
  <c r="I1303" i="32"/>
  <c r="D1303" i="32"/>
  <c r="H1303" i="32"/>
  <c r="G1303" i="32"/>
  <c r="C1303" i="32"/>
  <c r="L1302" i="32"/>
  <c r="K1302" i="32"/>
  <c r="J1302" i="32"/>
  <c r="E1302" i="32"/>
  <c r="I1302" i="32"/>
  <c r="D1302" i="32"/>
  <c r="H1302" i="32"/>
  <c r="G1302" i="32"/>
  <c r="C1302" i="32"/>
  <c r="L1301" i="32"/>
  <c r="K1301" i="32"/>
  <c r="J1301" i="32"/>
  <c r="E1301" i="32"/>
  <c r="I1301" i="32"/>
  <c r="D1301" i="32"/>
  <c r="H1301" i="32"/>
  <c r="G1301" i="32"/>
  <c r="C1301" i="32"/>
  <c r="L1300" i="32"/>
  <c r="K1300" i="32"/>
  <c r="J1300" i="32"/>
  <c r="E1300" i="32"/>
  <c r="I1300" i="32"/>
  <c r="D1300" i="32"/>
  <c r="H1300" i="32"/>
  <c r="G1300" i="32"/>
  <c r="C1300" i="32"/>
  <c r="L1299" i="32"/>
  <c r="K1299" i="32"/>
  <c r="J1299" i="32"/>
  <c r="E1299" i="32"/>
  <c r="I1299" i="32"/>
  <c r="D1299" i="32"/>
  <c r="H1299" i="32"/>
  <c r="G1299" i="32"/>
  <c r="C1299" i="32"/>
  <c r="L1298" i="32"/>
  <c r="K1298" i="32"/>
  <c r="J1298" i="32"/>
  <c r="E1298" i="32"/>
  <c r="I1298" i="32"/>
  <c r="D1298" i="32"/>
  <c r="H1298" i="32"/>
  <c r="G1298" i="32"/>
  <c r="C1298" i="32"/>
  <c r="L1297" i="32"/>
  <c r="K1297" i="32"/>
  <c r="J1297" i="32"/>
  <c r="E1297" i="32"/>
  <c r="I1297" i="32"/>
  <c r="D1297" i="32"/>
  <c r="H1297" i="32"/>
  <c r="G1297" i="32"/>
  <c r="C1297" i="32"/>
  <c r="L1296" i="32"/>
  <c r="K1296" i="32"/>
  <c r="J1296" i="32"/>
  <c r="E1296" i="32"/>
  <c r="I1296" i="32"/>
  <c r="D1296" i="32"/>
  <c r="H1296" i="32"/>
  <c r="G1296" i="32"/>
  <c r="C1296"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H37" i="32"/>
  <c r="G37" i="32"/>
  <c r="C37" i="32"/>
  <c r="L36" i="32"/>
  <c r="K36" i="32"/>
  <c r="J36" i="32"/>
  <c r="E36" i="32"/>
  <c r="I36" i="32"/>
  <c r="D36" i="32"/>
  <c r="H36" i="32"/>
  <c r="G36" i="32"/>
  <c r="C36" i="32"/>
  <c r="L35" i="32"/>
  <c r="K35" i="32"/>
  <c r="J35" i="32"/>
  <c r="I35" i="32"/>
  <c r="D35" i="32"/>
  <c r="H35" i="32"/>
  <c r="G35" i="32"/>
  <c r="C35" i="32"/>
  <c r="L34" i="32"/>
  <c r="K34" i="32"/>
  <c r="J34" i="32"/>
  <c r="E34" i="32"/>
  <c r="I34" i="32"/>
  <c r="D34" i="32"/>
  <c r="H34" i="32"/>
  <c r="G34" i="32"/>
  <c r="C34" i="32"/>
  <c r="L33" i="32"/>
  <c r="K33" i="32"/>
  <c r="J33" i="32"/>
  <c r="E33" i="32"/>
  <c r="I33" i="32"/>
  <c r="D33" i="32"/>
  <c r="H33" i="32"/>
  <c r="G33" i="32"/>
  <c r="C33" i="32"/>
  <c r="L32" i="32"/>
  <c r="K32" i="32"/>
  <c r="J32" i="32"/>
  <c r="E32" i="32"/>
  <c r="I32" i="32"/>
  <c r="D32" i="32"/>
  <c r="H32" i="32"/>
  <c r="G32" i="32"/>
  <c r="C32" i="32"/>
  <c r="L31" i="32"/>
  <c r="K31" i="32"/>
  <c r="J31" i="32"/>
  <c r="E31" i="32"/>
  <c r="I31" i="32"/>
  <c r="D31" i="32"/>
  <c r="H31" i="32"/>
  <c r="G31" i="32"/>
  <c r="C31" i="32"/>
  <c r="L30" i="32"/>
  <c r="K30" i="32"/>
  <c r="J30" i="32"/>
  <c r="E30" i="32"/>
  <c r="I30" i="32"/>
  <c r="D30" i="32"/>
  <c r="H30" i="32"/>
  <c r="G30" i="32"/>
  <c r="C30" i="32"/>
  <c r="K29" i="32"/>
  <c r="J29" i="32"/>
  <c r="E29" i="32"/>
  <c r="I29" i="32"/>
  <c r="D29" i="32"/>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c r="I1680" i="32"/>
  <c r="D1680" i="32"/>
  <c r="H1680" i="32"/>
  <c r="G1680" i="32"/>
  <c r="L1679" i="32"/>
  <c r="K1679" i="32"/>
  <c r="J1679" i="32"/>
  <c r="E1679" i="32"/>
  <c r="I1679" i="32"/>
  <c r="D1679" i="32"/>
  <c r="H1679" i="32"/>
  <c r="G1679" i="32"/>
  <c r="L1678" i="32"/>
  <c r="K1678" i="32"/>
  <c r="J1678" i="32"/>
  <c r="E1678" i="32"/>
  <c r="I1678" i="32"/>
  <c r="D1678" i="32"/>
  <c r="H1678" i="32"/>
  <c r="G1678" i="32"/>
  <c r="L1677" i="32"/>
  <c r="K1677" i="32"/>
  <c r="J1677" i="32"/>
  <c r="E1677" i="32"/>
  <c r="I1677" i="32"/>
  <c r="D1677" i="32"/>
  <c r="H1677" i="32"/>
  <c r="G1677" i="32"/>
  <c r="L1675" i="32"/>
  <c r="K1675" i="32"/>
  <c r="J1675" i="32"/>
  <c r="E1675" i="32"/>
  <c r="I1675" i="32"/>
  <c r="D1675" i="32"/>
  <c r="H1675" i="32"/>
  <c r="G1675" i="32"/>
  <c r="L1674" i="32"/>
  <c r="K1674" i="32"/>
  <c r="J1674" i="32"/>
  <c r="E1674" i="32"/>
  <c r="I1674" i="32"/>
  <c r="D1674" i="32"/>
  <c r="H1674" i="32"/>
  <c r="G1674" i="32"/>
  <c r="L1673" i="32"/>
  <c r="K1673" i="32"/>
  <c r="J1673" i="32"/>
  <c r="E1673" i="32"/>
  <c r="I1673" i="32"/>
  <c r="D1673" i="32"/>
  <c r="H1673" i="32"/>
  <c r="G1673" i="32"/>
  <c r="L1672" i="32"/>
  <c r="K1672" i="32"/>
  <c r="J1672" i="32"/>
  <c r="E1672" i="32"/>
  <c r="I1672" i="32"/>
  <c r="D1672" i="32"/>
  <c r="H1672" i="32"/>
  <c r="G1672" i="32"/>
  <c r="L1671" i="32"/>
  <c r="K1671" i="32"/>
  <c r="J1671" i="32"/>
  <c r="E1671" i="32"/>
  <c r="I1671" i="32"/>
  <c r="D1671" i="32"/>
  <c r="H1671" i="32"/>
  <c r="G1671" i="32"/>
  <c r="L1670" i="32"/>
  <c r="K1670" i="32"/>
  <c r="J1670" i="32"/>
  <c r="E1670" i="32"/>
  <c r="I1670" i="32"/>
  <c r="D1670" i="32"/>
  <c r="H1670" i="32"/>
  <c r="G1670" i="32"/>
  <c r="L1669" i="32"/>
  <c r="K1669" i="32"/>
  <c r="J1669" i="32"/>
  <c r="E1669" i="32"/>
  <c r="I1669" i="32"/>
  <c r="D1669" i="32"/>
  <c r="H1669" i="32"/>
  <c r="G1669" i="32"/>
  <c r="L1668" i="32"/>
  <c r="K1668" i="32"/>
  <c r="J1668" i="32"/>
  <c r="E1668" i="32"/>
  <c r="I1668" i="32"/>
  <c r="D1668" i="32"/>
  <c r="H1668" i="32"/>
  <c r="G1668" i="32"/>
  <c r="L1667" i="32"/>
  <c r="K1667" i="32"/>
  <c r="J1667" i="32"/>
  <c r="E1667" i="32"/>
  <c r="I1667" i="32"/>
  <c r="D1667" i="32"/>
  <c r="H1667" i="32"/>
  <c r="G1667" i="32"/>
  <c r="L1666" i="32"/>
  <c r="K1666" i="32"/>
  <c r="J1666" i="32"/>
  <c r="E1666" i="32"/>
  <c r="I1666" i="32"/>
  <c r="D1666" i="32"/>
  <c r="H1666" i="32"/>
  <c r="G1666" i="32"/>
  <c r="L1665" i="32"/>
  <c r="K1665" i="32"/>
  <c r="J1665" i="32"/>
  <c r="E1665" i="32"/>
  <c r="I1665" i="32"/>
  <c r="D1665" i="32"/>
  <c r="H1665" i="32"/>
  <c r="G1665" i="32"/>
  <c r="L1664" i="32"/>
  <c r="K1664" i="32"/>
  <c r="J1664" i="32"/>
  <c r="E1664" i="32"/>
  <c r="I1664" i="32"/>
  <c r="D1664" i="32"/>
  <c r="H1664" i="32"/>
  <c r="G1664" i="32"/>
  <c r="L1663" i="32"/>
  <c r="K1663" i="32"/>
  <c r="J1663" i="32"/>
  <c r="E1663" i="32"/>
  <c r="I1663" i="32"/>
  <c r="D1663" i="32"/>
  <c r="H1663" i="32"/>
  <c r="G1663" i="32"/>
  <c r="L1662" i="32"/>
  <c r="K1662" i="32"/>
  <c r="J1662" i="32"/>
  <c r="E1662" i="32"/>
  <c r="I1662" i="32"/>
  <c r="D1662" i="32"/>
  <c r="H1662" i="32"/>
  <c r="G1662" i="32"/>
  <c r="L1661" i="32"/>
  <c r="K1661" i="32"/>
  <c r="J1661" i="32"/>
  <c r="E1661" i="32"/>
  <c r="I1661" i="32"/>
  <c r="D1661" i="32"/>
  <c r="H1661" i="32"/>
  <c r="G1661" i="32"/>
  <c r="L1660" i="32"/>
  <c r="K1660" i="32"/>
  <c r="J1660" i="32"/>
  <c r="E1660" i="32"/>
  <c r="I1660" i="32"/>
  <c r="D1660" i="32"/>
  <c r="H1660" i="32"/>
  <c r="G1660" i="32"/>
  <c r="L1659" i="32"/>
  <c r="K1659" i="32"/>
  <c r="J1659" i="32"/>
  <c r="E1659" i="32"/>
  <c r="I1659" i="32"/>
  <c r="D1659" i="32"/>
  <c r="H1659" i="32"/>
  <c r="G1659" i="32"/>
  <c r="L1658" i="32"/>
  <c r="K1658" i="32"/>
  <c r="J1658" i="32"/>
  <c r="E1658" i="32"/>
  <c r="I1658" i="32"/>
  <c r="D1658" i="32"/>
  <c r="H1658" i="32"/>
  <c r="G1658" i="32"/>
  <c r="L1657" i="32"/>
  <c r="K1657" i="32"/>
  <c r="J1657" i="32"/>
  <c r="E1657" i="32"/>
  <c r="I1657" i="32"/>
  <c r="D1657" i="32"/>
  <c r="H1657" i="32"/>
  <c r="G1657" i="32"/>
  <c r="L1656" i="32"/>
  <c r="K1656" i="32"/>
  <c r="J1656" i="32"/>
  <c r="E1656" i="32"/>
  <c r="I1656" i="32"/>
  <c r="D1656" i="32"/>
  <c r="H1656" i="32"/>
  <c r="G1656" i="32"/>
  <c r="L1655" i="32"/>
  <c r="K1655" i="32"/>
  <c r="J1655" i="32"/>
  <c r="E1655" i="32"/>
  <c r="I1655" i="32"/>
  <c r="D1655" i="32"/>
  <c r="H1655" i="32"/>
  <c r="G1655" i="32"/>
  <c r="L1654" i="32"/>
  <c r="K1654" i="32"/>
  <c r="J1654" i="32"/>
  <c r="E1654" i="32"/>
  <c r="I1654" i="32"/>
  <c r="D1654" i="32"/>
  <c r="H1654" i="32"/>
  <c r="G1654" i="32"/>
  <c r="L1653" i="32"/>
  <c r="K1653" i="32"/>
  <c r="J1653" i="32"/>
  <c r="E1653" i="32"/>
  <c r="I1653" i="32"/>
  <c r="D1653" i="32"/>
  <c r="H1653" i="32"/>
  <c r="G1653" i="32"/>
  <c r="L1652" i="32"/>
  <c r="K1652" i="32"/>
  <c r="J1652" i="32"/>
  <c r="E1652" i="32"/>
  <c r="I1652" i="32"/>
  <c r="D1652" i="32"/>
  <c r="H1652" i="32"/>
  <c r="G1652" i="32"/>
  <c r="L1651" i="32"/>
  <c r="K1651" i="32"/>
  <c r="J1651" i="32"/>
  <c r="E1651" i="32"/>
  <c r="I1651" i="32"/>
  <c r="D1651" i="32"/>
  <c r="H1651" i="32"/>
  <c r="G1651" i="32"/>
  <c r="L1650" i="32"/>
  <c r="K1650" i="32"/>
  <c r="J1650" i="32"/>
  <c r="E1650" i="32"/>
  <c r="I1650" i="32"/>
  <c r="D1650" i="32"/>
  <c r="H1650" i="32"/>
  <c r="G1650" i="32"/>
  <c r="L1649" i="32"/>
  <c r="K1649" i="32"/>
  <c r="J1649" i="32"/>
  <c r="E1649" i="32"/>
  <c r="I1649" i="32"/>
  <c r="D1649" i="32"/>
  <c r="H1649" i="32"/>
  <c r="G1649" i="32"/>
  <c r="L1648" i="32"/>
  <c r="K1648" i="32"/>
  <c r="J1648" i="32"/>
  <c r="E1648" i="32"/>
  <c r="I1648" i="32"/>
  <c r="D1648" i="32"/>
  <c r="H1648" i="32"/>
  <c r="G1648" i="32"/>
  <c r="L1647" i="32"/>
  <c r="K1647" i="32"/>
  <c r="J1647" i="32"/>
  <c r="E1647" i="32"/>
  <c r="I1647" i="32"/>
  <c r="D1647" i="32"/>
  <c r="H1647" i="32"/>
  <c r="G1647" i="32"/>
  <c r="L1646" i="32"/>
  <c r="K1646" i="32"/>
  <c r="J1646" i="32"/>
  <c r="E1646" i="32"/>
  <c r="I1646" i="32"/>
  <c r="D1646" i="32"/>
  <c r="H1646" i="32"/>
  <c r="G1646" i="32"/>
  <c r="L1645" i="32"/>
  <c r="K1645" i="32"/>
  <c r="J1645" i="32"/>
  <c r="E1645" i="32"/>
  <c r="I1645" i="32"/>
  <c r="D1645" i="32"/>
  <c r="H1645" i="32"/>
  <c r="G1645" i="32"/>
  <c r="L1644" i="32"/>
  <c r="K1644" i="32"/>
  <c r="J1644" i="32"/>
  <c r="E1644" i="32"/>
  <c r="I1644" i="32"/>
  <c r="D1644" i="32"/>
  <c r="H1644" i="32"/>
  <c r="G1644" i="32"/>
  <c r="L1643" i="32"/>
  <c r="K1643" i="32"/>
  <c r="J1643" i="32"/>
  <c r="E1643" i="32"/>
  <c r="I1643" i="32"/>
  <c r="D1643" i="32"/>
  <c r="H1643" i="32"/>
  <c r="G1643" i="32"/>
  <c r="L1642" i="32"/>
  <c r="K1642" i="32"/>
  <c r="J1642" i="32"/>
  <c r="E1642" i="32"/>
  <c r="I1642" i="32"/>
  <c r="D1642" i="32"/>
  <c r="H1642" i="32"/>
  <c r="G1642" i="32"/>
  <c r="L1641" i="32"/>
  <c r="K1641" i="32"/>
  <c r="J1641" i="32"/>
  <c r="E1641" i="32"/>
  <c r="I1641" i="32"/>
  <c r="D1641" i="32"/>
  <c r="H1641" i="32"/>
  <c r="G1641" i="32"/>
  <c r="L1640" i="32"/>
  <c r="K1640" i="32"/>
  <c r="J1640" i="32"/>
  <c r="E1640" i="32"/>
  <c r="I1640" i="32"/>
  <c r="D1640" i="32"/>
  <c r="H1640" i="32"/>
  <c r="G1640" i="32"/>
  <c r="L1639" i="32"/>
  <c r="K1639" i="32"/>
  <c r="J1639" i="32"/>
  <c r="E1639" i="32"/>
  <c r="I1639" i="32"/>
  <c r="D1639" i="32"/>
  <c r="H1639" i="32"/>
  <c r="G1639" i="32"/>
  <c r="L1638" i="32"/>
  <c r="K1638" i="32"/>
  <c r="J1638" i="32"/>
  <c r="E1638" i="32"/>
  <c r="I1638" i="32"/>
  <c r="D1638" i="32"/>
  <c r="H1638" i="32"/>
  <c r="G1638" i="32"/>
  <c r="L1637" i="32"/>
  <c r="K1637" i="32"/>
  <c r="J1637" i="32"/>
  <c r="E1637" i="32"/>
  <c r="I1637" i="32"/>
  <c r="D1637" i="32"/>
  <c r="H1637" i="32"/>
  <c r="G1637" i="32"/>
  <c r="L1636" i="32"/>
  <c r="K1636" i="32"/>
  <c r="J1636" i="32"/>
  <c r="E1636" i="32"/>
  <c r="I1636" i="32"/>
  <c r="D1636" i="32"/>
  <c r="H1636" i="32"/>
  <c r="G1636" i="32"/>
  <c r="L1635" i="32"/>
  <c r="K1635" i="32"/>
  <c r="J1635" i="32"/>
  <c r="E1635" i="32"/>
  <c r="I1635" i="32"/>
  <c r="D1635" i="32"/>
  <c r="H1635" i="32"/>
  <c r="G1635" i="32"/>
  <c r="L1634" i="32"/>
  <c r="K1634" i="32"/>
  <c r="J1634" i="32"/>
  <c r="E1634" i="32"/>
  <c r="I1634" i="32"/>
  <c r="D1634" i="32"/>
  <c r="H1634" i="32"/>
  <c r="G1634" i="32"/>
  <c r="L1633" i="32"/>
  <c r="K1633" i="32"/>
  <c r="J1633" i="32"/>
  <c r="E1633" i="32"/>
  <c r="I1633" i="32"/>
  <c r="D1633" i="32"/>
  <c r="H1633" i="32"/>
  <c r="G1633" i="32"/>
  <c r="L1632" i="32"/>
  <c r="K1632" i="32"/>
  <c r="J1632" i="32"/>
  <c r="E1632" i="32"/>
  <c r="I1632" i="32"/>
  <c r="D1632" i="32"/>
  <c r="H1632" i="32"/>
  <c r="G1632" i="32"/>
  <c r="L1631" i="32"/>
  <c r="K1631" i="32"/>
  <c r="J1631" i="32"/>
  <c r="E1631" i="32"/>
  <c r="I1631" i="32"/>
  <c r="D1631" i="32"/>
  <c r="H1631" i="32"/>
  <c r="G1631" i="32"/>
  <c r="L1630" i="32"/>
  <c r="K1630" i="32"/>
  <c r="J1630" i="32"/>
  <c r="E1630" i="32"/>
  <c r="I1630" i="32"/>
  <c r="D1630" i="32"/>
  <c r="H1630" i="32"/>
  <c r="G1630" i="32"/>
  <c r="L1629" i="32"/>
  <c r="K1629" i="32"/>
  <c r="J1629" i="32"/>
  <c r="E1629" i="32"/>
  <c r="I1629" i="32"/>
  <c r="D1629" i="32"/>
  <c r="H1629" i="32"/>
  <c r="G1629" i="32"/>
  <c r="L1628" i="32"/>
  <c r="K1628" i="32"/>
  <c r="J1628" i="32"/>
  <c r="E1628" i="32"/>
  <c r="I1628" i="32"/>
  <c r="D1628" i="32"/>
  <c r="H1628" i="32"/>
  <c r="G1628" i="32"/>
  <c r="L1627" i="32"/>
  <c r="K1627" i="32"/>
  <c r="J1627" i="32"/>
  <c r="E1627" i="32"/>
  <c r="I1627" i="32"/>
  <c r="D1627" i="32"/>
  <c r="H1627" i="32"/>
  <c r="G1627" i="32"/>
  <c r="L1626" i="32"/>
  <c r="K1626" i="32"/>
  <c r="J1626" i="32"/>
  <c r="E1626" i="32"/>
  <c r="I1626" i="32"/>
  <c r="D1626" i="32"/>
  <c r="H1626" i="32"/>
  <c r="G1626" i="32"/>
  <c r="L1625" i="32"/>
  <c r="K1625" i="32"/>
  <c r="J1625" i="32"/>
  <c r="E1625" i="32"/>
  <c r="I1625" i="32"/>
  <c r="D1625" i="32"/>
  <c r="H1625" i="32"/>
  <c r="G1625" i="32"/>
  <c r="L1624" i="32"/>
  <c r="K1624" i="32"/>
  <c r="J1624" i="32"/>
  <c r="E1624" i="32"/>
  <c r="I1624" i="32"/>
  <c r="D1624" i="32"/>
  <c r="H1624" i="32"/>
  <c r="G1624" i="32"/>
  <c r="L1623" i="32"/>
  <c r="K1623" i="32"/>
  <c r="J1623" i="32"/>
  <c r="E1623" i="32"/>
  <c r="I1623" i="32"/>
  <c r="D1623" i="32"/>
  <c r="H1623" i="32"/>
  <c r="G1623" i="32"/>
  <c r="L1622" i="32"/>
  <c r="K1622" i="32"/>
  <c r="J1622" i="32"/>
  <c r="E1622" i="32"/>
  <c r="I1622" i="32"/>
  <c r="D1622" i="32"/>
  <c r="H1622" i="32"/>
  <c r="G1622" i="32"/>
  <c r="L1621" i="32"/>
  <c r="K1621" i="32"/>
  <c r="J1621" i="32"/>
  <c r="E1621" i="32"/>
  <c r="I1621" i="32"/>
  <c r="D1621" i="32"/>
  <c r="H1621" i="32"/>
  <c r="G1621" i="32"/>
  <c r="L1620" i="32"/>
  <c r="K1620" i="32"/>
  <c r="J1620" i="32"/>
  <c r="E1620" i="32"/>
  <c r="I1620" i="32"/>
  <c r="D1620" i="32"/>
  <c r="H1620" i="32"/>
  <c r="G1620" i="32"/>
  <c r="L1619" i="32"/>
  <c r="K1619" i="32"/>
  <c r="J1619" i="32"/>
  <c r="E1619" i="32"/>
  <c r="I1619" i="32"/>
  <c r="D1619" i="32"/>
  <c r="H1619" i="32"/>
  <c r="G1619" i="32"/>
  <c r="L1618" i="32"/>
  <c r="K1618" i="32"/>
  <c r="J1618" i="32"/>
  <c r="E1618" i="32"/>
  <c r="I1618" i="32"/>
  <c r="D1618" i="32"/>
  <c r="H1618" i="32"/>
  <c r="G1618" i="32"/>
  <c r="L1617" i="32"/>
  <c r="K1617" i="32"/>
  <c r="J1617" i="32"/>
  <c r="E1617" i="32"/>
  <c r="I1617" i="32"/>
  <c r="D1617" i="32"/>
  <c r="H1617" i="32"/>
  <c r="G1617" i="32"/>
  <c r="L1616" i="32"/>
  <c r="K1616" i="32"/>
  <c r="J1616" i="32"/>
  <c r="E1616" i="32"/>
  <c r="I1616" i="32"/>
  <c r="D1616" i="32"/>
  <c r="H1616" i="32"/>
  <c r="G1616" i="32"/>
  <c r="L1615" i="32"/>
  <c r="K1615" i="32"/>
  <c r="J1615" i="32"/>
  <c r="E1615" i="32"/>
  <c r="I1615" i="32"/>
  <c r="D1615" i="32"/>
  <c r="H1615" i="32"/>
  <c r="G1615" i="32"/>
  <c r="L1614" i="32"/>
  <c r="K1614" i="32"/>
  <c r="J1614" i="32"/>
  <c r="E1614" i="32"/>
  <c r="I1614" i="32"/>
  <c r="D1614" i="32"/>
  <c r="H1614" i="32"/>
  <c r="G1614" i="32"/>
  <c r="L1613" i="32"/>
  <c r="K1613" i="32"/>
  <c r="J1613" i="32"/>
  <c r="E1613" i="32"/>
  <c r="I1613" i="32"/>
  <c r="D1613" i="32"/>
  <c r="H1613" i="32"/>
  <c r="G1613" i="32"/>
  <c r="L1612" i="32"/>
  <c r="K1612" i="32"/>
  <c r="J1612" i="32"/>
  <c r="E1612" i="32"/>
  <c r="I1612" i="32"/>
  <c r="D1612" i="32"/>
  <c r="H1612" i="32"/>
  <c r="G1612" i="32"/>
  <c r="L1611" i="32"/>
  <c r="K1611" i="32"/>
  <c r="J1611" i="32"/>
  <c r="E1611" i="32"/>
  <c r="I1611" i="32"/>
  <c r="D1611" i="32"/>
  <c r="H1611" i="32"/>
  <c r="G1611" i="32"/>
  <c r="L1610" i="32"/>
  <c r="K1610" i="32"/>
  <c r="J1610" i="32"/>
  <c r="E1610" i="32"/>
  <c r="I1610" i="32"/>
  <c r="D1610" i="32"/>
  <c r="H1610" i="32"/>
  <c r="G1610" i="32"/>
  <c r="L1609" i="32"/>
  <c r="K1609" i="32"/>
  <c r="J1609" i="32"/>
  <c r="E1609" i="32"/>
  <c r="I1609" i="32"/>
  <c r="D1609" i="32"/>
  <c r="H1609" i="32"/>
  <c r="G1609" i="32"/>
  <c r="L1608" i="32"/>
  <c r="K1608" i="32"/>
  <c r="J1608" i="32"/>
  <c r="E1608" i="32"/>
  <c r="I1608" i="32"/>
  <c r="D1608" i="32"/>
  <c r="H1608" i="32"/>
  <c r="G1608" i="32"/>
  <c r="L1607" i="32"/>
  <c r="K1607" i="32"/>
  <c r="J1607" i="32"/>
  <c r="E1607" i="32"/>
  <c r="I1607" i="32"/>
  <c r="D1607" i="32"/>
  <c r="H1607" i="32"/>
  <c r="G1607" i="32"/>
  <c r="L1606" i="32"/>
  <c r="K1606" i="32"/>
  <c r="J1606" i="32"/>
  <c r="E1606" i="32"/>
  <c r="I1606" i="32"/>
  <c r="D1606" i="32"/>
  <c r="H1606" i="32"/>
  <c r="G1606" i="32"/>
  <c r="L1605" i="32"/>
  <c r="K1605" i="32"/>
  <c r="J1605" i="32"/>
  <c r="E1605" i="32"/>
  <c r="I1605" i="32"/>
  <c r="D1605" i="32"/>
  <c r="H1605" i="32"/>
  <c r="G1605" i="32"/>
  <c r="L1604" i="32"/>
  <c r="K1604" i="32"/>
  <c r="J1604" i="32"/>
  <c r="E1604" i="32"/>
  <c r="I1604" i="32"/>
  <c r="D1604" i="32"/>
  <c r="H1604" i="32"/>
  <c r="G1604" i="32"/>
  <c r="L1603" i="32"/>
  <c r="K1603" i="32"/>
  <c r="J1603" i="32"/>
  <c r="E1603" i="32"/>
  <c r="I1603" i="32"/>
  <c r="D1603" i="32"/>
  <c r="H1603" i="32"/>
  <c r="G1603" i="32"/>
  <c r="L1602" i="32"/>
  <c r="K1602" i="32"/>
  <c r="J1602" i="32"/>
  <c r="E1602" i="32"/>
  <c r="I1602" i="32"/>
  <c r="D1602" i="32"/>
  <c r="H1602" i="32"/>
  <c r="G1602" i="32"/>
  <c r="L1601" i="32"/>
  <c r="K1601" i="32"/>
  <c r="J1601" i="32"/>
  <c r="E1601" i="32"/>
  <c r="I1601" i="32"/>
  <c r="D1601" i="32"/>
  <c r="H1601" i="32"/>
  <c r="G1601" i="32"/>
  <c r="L1600" i="32"/>
  <c r="K1600" i="32"/>
  <c r="J1600" i="32"/>
  <c r="E1600" i="32"/>
  <c r="I1600" i="32"/>
  <c r="D1600" i="32"/>
  <c r="H1600" i="32"/>
  <c r="G1600" i="32"/>
  <c r="L1599" i="32"/>
  <c r="K1599" i="32"/>
  <c r="J1599" i="32"/>
  <c r="E1599" i="32"/>
  <c r="I1599" i="32"/>
  <c r="D1599" i="32"/>
  <c r="H1599" i="32"/>
  <c r="G1599" i="32"/>
  <c r="L1598" i="32"/>
  <c r="K1598" i="32"/>
  <c r="J1598" i="32"/>
  <c r="E1598" i="32"/>
  <c r="I1598" i="32"/>
  <c r="D1598" i="32"/>
  <c r="H1598" i="32"/>
  <c r="G1598" i="32"/>
  <c r="L1597" i="32"/>
  <c r="K1597" i="32"/>
  <c r="J1597" i="32"/>
  <c r="E1597" i="32"/>
  <c r="I1597" i="32"/>
  <c r="D1597" i="32"/>
  <c r="H1597" i="32"/>
  <c r="G1597" i="32"/>
  <c r="L1596" i="32"/>
  <c r="K1596" i="32"/>
  <c r="J1596" i="32"/>
  <c r="E1596" i="32"/>
  <c r="I1596" i="32"/>
  <c r="D1596" i="32"/>
  <c r="H1596" i="32"/>
  <c r="G1596" i="32"/>
  <c r="L1595" i="32"/>
  <c r="K1595" i="32"/>
  <c r="J1595" i="32"/>
  <c r="E1595" i="32"/>
  <c r="I1595" i="32"/>
  <c r="D1595" i="32"/>
  <c r="H1595" i="32"/>
  <c r="G1595" i="32"/>
  <c r="L1594" i="32"/>
  <c r="K1594" i="32"/>
  <c r="J1594" i="32"/>
  <c r="E1594" i="32"/>
  <c r="I1594" i="32"/>
  <c r="D1594" i="32"/>
  <c r="H1594" i="32"/>
  <c r="G1594" i="32"/>
  <c r="L1593" i="32"/>
  <c r="K1593" i="32"/>
  <c r="J1593" i="32"/>
  <c r="E1593" i="32"/>
  <c r="I1593" i="32"/>
  <c r="D1593" i="32"/>
  <c r="H1593" i="32"/>
  <c r="G1593" i="32"/>
  <c r="L1592" i="32"/>
  <c r="K1592" i="32"/>
  <c r="J1592" i="32"/>
  <c r="E1592" i="32"/>
  <c r="I1592" i="32"/>
  <c r="D1592" i="32"/>
  <c r="H1592" i="32"/>
  <c r="G1592" i="32"/>
  <c r="L1591" i="32"/>
  <c r="K1591" i="32"/>
  <c r="J1591" i="32"/>
  <c r="E1591" i="32"/>
  <c r="I1591" i="32"/>
  <c r="D1591" i="32"/>
  <c r="H1591" i="32"/>
  <c r="G1591" i="32"/>
  <c r="L1590" i="32"/>
  <c r="K1590" i="32"/>
  <c r="J1590" i="32"/>
  <c r="E1590" i="32"/>
  <c r="I1590" i="32"/>
  <c r="D1590" i="32"/>
  <c r="H1590" i="32"/>
  <c r="G1590" i="32"/>
  <c r="L1589" i="32"/>
  <c r="K1589" i="32"/>
  <c r="J1589" i="32"/>
  <c r="E1589" i="32"/>
  <c r="I1589" i="32"/>
  <c r="D1589" i="32"/>
  <c r="H1589" i="32"/>
  <c r="G1589" i="32"/>
  <c r="L1588" i="32"/>
  <c r="K1588" i="32"/>
  <c r="J1588" i="32"/>
  <c r="E1588" i="32"/>
  <c r="I1588" i="32"/>
  <c r="D1588" i="32"/>
  <c r="H1588" i="32"/>
  <c r="G1588" i="32"/>
  <c r="L1587" i="32"/>
  <c r="K1587" i="32"/>
  <c r="J1587" i="32"/>
  <c r="E1587" i="32"/>
  <c r="I1587" i="32"/>
  <c r="D1587" i="32"/>
  <c r="H1587" i="32"/>
  <c r="G1587" i="32"/>
  <c r="L1586" i="32"/>
  <c r="K1586" i="32"/>
  <c r="J1586" i="32"/>
  <c r="E1586" i="32"/>
  <c r="I1586" i="32"/>
  <c r="D1586" i="32"/>
  <c r="H1586" i="32"/>
  <c r="G1586" i="32"/>
  <c r="L1585" i="32"/>
  <c r="K1585" i="32"/>
  <c r="J1585" i="32"/>
  <c r="E1585" i="32"/>
  <c r="I1585" i="32"/>
  <c r="D1585" i="32"/>
  <c r="H1585" i="32"/>
  <c r="G1585" i="32"/>
  <c r="L1584" i="32"/>
  <c r="K1584" i="32"/>
  <c r="J1584" i="32"/>
  <c r="E1584" i="32"/>
  <c r="I1584" i="32"/>
  <c r="D1584" i="32"/>
  <c r="H1584" i="32"/>
  <c r="G1584" i="32"/>
  <c r="L1583" i="32"/>
  <c r="K1583" i="32"/>
  <c r="J1583" i="32"/>
  <c r="E1583" i="32"/>
  <c r="I1583" i="32"/>
  <c r="D1583" i="32"/>
  <c r="H1583" i="32"/>
  <c r="G1583" i="32"/>
  <c r="L1582" i="32"/>
  <c r="K1582" i="32"/>
  <c r="J1582" i="32"/>
  <c r="E1582" i="32"/>
  <c r="I1582" i="32"/>
  <c r="D1582" i="32"/>
  <c r="H1582" i="32"/>
  <c r="G1582" i="32"/>
  <c r="L1581" i="32"/>
  <c r="K1581" i="32"/>
  <c r="J1581" i="32"/>
  <c r="E1581" i="32"/>
  <c r="I1581" i="32"/>
  <c r="D1581" i="32"/>
  <c r="H1581" i="32"/>
  <c r="G1581" i="32"/>
  <c r="L1580" i="32"/>
  <c r="K1580" i="32"/>
  <c r="J1580" i="32"/>
  <c r="E1580" i="32"/>
  <c r="I1580" i="32"/>
  <c r="D1580" i="32"/>
  <c r="H1580" i="32"/>
  <c r="G1580" i="32"/>
  <c r="L1579" i="32"/>
  <c r="K1579" i="32"/>
  <c r="J1579" i="32"/>
  <c r="E1579" i="32"/>
  <c r="I1579" i="32"/>
  <c r="D1579" i="32"/>
  <c r="H1579" i="32"/>
  <c r="G1579" i="32"/>
  <c r="L1578" i="32"/>
  <c r="K1578" i="32"/>
  <c r="J1578" i="32"/>
  <c r="E1578" i="32"/>
  <c r="I1578" i="32"/>
  <c r="D1578" i="32"/>
  <c r="H1578" i="32"/>
  <c r="G1578" i="32"/>
  <c r="L1577" i="32"/>
  <c r="K1577" i="32"/>
  <c r="J1577" i="32"/>
  <c r="E1577" i="32"/>
  <c r="I1577" i="32"/>
  <c r="D1577" i="32"/>
  <c r="H1577" i="32"/>
  <c r="G1577" i="32"/>
  <c r="L1576" i="32"/>
  <c r="K1576" i="32"/>
  <c r="J1576" i="32"/>
  <c r="E1576" i="32"/>
  <c r="I1576" i="32"/>
  <c r="D1576" i="32"/>
  <c r="H1576" i="32"/>
  <c r="G1576" i="32"/>
  <c r="L1575" i="32"/>
  <c r="K1575" i="32"/>
  <c r="J1575" i="32"/>
  <c r="E1575" i="32"/>
  <c r="I1575" i="32"/>
  <c r="D1575" i="32"/>
  <c r="H1575" i="32"/>
  <c r="G1575" i="32"/>
  <c r="L1574" i="32"/>
  <c r="K1574" i="32"/>
  <c r="J1574" i="32"/>
  <c r="E1574" i="32"/>
  <c r="I1574" i="32"/>
  <c r="D1574" i="32"/>
  <c r="H1574" i="32"/>
  <c r="G1574" i="32"/>
  <c r="L1573" i="32"/>
  <c r="K1573" i="32"/>
  <c r="J1573" i="32"/>
  <c r="E1573" i="32"/>
  <c r="I1573" i="32"/>
  <c r="D1573" i="32"/>
  <c r="H1573" i="32"/>
  <c r="G1573" i="32"/>
  <c r="L1572" i="32"/>
  <c r="K1572" i="32"/>
  <c r="J1572" i="32"/>
  <c r="E1572" i="32"/>
  <c r="I1572" i="32"/>
  <c r="D1572" i="32"/>
  <c r="H1572" i="32"/>
  <c r="G1572" i="32"/>
  <c r="L1571" i="32"/>
  <c r="K1571" i="32"/>
  <c r="J1571" i="32"/>
  <c r="E1571" i="32"/>
  <c r="I1571" i="32"/>
  <c r="D1571" i="32"/>
  <c r="H1571" i="32"/>
  <c r="G1571" i="32"/>
  <c r="L1570" i="32"/>
  <c r="K1570" i="32"/>
  <c r="J1570" i="32"/>
  <c r="E1570" i="32"/>
  <c r="I1570" i="32"/>
  <c r="D1570" i="32"/>
  <c r="H1570" i="32"/>
  <c r="G1570" i="32"/>
  <c r="L1569" i="32"/>
  <c r="J1569" i="32"/>
  <c r="E1569" i="32"/>
  <c r="I1569" i="32"/>
  <c r="D1569" i="32"/>
  <c r="H1569" i="32"/>
  <c r="G1569" i="32"/>
  <c r="L1568" i="32"/>
  <c r="J1568" i="32"/>
  <c r="E1568" i="32"/>
  <c r="I1568" i="32"/>
  <c r="D1568" i="32"/>
  <c r="H1568" i="32"/>
  <c r="G1568" i="32"/>
  <c r="L1567" i="32"/>
  <c r="J1567" i="32"/>
  <c r="E1567" i="32"/>
  <c r="I1567" i="32"/>
  <c r="D1567" i="32"/>
  <c r="H1567" i="32"/>
  <c r="G1567" i="32"/>
  <c r="L1566" i="32"/>
  <c r="J1566" i="32"/>
  <c r="E1566" i="32"/>
  <c r="I1566" i="32"/>
  <c r="D1566" i="32"/>
  <c r="H1566" i="32"/>
  <c r="G1566" i="32"/>
  <c r="L1565" i="32"/>
  <c r="J1565" i="32"/>
  <c r="E1565" i="32"/>
  <c r="I1565" i="32"/>
  <c r="D1565" i="32"/>
  <c r="H1565" i="32"/>
  <c r="G1565" i="32"/>
  <c r="L1564" i="32"/>
  <c r="J1564" i="32"/>
  <c r="E1564" i="32"/>
  <c r="I1564" i="32"/>
  <c r="D1564" i="32"/>
  <c r="H1564" i="32"/>
  <c r="G1564" i="32"/>
  <c r="L1563" i="32"/>
  <c r="J1563" i="32"/>
  <c r="E1563" i="32"/>
  <c r="I1563" i="32"/>
  <c r="D1563" i="32"/>
  <c r="H1563" i="32"/>
  <c r="G1563" i="32"/>
  <c r="L1562" i="32"/>
  <c r="J1562" i="32"/>
  <c r="E1562" i="32"/>
  <c r="I1562" i="32"/>
  <c r="D1562" i="32"/>
  <c r="H1562" i="32"/>
  <c r="G1562" i="32"/>
  <c r="L1561" i="32"/>
  <c r="J1561" i="32"/>
  <c r="E1561" i="32"/>
  <c r="I1561" i="32"/>
  <c r="D1561" i="32"/>
  <c r="H1561" i="32"/>
  <c r="G1561" i="32"/>
  <c r="L1560" i="32"/>
  <c r="J1560" i="32"/>
  <c r="E1560" i="32"/>
  <c r="I1560" i="32"/>
  <c r="D1560" i="32"/>
  <c r="H1560" i="32"/>
  <c r="G1560" i="32"/>
  <c r="L1559" i="32"/>
  <c r="J1559" i="32"/>
  <c r="E1559" i="32"/>
  <c r="I1559" i="32"/>
  <c r="D1559" i="32"/>
  <c r="H1559" i="32"/>
  <c r="G1559" i="32"/>
  <c r="L1558" i="32"/>
  <c r="J1558" i="32"/>
  <c r="E1558" i="32"/>
  <c r="I1558" i="32"/>
  <c r="D1558" i="32"/>
  <c r="H1558" i="32"/>
  <c r="G1558" i="32"/>
  <c r="L1557" i="32"/>
  <c r="J1557" i="32"/>
  <c r="E1557" i="32"/>
  <c r="I1557" i="32"/>
  <c r="D1557" i="32"/>
  <c r="H1557" i="32"/>
  <c r="G1557" i="32"/>
  <c r="L1556" i="32"/>
  <c r="J1556" i="32"/>
  <c r="E1556" i="32"/>
  <c r="I1556" i="32"/>
  <c r="D1556" i="32"/>
  <c r="H1556" i="32"/>
  <c r="G1556" i="32"/>
  <c r="L1555" i="32"/>
  <c r="J1555" i="32"/>
  <c r="E1555" i="32"/>
  <c r="I1555" i="32"/>
  <c r="D1555" i="32"/>
  <c r="H1555" i="32"/>
  <c r="G1555" i="32"/>
  <c r="L1554" i="32"/>
  <c r="J1554" i="32"/>
  <c r="E1554" i="32"/>
  <c r="I1554" i="32"/>
  <c r="D1554" i="32"/>
  <c r="H1554" i="32"/>
  <c r="G1554" i="32"/>
  <c r="L1553" i="32"/>
  <c r="J1553" i="32"/>
  <c r="E1553" i="32"/>
  <c r="I1553" i="32"/>
  <c r="D1553" i="32"/>
  <c r="H1553" i="32"/>
  <c r="G1553" i="32"/>
  <c r="L1552" i="32"/>
  <c r="J1552" i="32"/>
  <c r="E1552" i="32"/>
  <c r="I1552" i="32"/>
  <c r="D1552" i="32"/>
  <c r="H1552" i="32"/>
  <c r="G1552" i="32"/>
  <c r="L1551" i="32"/>
  <c r="J1551" i="32"/>
  <c r="E1551" i="32"/>
  <c r="I1551" i="32"/>
  <c r="D1551" i="32"/>
  <c r="H1551" i="32"/>
  <c r="G1551" i="32"/>
  <c r="L1550" i="32"/>
  <c r="J1550" i="32"/>
  <c r="E1550" i="32"/>
  <c r="I1550" i="32"/>
  <c r="D1550" i="32"/>
  <c r="H1550" i="32"/>
  <c r="G1550" i="32"/>
  <c r="L1549" i="32"/>
  <c r="J1549" i="32"/>
  <c r="E1549" i="32"/>
  <c r="I1549" i="32"/>
  <c r="D1549" i="32"/>
  <c r="H1549" i="32"/>
  <c r="G1549" i="32"/>
  <c r="L1548" i="32"/>
  <c r="J1548" i="32"/>
  <c r="E1548" i="32"/>
  <c r="I1548" i="32"/>
  <c r="D1548" i="32"/>
  <c r="H1548" i="32"/>
  <c r="G1548" i="32"/>
  <c r="L1547" i="32"/>
  <c r="J1547" i="32"/>
  <c r="E1547" i="32"/>
  <c r="I1547" i="32"/>
  <c r="D1547" i="32"/>
  <c r="H1547" i="32"/>
  <c r="G1547" i="32"/>
  <c r="L1546" i="32"/>
  <c r="J1546" i="32"/>
  <c r="E1546" i="32"/>
  <c r="I1546" i="32"/>
  <c r="D1546" i="32"/>
  <c r="H1546" i="32"/>
  <c r="G1546" i="32"/>
  <c r="L1545" i="32"/>
  <c r="J1545" i="32"/>
  <c r="E1545" i="32"/>
  <c r="I1545" i="32"/>
  <c r="D1545" i="32"/>
  <c r="H1545" i="32"/>
  <c r="G1545" i="32"/>
  <c r="L1544" i="32"/>
  <c r="J1544" i="32"/>
  <c r="E1544" i="32"/>
  <c r="I1544" i="32"/>
  <c r="D1544" i="32"/>
  <c r="H1544" i="32"/>
  <c r="G1544" i="32"/>
  <c r="L1543" i="32"/>
  <c r="J1543" i="32"/>
  <c r="E1543" i="32"/>
  <c r="I1543" i="32"/>
  <c r="D1543" i="32"/>
  <c r="H1543" i="32"/>
  <c r="G1543" i="32"/>
  <c r="L1542" i="32"/>
  <c r="J1542" i="32"/>
  <c r="E1542" i="32"/>
  <c r="I1542" i="32"/>
  <c r="D1542" i="32"/>
  <c r="H1542" i="32"/>
  <c r="G1542" i="32"/>
  <c r="L1541" i="32"/>
  <c r="J1541" i="32"/>
  <c r="E1541" i="32"/>
  <c r="I1541" i="32"/>
  <c r="D1541" i="32"/>
  <c r="H1541" i="32"/>
  <c r="G1541" i="32"/>
  <c r="L1540" i="32"/>
  <c r="J1540" i="32"/>
  <c r="E1540" i="32"/>
  <c r="I1540" i="32"/>
  <c r="D1540" i="32"/>
  <c r="H1540" i="32"/>
  <c r="G1540" i="32"/>
  <c r="L1539" i="32"/>
  <c r="J1539" i="32"/>
  <c r="E1539" i="32"/>
  <c r="I1539" i="32"/>
  <c r="D1539" i="32"/>
  <c r="H1539" i="32"/>
  <c r="G1539" i="32"/>
  <c r="L1538" i="32"/>
  <c r="J1538" i="32"/>
  <c r="E1538" i="32"/>
  <c r="I1538" i="32"/>
  <c r="D1538" i="32"/>
  <c r="H1538" i="32"/>
  <c r="G1538" i="32"/>
  <c r="L1537" i="32"/>
  <c r="J1537" i="32"/>
  <c r="E1537" i="32"/>
  <c r="I1537" i="32"/>
  <c r="D1537" i="32"/>
  <c r="H1537" i="32"/>
  <c r="G1537" i="32"/>
  <c r="L1536" i="32"/>
  <c r="J1536" i="32"/>
  <c r="E1536" i="32"/>
  <c r="I1536" i="32"/>
  <c r="D1536" i="32"/>
  <c r="H1536" i="32"/>
  <c r="G1536" i="32"/>
  <c r="L1535" i="32"/>
  <c r="J1535" i="32"/>
  <c r="E1535" i="32"/>
  <c r="I1535" i="32"/>
  <c r="D1535" i="32"/>
  <c r="H1535" i="32"/>
  <c r="G1535" i="32"/>
  <c r="L1534" i="32"/>
  <c r="J1534" i="32"/>
  <c r="E1534" i="32"/>
  <c r="I1534" i="32"/>
  <c r="D1534" i="32"/>
  <c r="H1534" i="32"/>
  <c r="G1534" i="32"/>
  <c r="L1533" i="32"/>
  <c r="J1533" i="32"/>
  <c r="E1533" i="32"/>
  <c r="I1533" i="32"/>
  <c r="D1533" i="32"/>
  <c r="H1533" i="32"/>
  <c r="G1533" i="32"/>
  <c r="L1532" i="32"/>
  <c r="J1532" i="32"/>
  <c r="E1532" i="32"/>
  <c r="I1532" i="32"/>
  <c r="D1532" i="32"/>
  <c r="H1532" i="32"/>
  <c r="G1532" i="32"/>
  <c r="L1531" i="32"/>
  <c r="J1531" i="32"/>
  <c r="E1531" i="32"/>
  <c r="I1531" i="32"/>
  <c r="D1531" i="32"/>
  <c r="H1531" i="32"/>
  <c r="G1531" i="32"/>
  <c r="L1530" i="32"/>
  <c r="J1530" i="32"/>
  <c r="E1530" i="32"/>
  <c r="I1530" i="32"/>
  <c r="D1530" i="32"/>
  <c r="H1530" i="32"/>
  <c r="G1530" i="32"/>
  <c r="L1529" i="32"/>
  <c r="J1529" i="32"/>
  <c r="E1529" i="32"/>
  <c r="I1529" i="32"/>
  <c r="D1529" i="32"/>
  <c r="H1529" i="32"/>
  <c r="G1529" i="32"/>
  <c r="L1528" i="32"/>
  <c r="J1528" i="32"/>
  <c r="E1528" i="32"/>
  <c r="I1528" i="32"/>
  <c r="D1528" i="32"/>
  <c r="H1528" i="32"/>
  <c r="G1528" i="32"/>
  <c r="L1527" i="32"/>
  <c r="J1527" i="32"/>
  <c r="E1527" i="32"/>
  <c r="I1527" i="32"/>
  <c r="D1527" i="32"/>
  <c r="H1527" i="32"/>
  <c r="G1527" i="32"/>
  <c r="L1526" i="32"/>
  <c r="J1526" i="32"/>
  <c r="E1526" i="32"/>
  <c r="I1526" i="32"/>
  <c r="D1526" i="32"/>
  <c r="H1526" i="32"/>
  <c r="G1526" i="32"/>
  <c r="L1525" i="32"/>
  <c r="J1525" i="32"/>
  <c r="E1525" i="32"/>
  <c r="I1525" i="32"/>
  <c r="D1525" i="32"/>
  <c r="H1525" i="32"/>
  <c r="G1525" i="32"/>
  <c r="L1524" i="32"/>
  <c r="J1524" i="32"/>
  <c r="E1524" i="32"/>
  <c r="I1524" i="32"/>
  <c r="D1524" i="32"/>
  <c r="H1524" i="32"/>
  <c r="G1524" i="32"/>
  <c r="L1523" i="32"/>
  <c r="J1523" i="32"/>
  <c r="E1523" i="32"/>
  <c r="I1523" i="32"/>
  <c r="D1523" i="32"/>
  <c r="H1523" i="32"/>
  <c r="G1523" i="32"/>
  <c r="L1522" i="32"/>
  <c r="J1522" i="32"/>
  <c r="E1522" i="32"/>
  <c r="I1522" i="32"/>
  <c r="D1522" i="32"/>
  <c r="H1522" i="32"/>
  <c r="G1522" i="32"/>
  <c r="L1521" i="32"/>
  <c r="J1521" i="32"/>
  <c r="E1521" i="32"/>
  <c r="I1521" i="32"/>
  <c r="D1521" i="32"/>
  <c r="H1521" i="32"/>
  <c r="G1521" i="32"/>
  <c r="L1520" i="32"/>
  <c r="J1520" i="32"/>
  <c r="E1520" i="32"/>
  <c r="I1520" i="32"/>
  <c r="D1520" i="32"/>
  <c r="H1520" i="32"/>
  <c r="G1520" i="32"/>
  <c r="L1519" i="32"/>
  <c r="J1519" i="32"/>
  <c r="E1519" i="32"/>
  <c r="I1519" i="32"/>
  <c r="D1519" i="32"/>
  <c r="H1519" i="32"/>
  <c r="G1519" i="32"/>
  <c r="L1518" i="32"/>
  <c r="J1518" i="32"/>
  <c r="E1518" i="32"/>
  <c r="I1518" i="32"/>
  <c r="D1518" i="32"/>
  <c r="H1518" i="32"/>
  <c r="G1518" i="32"/>
  <c r="L1517" i="32"/>
  <c r="J1517" i="32"/>
  <c r="E1517" i="32"/>
  <c r="I1517" i="32"/>
  <c r="D1517" i="32"/>
  <c r="H1517" i="32"/>
  <c r="G1517" i="32"/>
  <c r="L1516" i="32"/>
  <c r="J1516" i="32"/>
  <c r="E1516" i="32"/>
  <c r="I1516" i="32"/>
  <c r="D1516" i="32"/>
  <c r="H1516" i="32"/>
  <c r="G1516" i="32"/>
  <c r="L1515" i="32"/>
  <c r="J1515" i="32"/>
  <c r="E1515" i="32"/>
  <c r="I1515" i="32"/>
  <c r="D1515" i="32"/>
  <c r="H1515" i="32"/>
  <c r="G1515" i="32"/>
  <c r="L1514" i="32"/>
  <c r="J1514" i="32"/>
  <c r="E1514" i="32"/>
  <c r="I1514" i="32"/>
  <c r="D1514" i="32"/>
  <c r="H1514" i="32"/>
  <c r="G1514" i="32"/>
  <c r="L1513" i="32"/>
  <c r="J1513" i="32"/>
  <c r="E1513" i="32"/>
  <c r="I1513" i="32"/>
  <c r="D1513" i="32"/>
  <c r="H1513" i="32"/>
  <c r="G1513" i="32"/>
  <c r="L1512" i="32"/>
  <c r="J1512" i="32"/>
  <c r="E1512" i="32"/>
  <c r="I1512" i="32"/>
  <c r="D1512" i="32"/>
  <c r="H1512" i="32"/>
  <c r="G1512" i="32"/>
  <c r="L1511" i="32"/>
  <c r="J1511" i="32"/>
  <c r="E1511" i="32"/>
  <c r="I1511" i="32"/>
  <c r="D1511" i="32"/>
  <c r="H1511" i="32"/>
  <c r="G1511" i="32"/>
  <c r="L1510" i="32"/>
  <c r="J1510" i="32"/>
  <c r="E1510" i="32"/>
  <c r="I1510" i="32"/>
  <c r="D1510" i="32"/>
  <c r="H1510" i="32"/>
  <c r="G1510" i="32"/>
  <c r="L1509" i="32"/>
  <c r="J1509" i="32"/>
  <c r="E1509" i="32"/>
  <c r="I1509" i="32"/>
  <c r="D1509" i="32"/>
  <c r="H1509" i="32"/>
  <c r="G1509" i="32"/>
  <c r="L1508" i="32"/>
  <c r="J1508" i="32"/>
  <c r="E1508" i="32"/>
  <c r="I1508" i="32"/>
  <c r="D1508" i="32"/>
  <c r="H1508" i="32"/>
  <c r="G1508" i="32"/>
  <c r="L1507" i="32"/>
  <c r="J1507" i="32"/>
  <c r="E1507" i="32"/>
  <c r="I1507" i="32"/>
  <c r="D1507" i="32"/>
  <c r="H1507" i="32"/>
  <c r="G1507" i="32"/>
  <c r="L1506" i="32"/>
  <c r="J1506" i="32"/>
  <c r="E1506" i="32"/>
  <c r="I1506" i="32"/>
  <c r="D1506" i="32"/>
  <c r="H1506" i="32"/>
  <c r="G1506" i="32"/>
  <c r="L1505" i="32"/>
  <c r="J1505" i="32"/>
  <c r="E1505" i="32"/>
  <c r="I1505" i="32"/>
  <c r="D1505" i="32"/>
  <c r="H1505" i="32"/>
  <c r="G1505" i="32"/>
  <c r="L1504" i="32"/>
  <c r="J1504" i="32"/>
  <c r="E1504" i="32"/>
  <c r="I1504" i="32"/>
  <c r="D1504" i="32"/>
  <c r="H1504" i="32"/>
  <c r="G1504" i="32"/>
  <c r="L1503" i="32"/>
  <c r="J1503" i="32"/>
  <c r="E1503" i="32"/>
  <c r="I1503" i="32"/>
  <c r="D1503" i="32"/>
  <c r="H1503" i="32"/>
  <c r="G1503" i="32"/>
  <c r="L1502" i="32"/>
  <c r="J1502" i="32"/>
  <c r="E1502" i="32"/>
  <c r="I1502" i="32"/>
  <c r="D1502" i="32"/>
  <c r="H1502" i="32"/>
  <c r="G1502" i="32"/>
  <c r="L1501" i="32"/>
  <c r="J1501" i="32"/>
  <c r="E1501" i="32"/>
  <c r="I1501" i="32"/>
  <c r="D1501" i="32"/>
  <c r="H1501" i="32"/>
  <c r="G1501" i="32"/>
  <c r="L1500" i="32"/>
  <c r="J1500" i="32"/>
  <c r="E1500" i="32"/>
  <c r="I1500" i="32"/>
  <c r="D1500" i="32"/>
  <c r="H1500" i="32"/>
  <c r="G1500" i="32"/>
  <c r="L1499" i="32"/>
  <c r="J1499" i="32"/>
  <c r="E1499" i="32"/>
  <c r="I1499" i="32"/>
  <c r="D1499" i="32"/>
  <c r="H1499" i="32"/>
  <c r="G1499" i="32"/>
  <c r="L1498" i="32"/>
  <c r="J1498" i="32"/>
  <c r="E1498" i="32"/>
  <c r="I1498" i="32"/>
  <c r="D1498" i="32"/>
  <c r="H1498" i="32"/>
  <c r="G1498" i="32"/>
  <c r="L1497" i="32"/>
  <c r="J1497" i="32"/>
  <c r="E1497" i="32"/>
  <c r="I1497" i="32"/>
  <c r="D1497" i="32"/>
  <c r="H1497" i="32"/>
  <c r="G1497" i="32"/>
  <c r="L1496" i="32"/>
  <c r="J1496" i="32"/>
  <c r="E1496" i="32"/>
  <c r="I1496" i="32"/>
  <c r="D1496" i="32"/>
  <c r="H1496" i="32"/>
  <c r="G1496" i="32"/>
  <c r="L1495" i="32"/>
  <c r="J1495" i="32"/>
  <c r="E1495" i="32"/>
  <c r="I1495" i="32"/>
  <c r="D1495" i="32"/>
  <c r="H1495" i="32"/>
  <c r="G1495" i="32"/>
  <c r="L1494" i="32"/>
  <c r="J1494" i="32"/>
  <c r="E1494" i="32"/>
  <c r="I1494" i="32"/>
  <c r="D1494" i="32"/>
  <c r="H1494" i="32"/>
  <c r="G1494" i="32"/>
  <c r="L1493" i="32"/>
  <c r="J1493" i="32"/>
  <c r="E1493" i="32"/>
  <c r="I1493" i="32"/>
  <c r="D1493" i="32"/>
  <c r="H1493" i="32"/>
  <c r="G1493" i="32"/>
  <c r="L1492" i="32"/>
  <c r="J1492" i="32"/>
  <c r="E1492" i="32"/>
  <c r="I1492" i="32"/>
  <c r="D1492" i="32"/>
  <c r="H1492" i="32"/>
  <c r="G1492" i="32"/>
  <c r="L1491" i="32"/>
  <c r="J1491" i="32"/>
  <c r="E1491" i="32"/>
  <c r="I1491" i="32"/>
  <c r="D1491" i="32"/>
  <c r="H1491" i="32"/>
  <c r="G1491" i="32"/>
  <c r="L1490" i="32"/>
  <c r="J1490" i="32"/>
  <c r="E1490" i="32"/>
  <c r="I1490" i="32"/>
  <c r="D1490" i="32"/>
  <c r="H1490" i="32"/>
  <c r="G1490" i="32"/>
  <c r="L1489" i="32"/>
  <c r="J1489" i="32"/>
  <c r="E1489" i="32"/>
  <c r="I1489" i="32"/>
  <c r="D1489" i="32"/>
  <c r="H1489" i="32"/>
  <c r="G1489" i="32"/>
  <c r="L1488" i="32"/>
  <c r="J1488" i="32"/>
  <c r="E1488" i="32"/>
  <c r="I1488" i="32"/>
  <c r="D1488" i="32"/>
  <c r="H1488" i="32"/>
  <c r="G1488" i="32"/>
  <c r="L1487" i="32"/>
  <c r="J1487" i="32"/>
  <c r="E1487" i="32"/>
  <c r="I1487" i="32"/>
  <c r="D1487" i="32"/>
  <c r="H1487" i="32"/>
  <c r="G1487" i="32"/>
  <c r="L1486" i="32"/>
  <c r="J1486" i="32"/>
  <c r="E1486" i="32"/>
  <c r="I1486" i="32"/>
  <c r="D1486" i="32"/>
  <c r="H1486" i="32"/>
  <c r="G1486" i="32"/>
  <c r="L1485" i="32"/>
  <c r="J1485" i="32"/>
  <c r="E1485" i="32"/>
  <c r="I1485" i="32"/>
  <c r="D1485" i="32"/>
  <c r="H1485" i="32"/>
  <c r="G1485" i="32"/>
  <c r="L1484" i="32"/>
  <c r="J1484" i="32"/>
  <c r="E1484" i="32"/>
  <c r="I1484" i="32"/>
  <c r="D1484" i="32"/>
  <c r="H1484" i="32"/>
  <c r="G1484" i="32"/>
  <c r="L1483" i="32"/>
  <c r="J1483" i="32"/>
  <c r="E1483" i="32"/>
  <c r="I1483" i="32"/>
  <c r="D1483" i="32"/>
  <c r="H1483" i="32"/>
  <c r="G1483" i="32"/>
  <c r="L1482" i="32"/>
  <c r="J1482" i="32"/>
  <c r="E1482" i="32"/>
  <c r="I1482" i="32"/>
  <c r="D1482" i="32"/>
  <c r="H1482" i="32"/>
  <c r="G1482" i="32"/>
  <c r="L1481" i="32"/>
  <c r="J1481" i="32"/>
  <c r="E1481" i="32"/>
  <c r="I1481" i="32"/>
  <c r="D1481" i="32"/>
  <c r="H1481" i="32"/>
  <c r="G1481" i="32"/>
  <c r="L1480" i="32"/>
  <c r="J1480" i="32"/>
  <c r="E1480" i="32"/>
  <c r="I1480" i="32"/>
  <c r="D1480" i="32"/>
  <c r="H1480" i="32"/>
  <c r="G1480" i="32"/>
  <c r="L1479" i="32"/>
  <c r="J1479" i="32"/>
  <c r="E1479" i="32"/>
  <c r="I1479" i="32"/>
  <c r="D1479" i="32"/>
  <c r="H1479" i="32"/>
  <c r="G1479" i="32"/>
  <c r="L1478" i="32"/>
  <c r="J1478" i="32"/>
  <c r="E1478" i="32"/>
  <c r="I1478" i="32"/>
  <c r="D1478" i="32"/>
  <c r="H1478" i="32"/>
  <c r="G1478" i="32"/>
  <c r="L1477" i="32"/>
  <c r="J1477" i="32"/>
  <c r="E1477" i="32"/>
  <c r="I1477" i="32"/>
  <c r="D1477" i="32"/>
  <c r="H1477" i="32"/>
  <c r="G1477" i="32"/>
  <c r="L1476" i="32"/>
  <c r="J1476" i="32"/>
  <c r="E1476" i="32"/>
  <c r="I1476" i="32"/>
  <c r="D1476" i="32"/>
  <c r="H1476" i="32"/>
  <c r="G1476" i="32"/>
  <c r="L1475" i="32"/>
  <c r="J1475" i="32"/>
  <c r="E1475" i="32"/>
  <c r="I1475" i="32"/>
  <c r="D1475" i="32"/>
  <c r="H1475" i="32"/>
  <c r="G1475" i="32"/>
  <c r="L1474" i="32"/>
  <c r="J1474" i="32"/>
  <c r="E1474" i="32"/>
  <c r="I1474" i="32"/>
  <c r="D1474" i="32"/>
  <c r="H1474" i="32"/>
  <c r="G1474" i="32"/>
  <c r="L1473" i="32"/>
  <c r="J1473" i="32"/>
  <c r="E1473" i="32"/>
  <c r="I1473" i="32"/>
  <c r="D1473" i="32"/>
  <c r="H1473" i="32"/>
  <c r="G1473" i="32"/>
  <c r="L1472" i="32"/>
  <c r="J1472" i="32"/>
  <c r="E1472" i="32"/>
  <c r="I1472" i="32"/>
  <c r="D1472" i="32"/>
  <c r="H1472" i="32"/>
  <c r="G1472" i="32"/>
  <c r="L1471" i="32"/>
  <c r="J1471" i="32"/>
  <c r="E1471" i="32"/>
  <c r="I1471" i="32"/>
  <c r="D1471" i="32"/>
  <c r="H1471" i="32"/>
  <c r="G1471" i="32"/>
  <c r="L1470" i="32"/>
  <c r="J1470" i="32"/>
  <c r="E1470" i="32"/>
  <c r="I1470" i="32"/>
  <c r="D1470" i="32"/>
  <c r="H1470" i="32"/>
  <c r="G1470" i="32"/>
  <c r="L1469" i="32"/>
  <c r="J1469" i="32"/>
  <c r="E1469" i="32"/>
  <c r="I1469" i="32"/>
  <c r="D1469" i="32"/>
  <c r="H1469" i="32"/>
  <c r="G1469" i="32"/>
  <c r="L1468" i="32"/>
  <c r="J1468" i="32"/>
  <c r="E1468" i="32"/>
  <c r="I1468" i="32"/>
  <c r="D1468" i="32"/>
  <c r="H1468" i="32"/>
  <c r="G1468" i="32"/>
  <c r="L1467" i="32"/>
  <c r="J1467" i="32"/>
  <c r="E1467" i="32"/>
  <c r="I1467" i="32"/>
  <c r="D1467" i="32"/>
  <c r="H1467" i="32"/>
  <c r="G1467" i="32"/>
  <c r="L1466" i="32"/>
  <c r="J1466" i="32"/>
  <c r="E1466" i="32"/>
  <c r="I1466" i="32"/>
  <c r="D1466" i="32"/>
  <c r="H1466" i="32"/>
  <c r="G1466" i="32"/>
  <c r="L1465" i="32"/>
  <c r="J1465" i="32"/>
  <c r="E1465" i="32"/>
  <c r="I1465" i="32"/>
  <c r="D1465" i="32"/>
  <c r="H1465" i="32"/>
  <c r="G1465" i="32"/>
  <c r="L1464" i="32"/>
  <c r="J1464" i="32"/>
  <c r="E1464" i="32"/>
  <c r="I1464" i="32"/>
  <c r="D1464" i="32"/>
  <c r="H1464" i="32"/>
  <c r="G1464" i="32"/>
  <c r="L1463" i="32"/>
  <c r="J1463" i="32"/>
  <c r="E1463" i="32"/>
  <c r="I1463" i="32"/>
  <c r="D1463" i="32"/>
  <c r="H1463" i="32"/>
  <c r="G1463" i="32"/>
  <c r="L1462" i="32"/>
  <c r="J1462" i="32"/>
  <c r="E1462" i="32"/>
  <c r="I1462" i="32"/>
  <c r="D1462" i="32"/>
  <c r="H1462" i="32"/>
  <c r="G1462" i="32"/>
  <c r="L1461" i="32"/>
  <c r="J1461" i="32"/>
  <c r="E1461" i="32"/>
  <c r="I1461" i="32"/>
  <c r="D1461" i="32"/>
  <c r="H1461" i="32"/>
  <c r="G1461" i="32"/>
  <c r="L1460" i="32"/>
  <c r="J1460" i="32"/>
  <c r="E1460" i="32"/>
  <c r="I1460" i="32"/>
  <c r="D1460" i="32"/>
  <c r="H1460" i="32"/>
  <c r="G1460" i="32"/>
  <c r="L1459" i="32"/>
  <c r="J1459" i="32"/>
  <c r="E1459" i="32"/>
  <c r="I1459" i="32"/>
  <c r="D1459" i="32"/>
  <c r="H1459" i="32"/>
  <c r="G1459" i="32"/>
  <c r="L1458" i="32"/>
  <c r="J1458" i="32"/>
  <c r="E1458" i="32"/>
  <c r="I1458" i="32"/>
  <c r="D1458" i="32"/>
  <c r="H1458" i="32"/>
  <c r="G1458" i="32"/>
  <c r="L1457" i="32"/>
  <c r="J1457" i="32"/>
  <c r="E1457" i="32"/>
  <c r="I1457" i="32"/>
  <c r="D1457" i="32"/>
  <c r="H1457" i="32"/>
  <c r="G1457" i="32"/>
  <c r="L1456" i="32"/>
  <c r="J1456" i="32"/>
  <c r="E1456" i="32"/>
  <c r="I1456" i="32"/>
  <c r="D1456" i="32"/>
  <c r="H1456" i="32"/>
  <c r="G1456" i="32"/>
  <c r="L1455" i="32"/>
  <c r="J1455" i="32"/>
  <c r="E1455" i="32"/>
  <c r="I1455" i="32"/>
  <c r="D1455" i="32"/>
  <c r="H1455" i="32"/>
  <c r="G1455" i="32"/>
  <c r="L1454" i="32"/>
  <c r="J1454" i="32"/>
  <c r="E1454" i="32"/>
  <c r="I1454" i="32"/>
  <c r="D1454" i="32"/>
  <c r="H1454" i="32"/>
  <c r="G1454" i="32"/>
  <c r="L1453" i="32"/>
  <c r="J1453" i="32"/>
  <c r="E1453" i="32"/>
  <c r="I1453" i="32"/>
  <c r="D1453" i="32"/>
  <c r="H1453" i="32"/>
  <c r="G1453" i="32"/>
  <c r="L1452" i="32"/>
  <c r="J1452" i="32"/>
  <c r="E1452" i="32"/>
  <c r="I1452" i="32"/>
  <c r="D1452" i="32"/>
  <c r="H1452" i="32"/>
  <c r="G1452" i="32"/>
  <c r="L1451" i="32"/>
  <c r="J1451" i="32"/>
  <c r="E1451" i="32"/>
  <c r="I1451" i="32"/>
  <c r="D1451" i="32"/>
  <c r="H1451" i="32"/>
  <c r="G1451" i="32"/>
  <c r="L1450" i="32"/>
  <c r="J1450" i="32"/>
  <c r="E1450" i="32"/>
  <c r="I1450" i="32"/>
  <c r="D1450" i="32"/>
  <c r="H1450" i="32"/>
  <c r="G1450" i="32"/>
  <c r="L1449" i="32"/>
  <c r="J1449" i="32"/>
  <c r="E1449" i="32"/>
  <c r="I1449" i="32"/>
  <c r="D1449" i="32"/>
  <c r="H1449" i="32"/>
  <c r="G1449" i="32"/>
  <c r="L1448" i="32"/>
  <c r="J1448" i="32"/>
  <c r="E1448" i="32"/>
  <c r="I1448" i="32"/>
  <c r="D1448" i="32"/>
  <c r="H1448" i="32"/>
  <c r="G1448" i="32"/>
  <c r="L1447" i="32"/>
  <c r="J1447" i="32"/>
  <c r="E1447" i="32"/>
  <c r="I1447" i="32"/>
  <c r="D1447" i="32"/>
  <c r="H1447" i="32"/>
  <c r="G1447" i="32"/>
  <c r="L1446" i="32"/>
  <c r="J1446" i="32"/>
  <c r="E1446" i="32"/>
  <c r="I1446" i="32"/>
  <c r="D1446" i="32"/>
  <c r="H1446" i="32"/>
  <c r="G1446" i="32"/>
  <c r="L1445" i="32"/>
  <c r="J1445" i="32"/>
  <c r="E1445" i="32"/>
  <c r="I1445" i="32"/>
  <c r="D1445" i="32"/>
  <c r="H1445" i="32"/>
  <c r="G1445" i="32"/>
  <c r="L1444" i="32"/>
  <c r="J1444" i="32"/>
  <c r="E1444" i="32"/>
  <c r="I1444" i="32"/>
  <c r="D1444" i="32"/>
  <c r="H1444" i="32"/>
  <c r="G1444" i="32"/>
  <c r="L1443" i="32"/>
  <c r="J1443" i="32"/>
  <c r="E1443" i="32"/>
  <c r="I1443" i="32"/>
  <c r="D1443" i="32"/>
  <c r="H1443" i="32"/>
  <c r="G1443" i="32"/>
  <c r="L1442" i="32"/>
  <c r="J1442" i="32"/>
  <c r="E1442" i="32"/>
  <c r="I1442" i="32"/>
  <c r="D1442" i="32"/>
  <c r="H1442" i="32"/>
  <c r="G1442" i="32"/>
  <c r="L1441" i="32"/>
  <c r="J1441" i="32"/>
  <c r="E1441" i="32"/>
  <c r="I1441" i="32"/>
  <c r="D1441" i="32"/>
  <c r="H1441" i="32"/>
  <c r="G1441" i="32"/>
  <c r="L1440" i="32"/>
  <c r="J1440" i="32"/>
  <c r="E1440" i="32"/>
  <c r="I1440" i="32"/>
  <c r="D1440" i="32"/>
  <c r="H1440" i="32"/>
  <c r="G1440" i="32"/>
  <c r="L1439" i="32"/>
  <c r="J1439" i="32"/>
  <c r="E1439" i="32"/>
  <c r="I1439" i="32"/>
  <c r="D1439" i="32"/>
  <c r="H1439" i="32"/>
  <c r="G1439" i="32"/>
  <c r="L1438" i="32"/>
  <c r="J1438" i="32"/>
  <c r="E1438" i="32"/>
  <c r="I1438" i="32"/>
  <c r="D1438" i="32"/>
  <c r="H1438" i="32"/>
  <c r="G1438" i="32"/>
  <c r="L1437" i="32"/>
  <c r="J1437" i="32"/>
  <c r="E1437" i="32"/>
  <c r="I1437" i="32"/>
  <c r="D1437" i="32"/>
  <c r="H1437" i="32"/>
  <c r="G1437" i="32"/>
  <c r="L1436" i="32"/>
  <c r="J1436" i="32"/>
  <c r="E1436" i="32"/>
  <c r="I1436" i="32"/>
  <c r="D1436" i="32"/>
  <c r="H1436" i="32"/>
  <c r="G1436" i="32"/>
  <c r="L1435" i="32"/>
  <c r="J1435" i="32"/>
  <c r="E1435" i="32"/>
  <c r="I1435" i="32"/>
  <c r="D1435" i="32"/>
  <c r="H1435" i="32"/>
  <c r="G1435" i="32"/>
  <c r="L1434" i="32"/>
  <c r="J1434" i="32"/>
  <c r="E1434" i="32"/>
  <c r="I1434" i="32"/>
  <c r="D1434" i="32"/>
  <c r="H1434" i="32"/>
  <c r="G1434" i="32"/>
  <c r="L1433" i="32"/>
  <c r="J1433" i="32"/>
  <c r="E1433" i="32"/>
  <c r="I1433" i="32"/>
  <c r="D1433" i="32"/>
  <c r="H1433" i="32"/>
  <c r="G1433" i="32"/>
  <c r="L1432" i="32"/>
  <c r="J1432" i="32"/>
  <c r="E1432" i="32"/>
  <c r="I1432" i="32"/>
  <c r="D1432" i="32"/>
  <c r="H1432" i="32"/>
  <c r="G1432" i="32"/>
  <c r="L1431" i="32"/>
  <c r="J1431" i="32"/>
  <c r="E1431" i="32"/>
  <c r="I1431" i="32"/>
  <c r="D1431" i="32"/>
  <c r="H1431" i="32"/>
  <c r="G1431" i="32"/>
  <c r="L1430" i="32"/>
  <c r="J1430" i="32"/>
  <c r="E1430" i="32"/>
  <c r="I1430" i="32"/>
  <c r="D1430" i="32"/>
  <c r="H1430" i="32"/>
  <c r="G1430" i="32"/>
  <c r="L1429" i="32"/>
  <c r="J1429" i="32"/>
  <c r="E1429" i="32"/>
  <c r="I1429" i="32"/>
  <c r="D1429" i="32"/>
  <c r="H1429" i="32"/>
  <c r="G1429" i="32"/>
  <c r="L1428" i="32"/>
  <c r="J1428" i="32"/>
  <c r="E1428" i="32"/>
  <c r="I1428" i="32"/>
  <c r="D1428" i="32"/>
  <c r="H1428" i="32"/>
  <c r="G1428" i="32"/>
  <c r="L1427" i="32"/>
  <c r="J1427" i="32"/>
  <c r="E1427" i="32"/>
  <c r="I1427" i="32"/>
  <c r="D1427" i="32"/>
  <c r="H1427" i="32"/>
  <c r="G1427" i="32"/>
  <c r="L1426" i="32"/>
  <c r="J1426" i="32"/>
  <c r="E1426" i="32"/>
  <c r="I1426" i="32"/>
  <c r="D1426" i="32"/>
  <c r="H1426" i="32"/>
  <c r="G1426" i="32"/>
  <c r="L1425" i="32"/>
  <c r="J1425" i="32"/>
  <c r="E1425" i="32"/>
  <c r="I1425" i="32"/>
  <c r="D1425" i="32"/>
  <c r="H1425" i="32"/>
  <c r="G1425" i="32"/>
  <c r="L1424" i="32"/>
  <c r="J1424" i="32"/>
  <c r="E1424" i="32"/>
  <c r="I1424" i="32"/>
  <c r="D1424" i="32"/>
  <c r="H1424" i="32"/>
  <c r="G1424" i="32"/>
  <c r="L1423" i="32"/>
  <c r="J1423" i="32"/>
  <c r="E1423" i="32"/>
  <c r="I1423" i="32"/>
  <c r="D1423" i="32"/>
  <c r="H1423" i="32"/>
  <c r="G1423" i="32"/>
  <c r="L1422" i="32"/>
  <c r="J1422" i="32"/>
  <c r="E1422" i="32"/>
  <c r="I1422" i="32"/>
  <c r="D1422" i="32"/>
  <c r="H1422" i="32"/>
  <c r="G1422" i="32"/>
  <c r="L1421" i="32"/>
  <c r="J1421" i="32"/>
  <c r="E1421" i="32"/>
  <c r="I1421" i="32"/>
  <c r="D1421" i="32"/>
  <c r="H1421" i="32"/>
  <c r="G1421" i="32"/>
  <c r="L1420" i="32"/>
  <c r="J1420" i="32"/>
  <c r="E1420" i="32"/>
  <c r="I1420" i="32"/>
  <c r="D1420" i="32"/>
  <c r="H1420" i="32"/>
  <c r="G1420" i="32"/>
  <c r="L1419" i="32"/>
  <c r="J1419" i="32"/>
  <c r="E1419" i="32"/>
  <c r="I1419" i="32"/>
  <c r="D1419" i="32"/>
  <c r="H1419" i="32"/>
  <c r="G1419" i="32"/>
  <c r="L1418" i="32"/>
  <c r="J1418" i="32"/>
  <c r="E1418" i="32"/>
  <c r="I1418" i="32"/>
  <c r="D1418" i="32"/>
  <c r="H1418" i="32"/>
  <c r="G1418" i="32"/>
  <c r="L1417" i="32"/>
  <c r="J1417" i="32"/>
  <c r="E1417" i="32"/>
  <c r="I1417" i="32"/>
  <c r="D1417" i="32"/>
  <c r="H1417" i="32"/>
  <c r="G1417" i="32"/>
  <c r="L1416" i="32"/>
  <c r="J1416" i="32"/>
  <c r="E1416" i="32"/>
  <c r="I1416" i="32"/>
  <c r="D1416" i="32"/>
  <c r="H1416" i="32"/>
  <c r="G1416" i="32"/>
  <c r="L1415" i="32"/>
  <c r="J1415" i="32"/>
  <c r="E1415" i="32"/>
  <c r="I1415" i="32"/>
  <c r="D1415" i="32"/>
  <c r="H1415" i="32"/>
  <c r="G1415" i="32"/>
  <c r="L1414" i="32"/>
  <c r="J1414" i="32"/>
  <c r="E1414" i="32"/>
  <c r="I1414" i="32"/>
  <c r="D1414" i="32"/>
  <c r="H1414" i="32"/>
  <c r="G1414" i="32"/>
  <c r="L1413" i="32"/>
  <c r="J1413" i="32"/>
  <c r="E1413" i="32"/>
  <c r="I1413" i="32"/>
  <c r="D1413" i="32"/>
  <c r="H1413" i="32"/>
  <c r="G1413" i="32"/>
  <c r="L1412" i="32"/>
  <c r="J1412" i="32"/>
  <c r="E1412" i="32"/>
  <c r="I1412" i="32"/>
  <c r="D1412" i="32"/>
  <c r="H1412" i="32"/>
  <c r="G1412" i="32"/>
  <c r="L1411" i="32"/>
  <c r="J1411" i="32"/>
  <c r="E1411" i="32"/>
  <c r="I1411" i="32"/>
  <c r="D1411" i="32"/>
  <c r="H1411" i="32"/>
  <c r="G1411" i="32"/>
  <c r="L1410" i="32"/>
  <c r="J1410" i="32"/>
  <c r="E1410" i="32"/>
  <c r="I1410" i="32"/>
  <c r="D1410" i="32"/>
  <c r="H1410" i="32"/>
  <c r="G1410" i="32"/>
  <c r="L1409" i="32"/>
  <c r="J1409" i="32"/>
  <c r="E1409" i="32"/>
  <c r="I1409" i="32"/>
  <c r="D1409" i="32"/>
  <c r="H1409" i="32"/>
  <c r="G1409" i="32"/>
  <c r="L1408" i="32"/>
  <c r="J1408" i="32"/>
  <c r="E1408" i="32"/>
  <c r="I1408" i="32"/>
  <c r="D1408" i="32"/>
  <c r="H1408" i="32"/>
  <c r="G1408" i="32"/>
  <c r="L1407" i="32"/>
  <c r="J1407" i="32"/>
  <c r="E1407" i="32"/>
  <c r="I1407" i="32"/>
  <c r="D1407" i="32"/>
  <c r="H1407" i="32"/>
  <c r="G1407" i="32"/>
  <c r="L1406" i="32"/>
  <c r="J1406" i="32"/>
  <c r="E1406" i="32"/>
  <c r="I1406" i="32"/>
  <c r="D1406" i="32"/>
  <c r="H1406" i="32"/>
  <c r="G1406" i="32"/>
  <c r="L1405" i="32"/>
  <c r="J1405" i="32"/>
  <c r="E1405" i="32"/>
  <c r="I1405" i="32"/>
  <c r="D1405" i="32"/>
  <c r="H1405" i="32"/>
  <c r="G1405" i="32"/>
  <c r="L1404" i="32"/>
  <c r="J1404" i="32"/>
  <c r="E1404" i="32"/>
  <c r="I1404" i="32"/>
  <c r="D1404" i="32"/>
  <c r="H1404" i="32"/>
  <c r="G1404" i="32"/>
  <c r="L1403" i="32"/>
  <c r="J1403" i="32"/>
  <c r="E1403" i="32"/>
  <c r="I1403" i="32"/>
  <c r="D1403" i="32"/>
  <c r="H1403" i="32"/>
  <c r="G1403" i="32"/>
  <c r="L1402" i="32"/>
  <c r="J1402" i="32"/>
  <c r="E1402" i="32"/>
  <c r="I1402" i="32"/>
  <c r="D1402" i="32"/>
  <c r="H1402" i="32"/>
  <c r="G1402" i="32"/>
  <c r="L1401" i="32"/>
  <c r="J1401" i="32"/>
  <c r="E1401" i="32"/>
  <c r="I1401" i="32"/>
  <c r="D1401" i="32"/>
  <c r="H1401" i="32"/>
  <c r="G1401" i="32"/>
  <c r="L1400" i="32"/>
  <c r="J1400" i="32"/>
  <c r="E1400" i="32"/>
  <c r="I1400" i="32"/>
  <c r="D1400" i="32"/>
  <c r="H1400" i="32"/>
  <c r="G1400" i="32"/>
  <c r="L1399" i="32"/>
  <c r="J1399" i="32"/>
  <c r="E1399" i="32"/>
  <c r="I1399" i="32"/>
  <c r="D1399" i="32"/>
  <c r="H1399" i="32"/>
  <c r="G1399" i="32"/>
  <c r="L1398" i="32"/>
  <c r="J1398" i="32"/>
  <c r="E1398" i="32"/>
  <c r="I1398" i="32"/>
  <c r="D1398" i="32"/>
  <c r="H1398" i="32"/>
  <c r="G1398" i="32"/>
  <c r="L1397" i="32"/>
  <c r="J1397" i="32"/>
  <c r="E1397" i="32"/>
  <c r="I1397" i="32"/>
  <c r="D1397" i="32"/>
  <c r="H1397" i="32"/>
  <c r="G1397" i="32"/>
  <c r="L1396" i="32"/>
  <c r="J1396" i="32"/>
  <c r="E1396" i="32"/>
  <c r="I1396" i="32"/>
  <c r="D1396" i="32"/>
  <c r="H1396" i="32"/>
  <c r="G1396" i="32"/>
  <c r="L1395" i="32"/>
  <c r="J1395" i="32"/>
  <c r="E1395" i="32"/>
  <c r="I1395" i="32"/>
  <c r="D1395" i="32"/>
  <c r="H1395" i="32"/>
  <c r="G1395" i="32"/>
  <c r="L1394" i="32"/>
  <c r="J1394" i="32"/>
  <c r="E1394" i="32"/>
  <c r="I1394" i="32"/>
  <c r="D1394" i="32"/>
  <c r="H1394" i="32"/>
  <c r="G1394" i="32"/>
  <c r="L1393" i="32"/>
  <c r="J1393" i="32"/>
  <c r="E1393" i="32"/>
  <c r="I1393" i="32"/>
  <c r="D1393" i="32"/>
  <c r="H1393" i="32"/>
  <c r="G1393" i="32"/>
  <c r="L1392" i="32"/>
  <c r="J1392" i="32"/>
  <c r="E1392" i="32"/>
  <c r="I1392" i="32"/>
  <c r="D1392" i="32"/>
  <c r="H1392" i="32"/>
  <c r="G1392" i="32"/>
  <c r="L1391" i="32"/>
  <c r="J1391" i="32"/>
  <c r="E1391" i="32"/>
  <c r="I1391" i="32"/>
  <c r="D1391" i="32"/>
  <c r="H1391" i="32"/>
  <c r="G1391" i="32"/>
  <c r="L1390" i="32"/>
  <c r="J1390" i="32"/>
  <c r="E1390" i="32"/>
  <c r="I1390" i="32"/>
  <c r="D1390" i="32"/>
  <c r="H1390" i="32"/>
  <c r="G1390" i="32"/>
  <c r="L1389" i="32"/>
  <c r="J1389" i="32"/>
  <c r="E1389" i="32"/>
  <c r="I1389" i="32"/>
  <c r="D1389" i="32"/>
  <c r="H1389" i="32"/>
  <c r="G1389" i="32"/>
  <c r="L1388" i="32"/>
  <c r="J1388" i="32"/>
  <c r="E1388" i="32"/>
  <c r="I1388" i="32"/>
  <c r="D1388" i="32"/>
  <c r="H1388" i="32"/>
  <c r="G1388" i="32"/>
  <c r="L1387" i="32"/>
  <c r="J1387" i="32"/>
  <c r="E1387" i="32"/>
  <c r="I1387" i="32"/>
  <c r="D1387" i="32"/>
  <c r="H1387" i="32"/>
  <c r="G1387" i="32"/>
  <c r="L1386" i="32"/>
  <c r="J1386" i="32"/>
  <c r="E1386" i="32"/>
  <c r="I1386" i="32"/>
  <c r="D1386" i="32"/>
  <c r="H1386" i="32"/>
  <c r="G1386" i="32"/>
  <c r="L1385" i="32"/>
  <c r="J1385" i="32"/>
  <c r="E1385" i="32"/>
  <c r="I1385" i="32"/>
  <c r="D1385" i="32"/>
  <c r="H1385" i="32"/>
  <c r="G1385" i="32"/>
  <c r="L1384" i="32"/>
  <c r="J1384" i="32"/>
  <c r="E1384" i="32"/>
  <c r="I1384" i="32"/>
  <c r="D1384" i="32"/>
  <c r="H1384" i="32"/>
  <c r="G1384" i="32"/>
  <c r="L1383" i="32"/>
  <c r="J1383" i="32"/>
  <c r="E1383" i="32"/>
  <c r="I1383" i="32"/>
  <c r="D1383" i="32"/>
  <c r="H1383" i="32"/>
  <c r="G1383" i="32"/>
  <c r="L1382" i="32"/>
  <c r="J1382" i="32"/>
  <c r="E1382" i="32"/>
  <c r="I1382" i="32"/>
  <c r="D1382" i="32"/>
  <c r="H1382" i="32"/>
  <c r="G1382" i="32"/>
  <c r="L1380" i="32"/>
  <c r="J1380" i="32"/>
  <c r="I1380" i="32"/>
  <c r="D1380" i="32"/>
  <c r="H1380" i="32"/>
  <c r="G1380" i="32"/>
  <c r="L1335" i="32"/>
  <c r="K1335" i="32"/>
  <c r="J1335" i="32"/>
  <c r="E1335" i="32"/>
  <c r="I1335" i="32"/>
  <c r="D1335" i="32"/>
  <c r="H1335" i="32"/>
  <c r="G1335" i="32"/>
  <c r="L1334" i="32"/>
  <c r="K1334" i="32"/>
  <c r="J1334" i="32"/>
  <c r="E1334" i="32"/>
  <c r="I1334" i="32"/>
  <c r="D1334" i="32"/>
  <c r="H1334" i="32"/>
  <c r="G1334" i="32"/>
  <c r="L1333" i="32"/>
  <c r="K1333" i="32"/>
  <c r="J1333" i="32"/>
  <c r="E1333" i="32"/>
  <c r="I1333" i="32"/>
  <c r="D1333" i="32"/>
  <c r="H1333" i="32"/>
  <c r="G1333" i="32"/>
  <c r="L1332" i="32"/>
  <c r="K1332" i="32"/>
  <c r="J1332" i="32"/>
  <c r="E1332" i="32"/>
  <c r="I1332" i="32"/>
  <c r="D1332" i="32"/>
  <c r="H1332" i="32"/>
  <c r="G1332" i="32"/>
  <c r="L1331" i="32"/>
  <c r="K1331" i="32"/>
  <c r="J1331" i="32"/>
  <c r="E1331" i="32"/>
  <c r="I1331" i="32"/>
  <c r="D1331" i="32"/>
  <c r="H1331" i="32"/>
  <c r="G1331" i="32"/>
  <c r="L1330" i="32"/>
  <c r="K1330" i="32"/>
  <c r="J1330" i="32"/>
  <c r="E1330" i="32"/>
  <c r="I1330" i="32"/>
  <c r="D1330" i="32"/>
  <c r="H1330" i="32"/>
  <c r="G1330" i="32"/>
  <c r="L1329" i="32"/>
  <c r="K1329" i="32"/>
  <c r="J1329" i="32"/>
  <c r="I1329" i="32"/>
  <c r="D1329" i="32"/>
  <c r="H1329" i="32"/>
  <c r="G1329" i="32"/>
  <c r="L1327" i="32"/>
  <c r="K1327" i="32"/>
  <c r="J1327" i="32"/>
  <c r="E1327" i="32"/>
  <c r="I1327" i="32"/>
  <c r="D1327" i="32"/>
  <c r="H1327" i="32"/>
  <c r="G1327" i="32"/>
  <c r="L1326" i="32"/>
  <c r="K1326" i="32"/>
  <c r="J1326" i="32"/>
  <c r="E1326" i="32"/>
  <c r="I1326" i="32"/>
  <c r="D1326" i="32"/>
  <c r="H1326" i="32"/>
  <c r="G1326" i="32"/>
  <c r="L1325" i="32"/>
  <c r="K1325" i="32"/>
  <c r="J1325" i="32"/>
  <c r="E1325" i="32"/>
  <c r="I1325" i="32"/>
  <c r="D1325" i="32"/>
  <c r="H1325" i="32"/>
  <c r="G1325" i="32"/>
  <c r="L1324" i="32"/>
  <c r="K1324" i="32"/>
  <c r="J1324" i="32"/>
  <c r="E1324" i="32"/>
  <c r="I1324" i="32"/>
  <c r="D1324" i="32"/>
  <c r="H1324" i="32"/>
  <c r="G1324" i="32"/>
  <c r="L1323" i="32"/>
  <c r="K1323" i="32"/>
  <c r="J1323" i="32"/>
  <c r="E1323" i="32"/>
  <c r="I1323" i="32"/>
  <c r="H1323" i="32"/>
  <c r="G1323" i="32"/>
  <c r="L1321" i="32"/>
  <c r="K1321" i="32"/>
  <c r="J1321" i="32"/>
  <c r="E1321" i="32"/>
  <c r="I1321" i="32"/>
  <c r="D1321" i="32"/>
  <c r="H1321" i="32"/>
  <c r="G1321" i="32"/>
  <c r="L1320" i="32"/>
  <c r="K1320" i="32"/>
  <c r="J1320" i="32"/>
  <c r="E1320" i="32"/>
  <c r="I1320" i="32"/>
  <c r="D1320" i="32"/>
  <c r="H1320" i="32"/>
  <c r="G1320" i="32"/>
  <c r="L1319" i="32"/>
  <c r="K1319" i="32"/>
  <c r="J1319" i="32"/>
  <c r="E1319" i="32"/>
  <c r="I1319" i="32"/>
  <c r="D1319" i="32"/>
  <c r="H1319" i="32"/>
  <c r="G1319" i="32"/>
  <c r="L1318" i="32"/>
  <c r="K1318" i="32"/>
  <c r="J1318" i="32"/>
  <c r="E1318" i="32"/>
  <c r="I1318" i="32"/>
  <c r="D1318" i="32"/>
  <c r="H1318" i="32"/>
  <c r="G1318" i="32"/>
  <c r="L1317" i="32"/>
  <c r="K1317" i="32"/>
  <c r="J1317" i="32"/>
  <c r="E1317" i="32"/>
  <c r="I1317" i="32"/>
  <c r="D1317" i="32"/>
  <c r="H1317" i="32"/>
  <c r="G1317" i="32"/>
  <c r="L1316" i="32"/>
  <c r="K1316" i="32"/>
  <c r="J1316" i="32"/>
  <c r="E1316" i="32"/>
  <c r="I1316" i="32"/>
  <c r="D1316" i="32"/>
  <c r="H1316" i="32"/>
  <c r="G1316" i="32"/>
  <c r="L1315" i="32"/>
  <c r="K1315" i="32"/>
  <c r="J1315" i="32"/>
  <c r="E1315" i="32"/>
  <c r="I1315" i="32"/>
  <c r="H1315" i="32"/>
  <c r="G1315" i="32"/>
  <c r="F1605" i="32"/>
  <c r="F1669" i="32"/>
  <c r="F1608" i="32"/>
  <c r="F1391" i="32"/>
  <c r="F1331" i="32"/>
  <c r="F1709" i="32"/>
  <c r="F1307" i="32"/>
  <c r="F1301" i="32"/>
  <c r="F1442" i="32"/>
  <c r="F1309" i="32"/>
  <c r="F1626" i="32"/>
  <c r="F1468" i="32"/>
  <c r="F1484" i="32"/>
  <c r="F1492" i="32"/>
  <c r="F1500" i="32"/>
  <c r="F1524" i="32"/>
  <c r="F1532"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10" i="32"/>
  <c r="F1585" i="32"/>
  <c r="F1589" i="32"/>
  <c r="F1637" i="32"/>
  <c r="F1435" i="32"/>
  <c r="F1467" i="32"/>
  <c r="F1475" i="32"/>
  <c r="F1560" i="32"/>
  <c r="F1595" i="32"/>
  <c r="F1438" i="32"/>
  <c r="F1454" i="32"/>
  <c r="F1478" i="32"/>
  <c r="F1539" i="32"/>
  <c r="F1689" i="32"/>
  <c r="F1685" i="32"/>
  <c r="F1681" i="32"/>
  <c r="L1711" i="32"/>
  <c r="F1602" i="32"/>
  <c r="K1711" i="32"/>
  <c r="F1593" i="32"/>
  <c r="E1700" i="32"/>
  <c r="E1711" i="32"/>
  <c r="J1711" i="32"/>
  <c r="F1334" i="32"/>
  <c r="D1700" i="32"/>
  <c r="D1711" i="32"/>
  <c r="I1711"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19" i="32"/>
  <c r="F1313" i="32"/>
  <c r="F35" i="32"/>
  <c r="F1606" i="32"/>
  <c r="F1610" i="32"/>
  <c r="F1614" i="32"/>
  <c r="F1618" i="32"/>
  <c r="F1638" i="32"/>
  <c r="F1473" i="32"/>
  <c r="F1521" i="32"/>
  <c r="F1673" i="32"/>
  <c r="F1547"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443" i="32"/>
  <c r="F1549" i="32"/>
  <c r="F1552" i="32"/>
  <c r="F1392" i="32"/>
  <c r="F1459" i="32"/>
  <c r="F1537" i="32"/>
  <c r="F1622" i="32"/>
  <c r="F1630" i="32"/>
  <c r="F1642" i="32"/>
  <c r="F1523" i="32"/>
  <c r="F1399" i="32"/>
  <c r="F1445" i="32"/>
  <c r="F1453" i="32"/>
  <c r="F1544" i="32"/>
  <c r="F1550" i="32"/>
  <c r="F1315" i="32"/>
  <c r="F1421" i="32"/>
  <c r="F1449" i="32"/>
  <c r="F1452" i="32"/>
  <c r="F1535" i="32"/>
  <c r="F1543" i="32"/>
  <c r="F1546" i="32"/>
  <c r="F1588" i="32"/>
  <c r="F1600" i="32"/>
  <c r="F1616" i="32"/>
  <c r="F1628" i="32"/>
  <c r="F1636" i="32"/>
  <c r="I1322" i="32"/>
  <c r="F1390" i="32"/>
  <c r="F1410" i="32"/>
  <c r="F1432" i="32"/>
  <c r="F1446" i="32"/>
  <c r="F1460" i="32"/>
  <c r="F1545" i="32"/>
  <c r="F1655" i="32"/>
  <c r="L1699" i="32"/>
  <c r="F130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23" i="32"/>
  <c r="F1400" i="32"/>
  <c r="F1406" i="32"/>
  <c r="F1420" i="32"/>
  <c r="F1482" i="32"/>
  <c r="F1509" i="32"/>
  <c r="F1512" i="32"/>
  <c r="F1515" i="32"/>
  <c r="F1518" i="32"/>
  <c r="F1533" i="32"/>
  <c r="F1536" i="32"/>
  <c r="F1557" i="32"/>
  <c r="F1561" i="32"/>
  <c r="F1650" i="32"/>
  <c r="F1654" i="32"/>
  <c r="F1683" i="32"/>
  <c r="F1641" i="32"/>
  <c r="F1645" i="32"/>
  <c r="D1315" i="32"/>
  <c r="D1322" i="32"/>
  <c r="F1321" i="32"/>
  <c r="F1333" i="32"/>
  <c r="F1387" i="32"/>
  <c r="F1403" i="32"/>
  <c r="F1411" i="32"/>
  <c r="F1414" i="32"/>
  <c r="F1429" i="32"/>
  <c r="F1470" i="32"/>
  <c r="F1487" i="32"/>
  <c r="F42" i="32"/>
  <c r="F43" i="32"/>
  <c r="F1308" i="32"/>
  <c r="F1425" i="32"/>
  <c r="F1461" i="32"/>
  <c r="F1671" i="32"/>
  <c r="H1699" i="32"/>
  <c r="F41" i="32"/>
  <c r="F1708" i="32"/>
  <c r="F1704"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E1329" i="32"/>
  <c r="E1336" i="32"/>
  <c r="J1336" i="32"/>
  <c r="G1322" i="32"/>
  <c r="F1407" i="32"/>
  <c r="F1413" i="32"/>
  <c r="F40" i="32"/>
  <c r="F1297" i="32"/>
  <c r="F1298" i="32"/>
  <c r="F1300" i="32"/>
  <c r="K1676"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672" i="32"/>
  <c r="H1711" i="32"/>
  <c r="G27" i="32"/>
  <c r="F1530" i="32"/>
  <c r="F1397" i="32"/>
  <c r="F1555" i="32"/>
  <c r="F1694" i="32"/>
  <c r="F1707" i="32"/>
  <c r="F1703" i="32"/>
  <c r="H26" i="32"/>
  <c r="F1501" i="32"/>
  <c r="F1513" i="32"/>
  <c r="L1328" i="32"/>
  <c r="F1393" i="32"/>
  <c r="F1440" i="32"/>
  <c r="F1466" i="32"/>
  <c r="F1469" i="32"/>
  <c r="F1481" i="32"/>
  <c r="F1519" i="32"/>
  <c r="F33" i="32"/>
  <c r="F1381" i="32"/>
  <c r="D1676" i="32"/>
  <c r="I27" i="32"/>
  <c r="D27" i="32"/>
  <c r="E1699" i="32"/>
  <c r="J1322" i="32"/>
  <c r="L1336" i="32"/>
  <c r="F1299" i="32"/>
  <c r="L26" i="32"/>
  <c r="L1676" i="32"/>
  <c r="H27" i="32"/>
  <c r="E1328" i="32"/>
  <c r="I1328" i="32"/>
  <c r="F1696" i="32"/>
  <c r="F1691" i="32"/>
  <c r="F1687" i="32"/>
  <c r="I1699" i="32"/>
  <c r="D1699" i="32"/>
  <c r="D1323" i="32"/>
  <c r="D1328" i="32"/>
  <c r="F1409" i="32"/>
  <c r="F1441" i="32"/>
  <c r="H1322" i="32"/>
  <c r="J1699" i="32"/>
  <c r="J1328" i="32"/>
  <c r="F1327" i="32"/>
  <c r="H1336" i="32"/>
  <c r="F1394" i="32"/>
  <c r="F1426" i="32"/>
  <c r="F1433" i="32"/>
  <c r="F1465" i="32"/>
  <c r="F1497" i="32"/>
  <c r="F1529" i="32"/>
  <c r="F1697" i="32"/>
  <c r="F1692" i="32"/>
  <c r="F1688" i="32"/>
  <c r="G1711" i="32"/>
  <c r="F1418" i="32"/>
  <c r="F1306" i="32"/>
  <c r="E1322" i="32"/>
  <c r="F1325" i="32"/>
  <c r="K1336" i="32"/>
  <c r="F1385" i="32"/>
  <c r="F1424" i="32"/>
  <c r="F1456" i="32"/>
  <c r="F1488" i="32"/>
  <c r="F1520" i="32"/>
  <c r="F1563" i="32"/>
  <c r="F1564" i="32"/>
  <c r="F37" i="32"/>
  <c r="F39" i="32"/>
  <c r="F1705" i="32"/>
  <c r="F1701" i="32"/>
  <c r="F1686"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c r="J1676" i="32"/>
  <c r="F1417" i="32"/>
  <c r="K26" i="32"/>
  <c r="L1314" i="32"/>
  <c r="I25" i="32"/>
  <c r="K25" i="32"/>
  <c r="G25" i="32"/>
  <c r="J26" i="32"/>
  <c r="E26" i="32"/>
  <c r="F29" i="32"/>
  <c r="G1314" i="32"/>
  <c r="H1314" i="32"/>
  <c r="F31" i="32"/>
  <c r="K27" i="32"/>
  <c r="D37" i="32"/>
  <c r="D1314" i="32"/>
  <c r="I1314" i="32"/>
  <c r="J27" i="32"/>
  <c r="E27" i="32"/>
  <c r="L27" i="32"/>
  <c r="E35" i="32"/>
  <c r="E1314" i="32"/>
  <c r="J1314" i="32"/>
  <c r="K1314" i="32"/>
  <c r="G26" i="32"/>
  <c r="I26" i="32"/>
  <c r="D26" i="32"/>
  <c r="F1700" i="32"/>
  <c r="F1711" i="32"/>
  <c r="F1322" i="32"/>
  <c r="F26" i="32"/>
  <c r="F1336" i="32"/>
  <c r="F27" i="32"/>
  <c r="F1676" i="32"/>
  <c r="F1699" i="32"/>
  <c r="F1328" i="32"/>
  <c r="D25" i="32"/>
  <c r="E25" i="32"/>
  <c r="F1314" i="32"/>
  <c r="F25" i="32"/>
  <c r="G23" i="32"/>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E23" i="32"/>
  <c r="J23" i="32"/>
  <c r="L23" i="32"/>
  <c r="H23" i="32"/>
  <c r="K23" i="32"/>
  <c r="I23" i="32"/>
  <c r="F23" i="32"/>
  <c r="C16" i="32"/>
  <c r="E16" i="32"/>
  <c r="D16" i="32"/>
  <c r="F16" i="32"/>
  <c r="C25" i="42"/>
  <c r="C9" i="59"/>
  <c r="C55" i="56"/>
  <c r="C55" i="46"/>
  <c r="C56" i="56"/>
  <c r="C56" i="46"/>
  <c r="C57" i="46"/>
  <c r="C57" i="56"/>
  <c r="C31" i="42"/>
  <c r="C15" i="59"/>
  <c r="B95" i="46"/>
  <c r="B108" i="46"/>
  <c r="B96" i="46"/>
  <c r="B109" i="46"/>
  <c r="B97" i="46"/>
  <c r="B110" i="46"/>
  <c r="B98" i="46"/>
  <c r="B111" i="46"/>
  <c r="B99" i="46"/>
  <c r="B112" i="46"/>
  <c r="Q85" i="59"/>
  <c r="Q87" i="59"/>
  <c r="D11" i="59"/>
  <c r="K31" i="56"/>
  <c r="K33" i="56"/>
  <c r="K34" i="56"/>
  <c r="K45" i="56"/>
  <c r="K46" i="56"/>
  <c r="C14" i="32"/>
  <c r="D14" i="32"/>
  <c r="B109" i="56"/>
  <c r="L77" i="59"/>
  <c r="M77" i="59"/>
  <c r="Q77" i="59"/>
  <c r="Q102" i="59"/>
  <c r="Q104" i="59"/>
  <c r="D12" i="59"/>
  <c r="L94" i="59"/>
  <c r="M94" i="59"/>
  <c r="Q94" i="59"/>
  <c r="L128" i="59"/>
  <c r="M128" i="59"/>
  <c r="Q128" i="59"/>
  <c r="Q68" i="59"/>
  <c r="Q70" i="59"/>
  <c r="D10" i="59"/>
  <c r="B95" i="56"/>
  <c r="L60" i="59"/>
  <c r="M60" i="59"/>
  <c r="Q60" i="59"/>
  <c r="Q119" i="59"/>
  <c r="Q121" i="59"/>
  <c r="D13" i="59"/>
  <c r="L111" i="59"/>
  <c r="M111" i="59"/>
  <c r="Q111" i="59"/>
  <c r="P16" i="32"/>
  <c r="I20" i="57"/>
  <c r="M20" i="57"/>
  <c r="E14" i="57"/>
  <c r="G44" i="57"/>
  <c r="I44" i="57"/>
  <c r="M44" i="57"/>
  <c r="F23" i="57"/>
  <c r="I23" i="57"/>
  <c r="M23" i="57"/>
  <c r="H27" i="57"/>
  <c r="F40" i="57"/>
  <c r="G40" i="57"/>
  <c r="H22" i="57"/>
  <c r="G22" i="57"/>
  <c r="F22" i="57"/>
  <c r="I22" i="57"/>
  <c r="M22" i="57"/>
  <c r="H26" i="57"/>
  <c r="G26" i="57"/>
  <c r="F26" i="57"/>
  <c r="D22" i="57"/>
  <c r="I42" i="57"/>
  <c r="M42" i="57"/>
  <c r="E21" i="57"/>
  <c r="F21" i="57"/>
  <c r="I46" i="57"/>
  <c r="M46" i="57"/>
  <c r="G45" i="57"/>
  <c r="I45" i="57"/>
  <c r="M45" i="57"/>
  <c r="D26" i="57"/>
  <c r="E18" i="57"/>
  <c r="G43" i="57"/>
  <c r="I43" i="57"/>
  <c r="M43" i="57"/>
  <c r="H47" i="57"/>
  <c r="I47" i="57"/>
  <c r="M47" i="57"/>
  <c r="F47" i="57"/>
  <c r="G19" i="57"/>
  <c r="F19" i="57"/>
  <c r="H19" i="57"/>
  <c r="H31" i="57"/>
  <c r="G31" i="57"/>
  <c r="I31" i="57"/>
  <c r="M31" i="57"/>
  <c r="F31" i="57"/>
  <c r="H38" i="57"/>
  <c r="F38" i="57"/>
  <c r="I38" i="57"/>
  <c r="M38" i="57"/>
  <c r="G38" i="57"/>
  <c r="H16" i="57"/>
  <c r="F16" i="57"/>
  <c r="G16" i="57"/>
  <c r="F34" i="57"/>
  <c r="H34" i="57"/>
  <c r="G34" i="57"/>
  <c r="H35" i="57"/>
  <c r="G35" i="57"/>
  <c r="F35" i="57"/>
  <c r="I27" i="57"/>
  <c r="M27" i="57"/>
  <c r="F12" i="57"/>
  <c r="H12" i="57"/>
  <c r="G12" i="57"/>
  <c r="F30" i="57"/>
  <c r="H30" i="57"/>
  <c r="G30" i="57"/>
  <c r="F28" i="57"/>
  <c r="H37" i="57"/>
  <c r="G27" i="57"/>
  <c r="H29" i="57"/>
  <c r="H21" i="57"/>
  <c r="H41" i="57"/>
  <c r="I41" i="57"/>
  <c r="M41" i="57"/>
  <c r="F18" i="57"/>
  <c r="I18" i="57"/>
  <c r="M18" i="57"/>
  <c r="E39" i="57"/>
  <c r="G18" i="57"/>
  <c r="F29" i="57"/>
  <c r="D12" i="57"/>
  <c r="E15" i="57"/>
  <c r="E13" i="57"/>
  <c r="E17" i="57"/>
  <c r="E32" i="57"/>
  <c r="E36" i="57"/>
  <c r="F25" i="57"/>
  <c r="G28" i="57"/>
  <c r="F24" i="57"/>
  <c r="I24" i="57"/>
  <c r="M24" i="57"/>
  <c r="H18" i="57"/>
  <c r="G14" i="57"/>
  <c r="H40" i="57"/>
  <c r="I40" i="57"/>
  <c r="M40" i="57"/>
  <c r="H25" i="57"/>
  <c r="G24" i="57"/>
  <c r="F33" i="57"/>
  <c r="D19" i="57"/>
  <c r="G37" i="57"/>
  <c r="I37" i="57"/>
  <c r="M37" i="57"/>
  <c r="G33" i="57"/>
  <c r="G21" i="57"/>
  <c r="I21" i="57"/>
  <c r="M21" i="57"/>
  <c r="D16" i="57"/>
  <c r="D31" i="57"/>
  <c r="Q14" i="61"/>
  <c r="K13" i="46"/>
  <c r="Q13" i="61"/>
  <c r="K11" i="46"/>
  <c r="C27" i="42"/>
  <c r="C11" i="59"/>
  <c r="Q136" i="59"/>
  <c r="Q138" i="59"/>
  <c r="D14" i="59"/>
  <c r="E14" i="32"/>
  <c r="I16" i="57"/>
  <c r="M16" i="57"/>
  <c r="I35" i="57"/>
  <c r="M35" i="57"/>
  <c r="H14" i="57"/>
  <c r="F14" i="57"/>
  <c r="I14" i="57"/>
  <c r="M14" i="57"/>
  <c r="I33" i="57"/>
  <c r="M33" i="57"/>
  <c r="I28" i="57"/>
  <c r="M28" i="57"/>
  <c r="I26" i="57"/>
  <c r="M26" i="57"/>
  <c r="I25" i="57"/>
  <c r="M25" i="57"/>
  <c r="I29" i="57"/>
  <c r="M29" i="57"/>
  <c r="I34" i="57"/>
  <c r="M34" i="57"/>
  <c r="I12" i="57"/>
  <c r="M12" i="57"/>
  <c r="I30" i="57"/>
  <c r="M30" i="57"/>
  <c r="I19" i="57"/>
  <c r="M19" i="57"/>
  <c r="K21" i="46"/>
  <c r="K19" i="46"/>
  <c r="K17" i="46"/>
  <c r="F32" i="57"/>
  <c r="I32" i="57"/>
  <c r="M32" i="57"/>
  <c r="H32" i="57"/>
  <c r="G32" i="57"/>
  <c r="G39" i="57"/>
  <c r="H39" i="57"/>
  <c r="F39" i="57"/>
  <c r="F17" i="57"/>
  <c r="H17" i="57"/>
  <c r="G17" i="57"/>
  <c r="G36" i="57"/>
  <c r="F36" i="57"/>
  <c r="H36" i="57"/>
  <c r="G13" i="57"/>
  <c r="F13" i="57"/>
  <c r="H13" i="57"/>
  <c r="H15" i="57"/>
  <c r="F15" i="57"/>
  <c r="G15" i="57"/>
  <c r="C30" i="42"/>
  <c r="C14" i="59"/>
  <c r="C28" i="42"/>
  <c r="C12" i="59"/>
  <c r="C26" i="42"/>
  <c r="C10" i="59"/>
  <c r="C29" i="42"/>
  <c r="C13" i="59"/>
  <c r="F14" i="32"/>
  <c r="I13" i="57"/>
  <c r="M13" i="57"/>
  <c r="I17" i="57"/>
  <c r="M17" i="57"/>
  <c r="I15" i="57"/>
  <c r="M15" i="57"/>
  <c r="I39" i="57"/>
  <c r="M39" i="57"/>
  <c r="I36" i="57"/>
  <c r="M36" i="57"/>
  <c r="E12" i="50"/>
  <c r="E14" i="50"/>
  <c r="E26" i="50"/>
  <c r="I26" i="50"/>
  <c r="E27" i="50"/>
  <c r="E28" i="50"/>
  <c r="E29" i="50"/>
  <c r="E30" i="50"/>
  <c r="E31" i="50"/>
  <c r="E32" i="50"/>
  <c r="G26" i="50"/>
  <c r="H26" i="50"/>
  <c r="J26" i="50"/>
  <c r="F26" i="50"/>
  <c r="D8" i="42"/>
  <c r="K44" i="50"/>
  <c r="D20" i="42"/>
  <c r="K37" i="50"/>
  <c r="D13" i="42"/>
  <c r="K42" i="50"/>
  <c r="D18" i="42"/>
  <c r="K39" i="50"/>
  <c r="D15" i="42"/>
  <c r="D7" i="46"/>
  <c r="K38" i="50"/>
  <c r="D14" i="42"/>
  <c r="C5" i="47"/>
  <c r="K43" i="50"/>
  <c r="D19" i="42"/>
  <c r="K40" i="50"/>
  <c r="D16" i="42"/>
  <c r="D7" i="56"/>
  <c r="K41" i="50"/>
  <c r="D17" i="42"/>
  <c r="H27" i="50"/>
  <c r="H28" i="50"/>
  <c r="H29" i="50"/>
  <c r="H30" i="50"/>
  <c r="H31" i="50"/>
  <c r="H32" i="50"/>
  <c r="F27" i="50"/>
  <c r="J27" i="50"/>
  <c r="G27" i="50"/>
  <c r="I27" i="50"/>
  <c r="D44" i="56"/>
  <c r="L44" i="56"/>
  <c r="D70" i="56"/>
  <c r="L70" i="56"/>
  <c r="D70" i="46"/>
  <c r="D57" i="56"/>
  <c r="D57" i="46"/>
  <c r="D58" i="56"/>
  <c r="D58" i="46"/>
  <c r="D71" i="56"/>
  <c r="L71" i="56"/>
  <c r="D71" i="46"/>
  <c r="D85" i="46"/>
  <c r="D31" i="42"/>
  <c r="D73" i="56"/>
  <c r="L73" i="56"/>
  <c r="D73" i="46"/>
  <c r="D60" i="56"/>
  <c r="D60" i="46"/>
  <c r="D69" i="46"/>
  <c r="D69" i="56"/>
  <c r="L69" i="56"/>
  <c r="D56" i="46"/>
  <c r="D56" i="56"/>
  <c r="D72" i="56"/>
  <c r="L72" i="56"/>
  <c r="D72" i="46"/>
  <c r="D59" i="56"/>
  <c r="D59" i="46"/>
  <c r="D67" i="56"/>
  <c r="L67" i="56"/>
  <c r="D54" i="56"/>
  <c r="D67" i="46"/>
  <c r="D54" i="46"/>
  <c r="D68" i="46"/>
  <c r="D68" i="56"/>
  <c r="L68" i="56"/>
  <c r="D55" i="46"/>
  <c r="D55" i="56"/>
  <c r="D53" i="46"/>
  <c r="D66" i="46"/>
  <c r="D53" i="56"/>
  <c r="D66" i="56"/>
  <c r="L66" i="56"/>
  <c r="D43" i="56"/>
  <c r="L43" i="56"/>
  <c r="D31" i="56"/>
  <c r="L31" i="56"/>
  <c r="D31" i="46"/>
  <c r="D43" i="46"/>
  <c r="D29" i="46"/>
  <c r="D41" i="56"/>
  <c r="L41" i="56"/>
  <c r="D41" i="46"/>
  <c r="D29" i="56"/>
  <c r="L29" i="56"/>
  <c r="D42" i="46"/>
  <c r="D42" i="56"/>
  <c r="L42" i="56"/>
  <c r="D30" i="56"/>
  <c r="L30" i="56"/>
  <c r="D30" i="46"/>
  <c r="D24" i="42"/>
  <c r="D21" i="42"/>
  <c r="D40" i="46"/>
  <c r="D28" i="46"/>
  <c r="D28" i="56"/>
  <c r="L28" i="56"/>
  <c r="D40" i="56"/>
  <c r="I28" i="50"/>
  <c r="I29" i="50"/>
  <c r="I30" i="50"/>
  <c r="I31" i="50"/>
  <c r="I32" i="50"/>
  <c r="O40" i="50"/>
  <c r="H16" i="42"/>
  <c r="G28" i="50"/>
  <c r="G29" i="50"/>
  <c r="G30" i="50"/>
  <c r="G31" i="50"/>
  <c r="G32" i="50"/>
  <c r="J28" i="50"/>
  <c r="J29" i="50"/>
  <c r="J30" i="50"/>
  <c r="J31" i="50"/>
  <c r="J32" i="50"/>
  <c r="F28" i="50"/>
  <c r="F29" i="50"/>
  <c r="F30" i="50"/>
  <c r="F31" i="50"/>
  <c r="F32" i="50"/>
  <c r="N37" i="50"/>
  <c r="G13" i="42"/>
  <c r="N40" i="50"/>
  <c r="G16" i="42"/>
  <c r="N44" i="50"/>
  <c r="G20" i="42"/>
  <c r="G7" i="56"/>
  <c r="G8" i="42"/>
  <c r="N43" i="50"/>
  <c r="G19" i="42"/>
  <c r="N39" i="50"/>
  <c r="G15" i="42"/>
  <c r="N38" i="50"/>
  <c r="G14" i="42"/>
  <c r="F5" i="47"/>
  <c r="N41" i="50"/>
  <c r="G17" i="42"/>
  <c r="G7" i="46"/>
  <c r="N42" i="50"/>
  <c r="G18" i="42"/>
  <c r="D27" i="42"/>
  <c r="C10" i="47"/>
  <c r="C15" i="47"/>
  <c r="C12" i="47"/>
  <c r="C16" i="47"/>
  <c r="C17" i="47"/>
  <c r="C14" i="47"/>
  <c r="C13" i="47"/>
  <c r="C11" i="47"/>
  <c r="D45" i="56"/>
  <c r="L45" i="56"/>
  <c r="D33" i="56"/>
  <c r="L33" i="56"/>
  <c r="D45" i="46"/>
  <c r="D29" i="42"/>
  <c r="D33" i="46"/>
  <c r="D32" i="56"/>
  <c r="L32" i="56"/>
  <c r="D32" i="46"/>
  <c r="D44" i="46"/>
  <c r="D28" i="42"/>
  <c r="D30" i="42"/>
  <c r="D34" i="56"/>
  <c r="L34" i="56"/>
  <c r="D34" i="46"/>
  <c r="D46" i="46"/>
  <c r="D46" i="56"/>
  <c r="L46" i="56"/>
  <c r="D25" i="42"/>
  <c r="C7" i="47"/>
  <c r="D26" i="42"/>
  <c r="K45" i="50"/>
  <c r="G58" i="46"/>
  <c r="G58" i="56"/>
  <c r="G71" i="56"/>
  <c r="O71" i="56"/>
  <c r="G71" i="46"/>
  <c r="G54" i="56"/>
  <c r="G67" i="56"/>
  <c r="O67" i="56"/>
  <c r="G67" i="46"/>
  <c r="G54" i="46"/>
  <c r="H69" i="46"/>
  <c r="H69" i="56"/>
  <c r="P69" i="56"/>
  <c r="H56" i="46"/>
  <c r="H56" i="56"/>
  <c r="G68" i="46"/>
  <c r="G68" i="56"/>
  <c r="O68" i="56"/>
  <c r="G55" i="46"/>
  <c r="G55" i="56"/>
  <c r="G31" i="42"/>
  <c r="G73" i="56"/>
  <c r="O73" i="56"/>
  <c r="G73" i="46"/>
  <c r="G60" i="56"/>
  <c r="G60" i="46"/>
  <c r="G53" i="46"/>
  <c r="G66" i="46"/>
  <c r="G66" i="56"/>
  <c r="O66" i="56"/>
  <c r="G53" i="56"/>
  <c r="L74" i="56"/>
  <c r="L15" i="56"/>
  <c r="D108" i="56"/>
  <c r="D82" i="56"/>
  <c r="L55" i="56"/>
  <c r="D95" i="56"/>
  <c r="D94" i="46"/>
  <c r="D107" i="46"/>
  <c r="D81" i="46"/>
  <c r="D107" i="56"/>
  <c r="D81" i="56"/>
  <c r="D94" i="56"/>
  <c r="L54" i="56"/>
  <c r="D112" i="46"/>
  <c r="D99" i="46"/>
  <c r="D86" i="46"/>
  <c r="D109" i="56"/>
  <c r="D83" i="56"/>
  <c r="D96" i="56"/>
  <c r="L56" i="56"/>
  <c r="D87" i="46"/>
  <c r="D113" i="46"/>
  <c r="D100" i="46"/>
  <c r="D111" i="56"/>
  <c r="D85" i="56"/>
  <c r="D98" i="56"/>
  <c r="L58" i="56"/>
  <c r="D110" i="56"/>
  <c r="L57" i="56"/>
  <c r="D97" i="56"/>
  <c r="D84" i="56"/>
  <c r="G70" i="46"/>
  <c r="G70" i="56"/>
  <c r="O70" i="56"/>
  <c r="G57" i="46"/>
  <c r="G57" i="56"/>
  <c r="G72" i="56"/>
  <c r="O72" i="56"/>
  <c r="G72" i="46"/>
  <c r="G59" i="46"/>
  <c r="G59" i="56"/>
  <c r="G69" i="46"/>
  <c r="G69" i="56"/>
  <c r="O69" i="56"/>
  <c r="G56" i="56"/>
  <c r="G56" i="46"/>
  <c r="L53" i="56"/>
  <c r="D106" i="56"/>
  <c r="D93" i="56"/>
  <c r="D80" i="56"/>
  <c r="D106" i="46"/>
  <c r="D80" i="46"/>
  <c r="D93" i="46"/>
  <c r="D95" i="46"/>
  <c r="D108" i="46"/>
  <c r="D82" i="46"/>
  <c r="D99" i="56"/>
  <c r="L59" i="56"/>
  <c r="D112" i="56"/>
  <c r="D86" i="56"/>
  <c r="D109" i="46"/>
  <c r="D96" i="46"/>
  <c r="D83" i="46"/>
  <c r="D113" i="56"/>
  <c r="D87" i="56"/>
  <c r="D100" i="56"/>
  <c r="L60" i="56"/>
  <c r="D111" i="46"/>
  <c r="D98" i="46"/>
  <c r="D110" i="46"/>
  <c r="D97" i="46"/>
  <c r="D84" i="46"/>
  <c r="D32" i="42"/>
  <c r="H43" i="46"/>
  <c r="H31" i="56"/>
  <c r="P31" i="56"/>
  <c r="H43" i="56"/>
  <c r="H31" i="46"/>
  <c r="O44" i="50"/>
  <c r="H20" i="42"/>
  <c r="O43" i="50"/>
  <c r="H19" i="42"/>
  <c r="H8" i="42"/>
  <c r="O39" i="50"/>
  <c r="H15" i="42"/>
  <c r="C18" i="47"/>
  <c r="H7" i="56"/>
  <c r="O37" i="50"/>
  <c r="H13" i="42"/>
  <c r="G24" i="42"/>
  <c r="G21" i="42"/>
  <c r="G28" i="56"/>
  <c r="O28" i="56"/>
  <c r="G40" i="46"/>
  <c r="G40" i="56"/>
  <c r="O40" i="56"/>
  <c r="G28" i="46"/>
  <c r="G5" i="47"/>
  <c r="G11" i="47"/>
  <c r="H7" i="46"/>
  <c r="G41" i="56"/>
  <c r="O41" i="56"/>
  <c r="G29" i="56"/>
  <c r="O29" i="56"/>
  <c r="G41" i="46"/>
  <c r="G29" i="46"/>
  <c r="G42" i="56"/>
  <c r="O42" i="56"/>
  <c r="G42" i="46"/>
  <c r="G30" i="46"/>
  <c r="G30" i="56"/>
  <c r="O30" i="56"/>
  <c r="G31" i="56"/>
  <c r="O31" i="56"/>
  <c r="G43" i="46"/>
  <c r="G43" i="56"/>
  <c r="O43" i="56"/>
  <c r="G31" i="46"/>
  <c r="O42" i="50"/>
  <c r="H18" i="42"/>
  <c r="D61" i="56"/>
  <c r="D14" i="56"/>
  <c r="D61" i="46"/>
  <c r="D14" i="46"/>
  <c r="L41" i="50"/>
  <c r="E17" i="42"/>
  <c r="L42" i="50"/>
  <c r="E18" i="42"/>
  <c r="E8" i="42"/>
  <c r="E7" i="46"/>
  <c r="L44" i="50"/>
  <c r="E20" i="42"/>
  <c r="L38" i="50"/>
  <c r="E14" i="42"/>
  <c r="L40" i="50"/>
  <c r="E16" i="42"/>
  <c r="L43" i="50"/>
  <c r="E19" i="42"/>
  <c r="D5" i="47"/>
  <c r="D16" i="47"/>
  <c r="L37" i="50"/>
  <c r="E13" i="42"/>
  <c r="E7" i="56"/>
  <c r="L39" i="50"/>
  <c r="E15" i="42"/>
  <c r="M38" i="50"/>
  <c r="F14" i="42"/>
  <c r="M42" i="50"/>
  <c r="F18" i="42"/>
  <c r="F7" i="46"/>
  <c r="M41" i="50"/>
  <c r="F17" i="42"/>
  <c r="M40" i="50"/>
  <c r="F16" i="42"/>
  <c r="E5" i="47"/>
  <c r="E10" i="47"/>
  <c r="F8" i="42"/>
  <c r="M44" i="50"/>
  <c r="F20" i="42"/>
  <c r="F7" i="56"/>
  <c r="M39" i="50"/>
  <c r="F15" i="42"/>
  <c r="M43" i="50"/>
  <c r="F19" i="42"/>
  <c r="M37" i="50"/>
  <c r="F13" i="42"/>
  <c r="I7" i="46"/>
  <c r="P41" i="50"/>
  <c r="I17" i="42"/>
  <c r="P44" i="50"/>
  <c r="I20" i="42"/>
  <c r="I8" i="42"/>
  <c r="P42" i="50"/>
  <c r="I18" i="42"/>
  <c r="P40" i="50"/>
  <c r="I16" i="42"/>
  <c r="H5" i="47"/>
  <c r="H13" i="47"/>
  <c r="P38" i="50"/>
  <c r="I14" i="42"/>
  <c r="P37" i="50"/>
  <c r="I13" i="42"/>
  <c r="P43" i="50"/>
  <c r="I19" i="42"/>
  <c r="P39" i="50"/>
  <c r="I15" i="42"/>
  <c r="I7" i="56"/>
  <c r="O41" i="50"/>
  <c r="H17" i="42"/>
  <c r="O38" i="50"/>
  <c r="H14" i="42"/>
  <c r="L35" i="56"/>
  <c r="L10" i="56"/>
  <c r="D35" i="56"/>
  <c r="D10" i="56"/>
  <c r="D11" i="56"/>
  <c r="D47" i="46"/>
  <c r="D12" i="46"/>
  <c r="D13" i="46"/>
  <c r="L13" i="46"/>
  <c r="F10" i="47"/>
  <c r="F13" i="47"/>
  <c r="F12" i="47"/>
  <c r="F15" i="47"/>
  <c r="F17" i="47"/>
  <c r="F14" i="47"/>
  <c r="F16" i="47"/>
  <c r="F11" i="47"/>
  <c r="G26" i="42"/>
  <c r="F7" i="47"/>
  <c r="N45" i="50"/>
  <c r="E29" i="42"/>
  <c r="E45" i="56"/>
  <c r="M45" i="56"/>
  <c r="D10" i="47"/>
  <c r="D17" i="47"/>
  <c r="I44" i="56"/>
  <c r="Q44" i="56"/>
  <c r="I30" i="42"/>
  <c r="I34" i="46"/>
  <c r="I34" i="56"/>
  <c r="Q34" i="56"/>
  <c r="F44" i="56"/>
  <c r="N44" i="56"/>
  <c r="F32" i="46"/>
  <c r="F32" i="56"/>
  <c r="N32" i="56"/>
  <c r="H33" i="56"/>
  <c r="P33" i="56"/>
  <c r="H33" i="46"/>
  <c r="H45" i="56"/>
  <c r="P45" i="56"/>
  <c r="H45" i="46"/>
  <c r="H29" i="42"/>
  <c r="H34" i="46"/>
  <c r="H26" i="42"/>
  <c r="H44" i="46"/>
  <c r="H32" i="56"/>
  <c r="P32" i="56"/>
  <c r="G15" i="47"/>
  <c r="G14" i="47"/>
  <c r="O45" i="50"/>
  <c r="D47" i="56"/>
  <c r="D12" i="56"/>
  <c r="D13" i="56"/>
  <c r="L40" i="56"/>
  <c r="L47" i="56"/>
  <c r="L12" i="56"/>
  <c r="C23" i="47"/>
  <c r="D35" i="46"/>
  <c r="D10" i="46"/>
  <c r="D11" i="46"/>
  <c r="L11" i="46"/>
  <c r="G45" i="56"/>
  <c r="O45" i="56"/>
  <c r="G45" i="46"/>
  <c r="G33" i="56"/>
  <c r="O33" i="56"/>
  <c r="G33" i="46"/>
  <c r="G29" i="42"/>
  <c r="G44" i="46"/>
  <c r="G32" i="46"/>
  <c r="G32" i="56"/>
  <c r="O32" i="56"/>
  <c r="G44" i="56"/>
  <c r="O44" i="56"/>
  <c r="G28" i="42"/>
  <c r="G25" i="42"/>
  <c r="G30" i="42"/>
  <c r="G46" i="56"/>
  <c r="O46" i="56"/>
  <c r="G34" i="56"/>
  <c r="O34" i="56"/>
  <c r="G34" i="46"/>
  <c r="G46" i="46"/>
  <c r="G27" i="42"/>
  <c r="E46" i="56"/>
  <c r="M46" i="56"/>
  <c r="E27" i="42"/>
  <c r="E32" i="46"/>
  <c r="E44" i="56"/>
  <c r="M44" i="56"/>
  <c r="E44" i="46"/>
  <c r="E28" i="42"/>
  <c r="H10" i="47"/>
  <c r="H16" i="47"/>
  <c r="F33" i="46"/>
  <c r="F33" i="56"/>
  <c r="N33" i="56"/>
  <c r="F45" i="46"/>
  <c r="E14" i="47"/>
  <c r="H27" i="42"/>
  <c r="P43" i="56"/>
  <c r="H54" i="56"/>
  <c r="H67" i="56"/>
  <c r="P67" i="56"/>
  <c r="H67" i="46"/>
  <c r="H54" i="46"/>
  <c r="I46" i="46"/>
  <c r="I72" i="56"/>
  <c r="Q72" i="56"/>
  <c r="I72" i="46"/>
  <c r="I59" i="46"/>
  <c r="I59" i="56"/>
  <c r="I67" i="56"/>
  <c r="Q67" i="56"/>
  <c r="I54" i="56"/>
  <c r="I54" i="46"/>
  <c r="I67" i="46"/>
  <c r="I69" i="46"/>
  <c r="I69" i="56"/>
  <c r="Q69" i="56"/>
  <c r="I56" i="46"/>
  <c r="I56" i="56"/>
  <c r="I44" i="46"/>
  <c r="I70" i="46"/>
  <c r="I70" i="56"/>
  <c r="Q70" i="56"/>
  <c r="I57" i="56"/>
  <c r="I57" i="46"/>
  <c r="F53" i="46"/>
  <c r="F66" i="56"/>
  <c r="N66" i="56"/>
  <c r="F66" i="46"/>
  <c r="F80" i="46"/>
  <c r="F53" i="56"/>
  <c r="F68" i="56"/>
  <c r="N68" i="56"/>
  <c r="F68" i="46"/>
  <c r="F55" i="46"/>
  <c r="F55" i="56"/>
  <c r="F31" i="42"/>
  <c r="F73" i="56"/>
  <c r="N73" i="56"/>
  <c r="F73" i="46"/>
  <c r="F60" i="56"/>
  <c r="F60" i="46"/>
  <c r="F44" i="46"/>
  <c r="F70" i="46"/>
  <c r="F70" i="56"/>
  <c r="N70" i="56"/>
  <c r="F57" i="56"/>
  <c r="F57" i="46"/>
  <c r="F45" i="56"/>
  <c r="N45" i="56"/>
  <c r="F58" i="46"/>
  <c r="F58" i="56"/>
  <c r="F71" i="56"/>
  <c r="N71" i="56"/>
  <c r="F71" i="46"/>
  <c r="F85" i="46"/>
  <c r="E68" i="56"/>
  <c r="M68" i="56"/>
  <c r="E68" i="46"/>
  <c r="E55" i="46"/>
  <c r="E55" i="56"/>
  <c r="E53" i="46"/>
  <c r="E66" i="56"/>
  <c r="M66" i="56"/>
  <c r="E53" i="56"/>
  <c r="E66" i="46"/>
  <c r="E34" i="56"/>
  <c r="M34" i="56"/>
  <c r="E72" i="56"/>
  <c r="M72" i="56"/>
  <c r="E72" i="46"/>
  <c r="E59" i="46"/>
  <c r="E59" i="56"/>
  <c r="E67" i="56"/>
  <c r="M67" i="56"/>
  <c r="E54" i="56"/>
  <c r="E54" i="46"/>
  <c r="E67" i="46"/>
  <c r="E94" i="46"/>
  <c r="E33" i="46"/>
  <c r="E58" i="46"/>
  <c r="E58" i="56"/>
  <c r="E71" i="56"/>
  <c r="M71" i="56"/>
  <c r="E71" i="46"/>
  <c r="E85" i="46"/>
  <c r="H58" i="46"/>
  <c r="H71" i="56"/>
  <c r="P71" i="56"/>
  <c r="H58" i="56"/>
  <c r="H71" i="46"/>
  <c r="H68" i="56"/>
  <c r="P68" i="56"/>
  <c r="H68" i="46"/>
  <c r="H55" i="46"/>
  <c r="H55" i="56"/>
  <c r="H46" i="46"/>
  <c r="H72" i="56"/>
  <c r="P72" i="56"/>
  <c r="H72" i="46"/>
  <c r="H59" i="46"/>
  <c r="H59" i="56"/>
  <c r="E112" i="56"/>
  <c r="E108" i="46"/>
  <c r="F108" i="46"/>
  <c r="G108" i="46"/>
  <c r="D101" i="46"/>
  <c r="E106" i="46"/>
  <c r="D114" i="46"/>
  <c r="D101" i="56"/>
  <c r="L61" i="56"/>
  <c r="L14" i="56"/>
  <c r="O56" i="56"/>
  <c r="G96" i="56"/>
  <c r="G83" i="56"/>
  <c r="G99" i="46"/>
  <c r="G86" i="46"/>
  <c r="G84" i="46"/>
  <c r="G97" i="46"/>
  <c r="E111" i="56"/>
  <c r="F111" i="56"/>
  <c r="G111" i="56"/>
  <c r="H111" i="56"/>
  <c r="E112" i="46"/>
  <c r="E107" i="56"/>
  <c r="O74" i="56"/>
  <c r="O15" i="56"/>
  <c r="G80" i="46"/>
  <c r="G93" i="46"/>
  <c r="G100" i="56"/>
  <c r="G87" i="56"/>
  <c r="O60" i="56"/>
  <c r="O55" i="56"/>
  <c r="G95" i="56"/>
  <c r="G82" i="56"/>
  <c r="H96" i="56"/>
  <c r="H83" i="56"/>
  <c r="P56" i="56"/>
  <c r="G94" i="46"/>
  <c r="G81" i="46"/>
  <c r="G98" i="56"/>
  <c r="G85" i="56"/>
  <c r="O58" i="56"/>
  <c r="H70" i="46"/>
  <c r="H70" i="56"/>
  <c r="P70" i="56"/>
  <c r="H57" i="56"/>
  <c r="H57" i="46"/>
  <c r="I68" i="56"/>
  <c r="Q68" i="56"/>
  <c r="I68" i="46"/>
  <c r="I55" i="56"/>
  <c r="I55" i="46"/>
  <c r="I53" i="46"/>
  <c r="I66" i="46"/>
  <c r="I66" i="56"/>
  <c r="Q66" i="56"/>
  <c r="I53" i="56"/>
  <c r="I33" i="56"/>
  <c r="Q33" i="56"/>
  <c r="I71" i="56"/>
  <c r="Q71" i="56"/>
  <c r="I58" i="46"/>
  <c r="I58" i="56"/>
  <c r="I71" i="46"/>
  <c r="I98" i="46"/>
  <c r="I31" i="42"/>
  <c r="I73" i="56"/>
  <c r="Q73" i="56"/>
  <c r="I73" i="46"/>
  <c r="I60" i="46"/>
  <c r="I60" i="56"/>
  <c r="F72" i="56"/>
  <c r="N72" i="56"/>
  <c r="F72" i="46"/>
  <c r="F59" i="56"/>
  <c r="F59" i="46"/>
  <c r="F69" i="56"/>
  <c r="N69" i="56"/>
  <c r="F69" i="46"/>
  <c r="F56" i="46"/>
  <c r="F56" i="56"/>
  <c r="F54" i="56"/>
  <c r="F67" i="56"/>
  <c r="N67" i="56"/>
  <c r="F67" i="46"/>
  <c r="F54" i="46"/>
  <c r="E69" i="46"/>
  <c r="E69" i="56"/>
  <c r="M69" i="56"/>
  <c r="E56" i="46"/>
  <c r="E56" i="56"/>
  <c r="E31" i="42"/>
  <c r="E73" i="56"/>
  <c r="M73" i="56"/>
  <c r="E73" i="46"/>
  <c r="E60" i="56"/>
  <c r="E113" i="56"/>
  <c r="F113" i="56"/>
  <c r="G113" i="56"/>
  <c r="E60" i="46"/>
  <c r="E113" i="46"/>
  <c r="F113" i="46"/>
  <c r="G113" i="46"/>
  <c r="E32" i="56"/>
  <c r="M32" i="56"/>
  <c r="E70" i="46"/>
  <c r="E70" i="56"/>
  <c r="M70" i="56"/>
  <c r="E57" i="56"/>
  <c r="E57" i="46"/>
  <c r="H53" i="46"/>
  <c r="H66" i="46"/>
  <c r="H66" i="56"/>
  <c r="P66" i="56"/>
  <c r="H53" i="56"/>
  <c r="H31" i="42"/>
  <c r="H73" i="56"/>
  <c r="P73" i="56"/>
  <c r="H73" i="46"/>
  <c r="H60" i="56"/>
  <c r="H60" i="46"/>
  <c r="E111" i="46"/>
  <c r="F111" i="46"/>
  <c r="G111" i="46"/>
  <c r="H111" i="46"/>
  <c r="I111" i="46"/>
  <c r="D88" i="46"/>
  <c r="D17" i="46"/>
  <c r="D88" i="56"/>
  <c r="E106" i="56"/>
  <c r="D114" i="56"/>
  <c r="G96" i="46"/>
  <c r="G83" i="46"/>
  <c r="G86" i="56"/>
  <c r="G99" i="56"/>
  <c r="O59" i="56"/>
  <c r="O57" i="56"/>
  <c r="G97" i="56"/>
  <c r="G84" i="56"/>
  <c r="E109" i="56"/>
  <c r="F109" i="56"/>
  <c r="G109" i="56"/>
  <c r="H109" i="56"/>
  <c r="I109" i="56"/>
  <c r="E108" i="56"/>
  <c r="F108" i="56"/>
  <c r="G108" i="56"/>
  <c r="H108" i="56"/>
  <c r="I108" i="56"/>
  <c r="O53" i="56"/>
  <c r="O54" i="56"/>
  <c r="O61" i="56"/>
  <c r="O14" i="56"/>
  <c r="G80" i="56"/>
  <c r="G93" i="56"/>
  <c r="G100" i="46"/>
  <c r="G87" i="46"/>
  <c r="G82" i="46"/>
  <c r="G95" i="46"/>
  <c r="H83" i="46"/>
  <c r="H96" i="46"/>
  <c r="G81" i="56"/>
  <c r="G94" i="56"/>
  <c r="G85" i="46"/>
  <c r="G98" i="46"/>
  <c r="G32" i="42"/>
  <c r="H12" i="47"/>
  <c r="H11" i="47"/>
  <c r="D74" i="56"/>
  <c r="D15" i="56"/>
  <c r="D20" i="56"/>
  <c r="F43" i="56"/>
  <c r="N43" i="56"/>
  <c r="F31" i="56"/>
  <c r="N31" i="56"/>
  <c r="F43" i="46"/>
  <c r="F31" i="46"/>
  <c r="H30" i="42"/>
  <c r="I45" i="56"/>
  <c r="Q45" i="56"/>
  <c r="F26" i="42"/>
  <c r="F42" i="46"/>
  <c r="F42" i="56"/>
  <c r="N42" i="56"/>
  <c r="F30" i="56"/>
  <c r="N30" i="56"/>
  <c r="F30" i="46"/>
  <c r="E24" i="42"/>
  <c r="E21" i="42"/>
  <c r="E40" i="46"/>
  <c r="E28" i="56"/>
  <c r="M28" i="56"/>
  <c r="E40" i="56"/>
  <c r="M40" i="56"/>
  <c r="E28" i="46"/>
  <c r="I31" i="46"/>
  <c r="I31" i="56"/>
  <c r="Q31" i="56"/>
  <c r="I43" i="46"/>
  <c r="I43" i="56"/>
  <c r="Q43" i="56"/>
  <c r="H24" i="42"/>
  <c r="H21" i="42"/>
  <c r="H28" i="56"/>
  <c r="P28" i="56"/>
  <c r="H40" i="46"/>
  <c r="H40" i="56"/>
  <c r="P40" i="56"/>
  <c r="H28" i="46"/>
  <c r="I27" i="42"/>
  <c r="G12" i="47"/>
  <c r="H42" i="56"/>
  <c r="P42" i="56"/>
  <c r="H42" i="46"/>
  <c r="H30" i="46"/>
  <c r="H30" i="56"/>
  <c r="P30" i="56"/>
  <c r="G7" i="47"/>
  <c r="E45" i="46"/>
  <c r="G13" i="47"/>
  <c r="I32" i="46"/>
  <c r="E33" i="56"/>
  <c r="M33" i="56"/>
  <c r="E42" i="46"/>
  <c r="E42" i="56"/>
  <c r="M42" i="56"/>
  <c r="E30" i="56"/>
  <c r="M30" i="56"/>
  <c r="E30" i="46"/>
  <c r="G16" i="47"/>
  <c r="I28" i="42"/>
  <c r="F29" i="42"/>
  <c r="G10" i="47"/>
  <c r="H28" i="42"/>
  <c r="H34" i="56"/>
  <c r="P34" i="56"/>
  <c r="F18" i="47"/>
  <c r="I24" i="42"/>
  <c r="I21" i="42"/>
  <c r="I40" i="46"/>
  <c r="I28" i="56"/>
  <c r="Q28" i="56"/>
  <c r="I28" i="46"/>
  <c r="I40" i="56"/>
  <c r="Q40" i="56"/>
  <c r="E29" i="56"/>
  <c r="M29" i="56"/>
  <c r="E29" i="46"/>
  <c r="E41" i="46"/>
  <c r="E41" i="56"/>
  <c r="M41" i="56"/>
  <c r="E12" i="47"/>
  <c r="E11" i="47"/>
  <c r="G17" i="47"/>
  <c r="F28" i="42"/>
  <c r="E13" i="47"/>
  <c r="E16" i="47"/>
  <c r="I32" i="56"/>
  <c r="Q32" i="56"/>
  <c r="E17" i="47"/>
  <c r="F24" i="42"/>
  <c r="F21" i="42"/>
  <c r="F28" i="56"/>
  <c r="N28" i="56"/>
  <c r="F28" i="46"/>
  <c r="F40" i="56"/>
  <c r="N40" i="56"/>
  <c r="F40" i="46"/>
  <c r="H32" i="46"/>
  <c r="H46" i="56"/>
  <c r="P46" i="56"/>
  <c r="E25" i="42"/>
  <c r="I29" i="46"/>
  <c r="I29" i="56"/>
  <c r="Q29" i="56"/>
  <c r="I41" i="46"/>
  <c r="I41" i="56"/>
  <c r="Q41" i="56"/>
  <c r="E15" i="47"/>
  <c r="H41" i="56"/>
  <c r="P41" i="56"/>
  <c r="H41" i="46"/>
  <c r="H29" i="56"/>
  <c r="P29" i="56"/>
  <c r="H29" i="46"/>
  <c r="F29" i="56"/>
  <c r="N29" i="56"/>
  <c r="F41" i="56"/>
  <c r="N41" i="56"/>
  <c r="F41" i="46"/>
  <c r="F29" i="46"/>
  <c r="I42" i="56"/>
  <c r="Q42" i="56"/>
  <c r="I42" i="46"/>
  <c r="I30" i="46"/>
  <c r="I30" i="56"/>
  <c r="Q30" i="56"/>
  <c r="H25" i="42"/>
  <c r="F25" i="42"/>
  <c r="H44" i="56"/>
  <c r="P44" i="56"/>
  <c r="I45" i="46"/>
  <c r="E31" i="56"/>
  <c r="M31" i="56"/>
  <c r="E31" i="46"/>
  <c r="E43" i="56"/>
  <c r="M43" i="56"/>
  <c r="E43" i="46"/>
  <c r="D17" i="56"/>
  <c r="D21" i="56"/>
  <c r="G74" i="46"/>
  <c r="G15" i="46"/>
  <c r="G61" i="56"/>
  <c r="G14" i="56"/>
  <c r="G61" i="46"/>
  <c r="G14" i="46"/>
  <c r="P45" i="50"/>
  <c r="F46" i="56"/>
  <c r="N46" i="56"/>
  <c r="F46" i="46"/>
  <c r="I29" i="42"/>
  <c r="D13" i="47"/>
  <c r="E26" i="42"/>
  <c r="I25" i="42"/>
  <c r="F34" i="46"/>
  <c r="H14" i="47"/>
  <c r="H7" i="47"/>
  <c r="E46" i="46"/>
  <c r="M45" i="50"/>
  <c r="F34" i="56"/>
  <c r="N34" i="56"/>
  <c r="F27" i="42"/>
  <c r="I33" i="46"/>
  <c r="D15" i="47"/>
  <c r="I26" i="42"/>
  <c r="F30" i="42"/>
  <c r="D12" i="47"/>
  <c r="D7" i="47"/>
  <c r="L45" i="50"/>
  <c r="E30" i="42"/>
  <c r="H15" i="47"/>
  <c r="H17" i="47"/>
  <c r="H18" i="47"/>
  <c r="E34" i="46"/>
  <c r="E7" i="47"/>
  <c r="I46" i="56"/>
  <c r="Q46" i="56"/>
  <c r="D14" i="47"/>
  <c r="D11" i="47"/>
  <c r="G35" i="46"/>
  <c r="O47" i="56"/>
  <c r="G47" i="56"/>
  <c r="O35" i="56"/>
  <c r="G35" i="56"/>
  <c r="G47" i="46"/>
  <c r="E107" i="46"/>
  <c r="H108" i="46"/>
  <c r="H113" i="56"/>
  <c r="I113" i="56"/>
  <c r="P74" i="56"/>
  <c r="P15" i="56"/>
  <c r="E110" i="56"/>
  <c r="F110" i="56"/>
  <c r="G110" i="56"/>
  <c r="H110" i="56"/>
  <c r="I110" i="56"/>
  <c r="E110" i="46"/>
  <c r="F110" i="46"/>
  <c r="G110" i="46"/>
  <c r="H110" i="46"/>
  <c r="I110" i="46"/>
  <c r="H113" i="46"/>
  <c r="I113" i="46"/>
  <c r="G88" i="56"/>
  <c r="P60" i="56"/>
  <c r="H100" i="56"/>
  <c r="H87" i="56"/>
  <c r="P53" i="56"/>
  <c r="H93" i="56"/>
  <c r="H80" i="56"/>
  <c r="E97" i="46"/>
  <c r="E84" i="46"/>
  <c r="E100" i="56"/>
  <c r="E87" i="56"/>
  <c r="M60" i="56"/>
  <c r="E83" i="56"/>
  <c r="M56" i="56"/>
  <c r="E96" i="56"/>
  <c r="F94" i="46"/>
  <c r="F81" i="46"/>
  <c r="F96" i="56"/>
  <c r="N56" i="56"/>
  <c r="F83" i="56"/>
  <c r="F86" i="46"/>
  <c r="F99" i="46"/>
  <c r="I87" i="56"/>
  <c r="Q60" i="56"/>
  <c r="I100" i="56"/>
  <c r="I98" i="56"/>
  <c r="I85" i="56"/>
  <c r="Q58" i="56"/>
  <c r="I80" i="56"/>
  <c r="I93" i="56"/>
  <c r="Q53" i="56"/>
  <c r="I82" i="46"/>
  <c r="I95" i="46"/>
  <c r="H97" i="46"/>
  <c r="H84" i="46"/>
  <c r="G101" i="46"/>
  <c r="F107" i="56"/>
  <c r="G107" i="56"/>
  <c r="H107" i="56"/>
  <c r="I107" i="56"/>
  <c r="F112" i="56"/>
  <c r="G112" i="56"/>
  <c r="H112" i="56"/>
  <c r="I112" i="56"/>
  <c r="H86" i="56"/>
  <c r="P59" i="56"/>
  <c r="H99" i="56"/>
  <c r="H95" i="46"/>
  <c r="H82" i="46"/>
  <c r="H98" i="56"/>
  <c r="H85" i="56"/>
  <c r="P58" i="56"/>
  <c r="H85" i="46"/>
  <c r="H98" i="46"/>
  <c r="E98" i="46"/>
  <c r="E81" i="46"/>
  <c r="E94" i="56"/>
  <c r="E81" i="56"/>
  <c r="M54" i="56"/>
  <c r="E99" i="56"/>
  <c r="M59" i="56"/>
  <c r="E86" i="56"/>
  <c r="M53" i="56"/>
  <c r="E93" i="56"/>
  <c r="E80" i="56"/>
  <c r="E93" i="46"/>
  <c r="E80" i="46"/>
  <c r="E82" i="46"/>
  <c r="E95" i="46"/>
  <c r="F98" i="46"/>
  <c r="F84" i="46"/>
  <c r="F97" i="46"/>
  <c r="N60" i="56"/>
  <c r="F100" i="56"/>
  <c r="F87" i="56"/>
  <c r="N55" i="56"/>
  <c r="F95" i="56"/>
  <c r="F82" i="56"/>
  <c r="F93" i="56"/>
  <c r="F80" i="56"/>
  <c r="N53" i="56"/>
  <c r="N74" i="56"/>
  <c r="N15" i="56"/>
  <c r="I84" i="46"/>
  <c r="I97" i="46"/>
  <c r="I96" i="46"/>
  <c r="I83" i="46"/>
  <c r="I81" i="46"/>
  <c r="I94" i="46"/>
  <c r="I86" i="46"/>
  <c r="I99" i="46"/>
  <c r="H94" i="46"/>
  <c r="H81" i="46"/>
  <c r="G101" i="56"/>
  <c r="F106" i="56"/>
  <c r="E114" i="56"/>
  <c r="H100" i="46"/>
  <c r="H87" i="46"/>
  <c r="H93" i="46"/>
  <c r="H80" i="46"/>
  <c r="E97" i="56"/>
  <c r="E84" i="56"/>
  <c r="M57" i="56"/>
  <c r="E100" i="46"/>
  <c r="E87" i="46"/>
  <c r="E83" i="46"/>
  <c r="E96" i="46"/>
  <c r="F94" i="56"/>
  <c r="F81" i="56"/>
  <c r="N54" i="56"/>
  <c r="F83" i="46"/>
  <c r="F96" i="46"/>
  <c r="F86" i="56"/>
  <c r="N59" i="56"/>
  <c r="F99" i="56"/>
  <c r="I87" i="46"/>
  <c r="I100" i="46"/>
  <c r="I85" i="46"/>
  <c r="Q74" i="56"/>
  <c r="Q15" i="56"/>
  <c r="I93" i="46"/>
  <c r="I80" i="46"/>
  <c r="Q55" i="56"/>
  <c r="I95" i="56"/>
  <c r="I82" i="56"/>
  <c r="H84" i="56"/>
  <c r="H97" i="56"/>
  <c r="P57" i="56"/>
  <c r="G88" i="46"/>
  <c r="F107" i="46"/>
  <c r="G107" i="46"/>
  <c r="H107" i="46"/>
  <c r="I107" i="46"/>
  <c r="F112" i="46"/>
  <c r="G112" i="46"/>
  <c r="H112" i="46"/>
  <c r="I112" i="46"/>
  <c r="I111" i="56"/>
  <c r="F106" i="46"/>
  <c r="I108" i="46"/>
  <c r="E109" i="46"/>
  <c r="F109" i="46"/>
  <c r="G109" i="46"/>
  <c r="H109" i="46"/>
  <c r="I109" i="46"/>
  <c r="H86" i="46"/>
  <c r="H99" i="46"/>
  <c r="H95" i="56"/>
  <c r="H82" i="56"/>
  <c r="P55" i="56"/>
  <c r="M58" i="56"/>
  <c r="E98" i="56"/>
  <c r="E85" i="56"/>
  <c r="E99" i="46"/>
  <c r="E86" i="46"/>
  <c r="M74" i="56"/>
  <c r="M15" i="56"/>
  <c r="E82" i="56"/>
  <c r="E95" i="56"/>
  <c r="M55" i="56"/>
  <c r="F98" i="56"/>
  <c r="F85" i="56"/>
  <c r="N58" i="56"/>
  <c r="N57" i="56"/>
  <c r="F97" i="56"/>
  <c r="F84" i="56"/>
  <c r="F87" i="46"/>
  <c r="F100" i="46"/>
  <c r="F82" i="46"/>
  <c r="F95" i="46"/>
  <c r="F88" i="46"/>
  <c r="F93" i="46"/>
  <c r="Q57" i="56"/>
  <c r="I97" i="56"/>
  <c r="I84" i="56"/>
  <c r="Q56" i="56"/>
  <c r="I96" i="56"/>
  <c r="I83" i="56"/>
  <c r="I94" i="56"/>
  <c r="Q54" i="56"/>
  <c r="I81" i="56"/>
  <c r="I99" i="56"/>
  <c r="I86" i="56"/>
  <c r="Q59" i="56"/>
  <c r="H94" i="56"/>
  <c r="P54" i="56"/>
  <c r="H81" i="56"/>
  <c r="G16" i="46"/>
  <c r="G20" i="46"/>
  <c r="G18" i="46"/>
  <c r="D18" i="56"/>
  <c r="F32" i="42"/>
  <c r="E23" i="47"/>
  <c r="E24" i="47"/>
  <c r="D16" i="56"/>
  <c r="E32" i="42"/>
  <c r="E34" i="42"/>
  <c r="E18" i="47"/>
  <c r="D18" i="47"/>
  <c r="P35" i="56"/>
  <c r="P10" i="56"/>
  <c r="H47" i="46"/>
  <c r="H12" i="46"/>
  <c r="H35" i="56"/>
  <c r="H10" i="56"/>
  <c r="H11" i="56"/>
  <c r="P47" i="56"/>
  <c r="P12" i="56"/>
  <c r="G74" i="56"/>
  <c r="G15" i="56"/>
  <c r="G18" i="56"/>
  <c r="O62" i="56"/>
  <c r="I47" i="46"/>
  <c r="I12" i="46"/>
  <c r="H35" i="46"/>
  <c r="H36" i="46"/>
  <c r="G18" i="47"/>
  <c r="H32" i="42"/>
  <c r="G23" i="47"/>
  <c r="G24" i="47"/>
  <c r="H61" i="56"/>
  <c r="H14" i="56"/>
  <c r="E47" i="46"/>
  <c r="E12" i="46"/>
  <c r="H47" i="56"/>
  <c r="H12" i="56"/>
  <c r="H13" i="56"/>
  <c r="D19" i="56"/>
  <c r="I32" i="42"/>
  <c r="I34" i="42"/>
  <c r="H61" i="46"/>
  <c r="F35" i="46"/>
  <c r="F36" i="46"/>
  <c r="L22" i="56"/>
  <c r="C32" i="47"/>
  <c r="C38" i="47"/>
  <c r="G62" i="56"/>
  <c r="D74" i="46"/>
  <c r="D15" i="46"/>
  <c r="F51" i="47"/>
  <c r="D21" i="46"/>
  <c r="L21" i="46"/>
  <c r="D19" i="46"/>
  <c r="L19" i="46"/>
  <c r="L17" i="46"/>
  <c r="E61" i="56"/>
  <c r="E14" i="56"/>
  <c r="F61" i="56"/>
  <c r="I61" i="56"/>
  <c r="I14" i="56"/>
  <c r="E61" i="46"/>
  <c r="E14" i="46"/>
  <c r="F61" i="46"/>
  <c r="F14" i="46"/>
  <c r="I61" i="46"/>
  <c r="I14" i="46"/>
  <c r="F47" i="46"/>
  <c r="F48" i="46"/>
  <c r="I47" i="56"/>
  <c r="I12" i="56"/>
  <c r="I13" i="56"/>
  <c r="E47" i="56"/>
  <c r="E48" i="56"/>
  <c r="E35" i="46"/>
  <c r="E36" i="46"/>
  <c r="I35" i="56"/>
  <c r="I10" i="56"/>
  <c r="I11" i="56"/>
  <c r="E35" i="56"/>
  <c r="E36" i="56"/>
  <c r="I35" i="46"/>
  <c r="I36" i="46"/>
  <c r="Q35" i="56"/>
  <c r="Q10" i="56"/>
  <c r="M47" i="56"/>
  <c r="M12" i="56"/>
  <c r="Q47" i="56"/>
  <c r="Q48" i="56"/>
  <c r="M35" i="56"/>
  <c r="M10" i="56"/>
  <c r="F35" i="56"/>
  <c r="F36" i="56"/>
  <c r="N35" i="56"/>
  <c r="N36" i="56"/>
  <c r="N47" i="56"/>
  <c r="N12" i="56"/>
  <c r="F47" i="56"/>
  <c r="F48" i="56"/>
  <c r="G10" i="56"/>
  <c r="G11" i="56"/>
  <c r="G36" i="56"/>
  <c r="G34" i="42"/>
  <c r="F23" i="47"/>
  <c r="H48" i="46"/>
  <c r="O48" i="56"/>
  <c r="O12" i="56"/>
  <c r="G12" i="46"/>
  <c r="G48" i="46"/>
  <c r="O10" i="56"/>
  <c r="O36" i="56"/>
  <c r="G62" i="46"/>
  <c r="G48" i="56"/>
  <c r="G12" i="56"/>
  <c r="G13" i="56"/>
  <c r="G10" i="46"/>
  <c r="G36" i="46"/>
  <c r="I101" i="46"/>
  <c r="G106" i="46"/>
  <c r="F114" i="46"/>
  <c r="Q61" i="56"/>
  <c r="Q14" i="56"/>
  <c r="H88" i="46"/>
  <c r="N61" i="56"/>
  <c r="N14" i="56"/>
  <c r="F101" i="56"/>
  <c r="E88" i="46"/>
  <c r="E88" i="56"/>
  <c r="M61" i="56"/>
  <c r="M14" i="56"/>
  <c r="I88" i="56"/>
  <c r="H88" i="56"/>
  <c r="P61" i="56"/>
  <c r="P14" i="56"/>
  <c r="F101" i="46"/>
  <c r="E114" i="46"/>
  <c r="I88" i="46"/>
  <c r="H101" i="46"/>
  <c r="G106" i="56"/>
  <c r="F114" i="56"/>
  <c r="F88" i="56"/>
  <c r="E17" i="46"/>
  <c r="E101" i="46"/>
  <c r="E101" i="56"/>
  <c r="I101" i="56"/>
  <c r="H101" i="56"/>
  <c r="H74" i="46"/>
  <c r="H15" i="46"/>
  <c r="G51" i="47"/>
  <c r="H14" i="46"/>
  <c r="G16" i="56"/>
  <c r="G20" i="56"/>
  <c r="N62" i="56"/>
  <c r="F14" i="56"/>
  <c r="D18" i="46"/>
  <c r="D20" i="46"/>
  <c r="F58" i="47"/>
  <c r="D16" i="46"/>
  <c r="H34" i="42"/>
  <c r="H35" i="42"/>
  <c r="G25" i="47"/>
  <c r="H48" i="56"/>
  <c r="G17" i="56"/>
  <c r="P36" i="56"/>
  <c r="H10" i="46"/>
  <c r="G46" i="47"/>
  <c r="H36" i="56"/>
  <c r="P48" i="56"/>
  <c r="I74" i="56"/>
  <c r="Q62" i="56"/>
  <c r="H62" i="56"/>
  <c r="P62" i="56"/>
  <c r="E74" i="56"/>
  <c r="M62" i="56"/>
  <c r="I48" i="46"/>
  <c r="O75" i="56"/>
  <c r="H62" i="46"/>
  <c r="L22" i="46"/>
  <c r="E48" i="46"/>
  <c r="I17" i="56"/>
  <c r="I62" i="56"/>
  <c r="Q75" i="56"/>
  <c r="H19" i="46"/>
  <c r="F10" i="46"/>
  <c r="F11" i="46"/>
  <c r="I36" i="56"/>
  <c r="H17" i="46"/>
  <c r="F74" i="56"/>
  <c r="F15" i="56"/>
  <c r="F89" i="56"/>
  <c r="M22" i="56"/>
  <c r="D32" i="47"/>
  <c r="F62" i="56"/>
  <c r="E62" i="56"/>
  <c r="H74" i="56"/>
  <c r="H15" i="56"/>
  <c r="H20" i="56"/>
  <c r="P75" i="56"/>
  <c r="H17" i="56"/>
  <c r="H102" i="56"/>
  <c r="F102" i="56"/>
  <c r="G19" i="56"/>
  <c r="E17" i="56"/>
  <c r="I10" i="46"/>
  <c r="I11" i="46"/>
  <c r="F62" i="46"/>
  <c r="F10" i="56"/>
  <c r="F11" i="56"/>
  <c r="E12" i="56"/>
  <c r="E13" i="56"/>
  <c r="F12" i="46"/>
  <c r="E48" i="47"/>
  <c r="I62" i="46"/>
  <c r="F12" i="56"/>
  <c r="F13" i="56"/>
  <c r="E10" i="46"/>
  <c r="D46" i="47"/>
  <c r="E10" i="56"/>
  <c r="E11" i="56"/>
  <c r="I48" i="56"/>
  <c r="Q36" i="56"/>
  <c r="E62" i="46"/>
  <c r="F34" i="42"/>
  <c r="G35" i="42"/>
  <c r="M48" i="56"/>
  <c r="Q12" i="56"/>
  <c r="M36" i="56"/>
  <c r="D23" i="47"/>
  <c r="D24" i="47"/>
  <c r="H23" i="47"/>
  <c r="H25" i="47"/>
  <c r="N48" i="56"/>
  <c r="N10" i="56"/>
  <c r="I13" i="46"/>
  <c r="H48" i="47"/>
  <c r="H75" i="46"/>
  <c r="E35" i="42"/>
  <c r="F48" i="47"/>
  <c r="G13" i="46"/>
  <c r="G75" i="56"/>
  <c r="D48" i="47"/>
  <c r="E13" i="46"/>
  <c r="G17" i="46"/>
  <c r="G89" i="46"/>
  <c r="G48" i="47"/>
  <c r="H13" i="46"/>
  <c r="F24" i="47"/>
  <c r="F25" i="47"/>
  <c r="F46" i="47"/>
  <c r="G11" i="46"/>
  <c r="G75" i="46"/>
  <c r="G19" i="46"/>
  <c r="H106" i="56"/>
  <c r="G114" i="56"/>
  <c r="G21" i="56"/>
  <c r="H106" i="46"/>
  <c r="G114" i="46"/>
  <c r="G21" i="46"/>
  <c r="O21" i="46"/>
  <c r="I35" i="42"/>
  <c r="H18" i="46"/>
  <c r="H16" i="46"/>
  <c r="H20" i="46"/>
  <c r="G58" i="47"/>
  <c r="H16" i="56"/>
  <c r="F18" i="56"/>
  <c r="F16" i="56"/>
  <c r="F20" i="56"/>
  <c r="E75" i="56"/>
  <c r="E15" i="56"/>
  <c r="H18" i="56"/>
  <c r="I75" i="56"/>
  <c r="I15" i="56"/>
  <c r="G115" i="56"/>
  <c r="H11" i="46"/>
  <c r="G47" i="47"/>
  <c r="G89" i="56"/>
  <c r="F75" i="56"/>
  <c r="E46" i="47"/>
  <c r="O22" i="56"/>
  <c r="F32" i="47"/>
  <c r="F33" i="47"/>
  <c r="H75" i="56"/>
  <c r="H89" i="46"/>
  <c r="H102" i="46"/>
  <c r="H46" i="47"/>
  <c r="I19" i="56"/>
  <c r="I102" i="56"/>
  <c r="H19" i="56"/>
  <c r="F19" i="56"/>
  <c r="N75" i="56"/>
  <c r="E89" i="56"/>
  <c r="F17" i="56"/>
  <c r="H89" i="56"/>
  <c r="P22" i="56"/>
  <c r="G32" i="47"/>
  <c r="G102" i="56"/>
  <c r="G115" i="46"/>
  <c r="I17" i="46"/>
  <c r="H55" i="47"/>
  <c r="F59" i="47"/>
  <c r="F21" i="46"/>
  <c r="N21" i="46"/>
  <c r="F74" i="46"/>
  <c r="E89" i="46"/>
  <c r="E102" i="46"/>
  <c r="E115" i="46"/>
  <c r="I74" i="46"/>
  <c r="E74" i="46"/>
  <c r="F13" i="46"/>
  <c r="E49" i="47"/>
  <c r="E19" i="56"/>
  <c r="E11" i="46"/>
  <c r="M11" i="46"/>
  <c r="E102" i="56"/>
  <c r="E21" i="56"/>
  <c r="E115" i="56"/>
  <c r="F35" i="42"/>
  <c r="H24" i="47"/>
  <c r="Q22" i="56"/>
  <c r="H32" i="47"/>
  <c r="I89" i="56"/>
  <c r="E25" i="47"/>
  <c r="D25" i="47"/>
  <c r="M75" i="56"/>
  <c r="N22" i="56"/>
  <c r="E32" i="47"/>
  <c r="E33" i="47"/>
  <c r="H49" i="47"/>
  <c r="Q13" i="46"/>
  <c r="D38" i="47"/>
  <c r="D33" i="47"/>
  <c r="D34" i="47"/>
  <c r="O19" i="46"/>
  <c r="F57" i="47"/>
  <c r="F54" i="47"/>
  <c r="F50" i="47"/>
  <c r="E47" i="47"/>
  <c r="N11" i="46"/>
  <c r="G55" i="47"/>
  <c r="P17" i="46"/>
  <c r="O17" i="46"/>
  <c r="F55" i="47"/>
  <c r="O13" i="46"/>
  <c r="F49" i="47"/>
  <c r="G50" i="47"/>
  <c r="G54" i="47"/>
  <c r="H47" i="47"/>
  <c r="Q11" i="46"/>
  <c r="G102" i="46"/>
  <c r="F56" i="47"/>
  <c r="G57" i="47"/>
  <c r="P19" i="46"/>
  <c r="O11" i="46"/>
  <c r="F47" i="47"/>
  <c r="P13" i="46"/>
  <c r="G49" i="47"/>
  <c r="D49" i="47"/>
  <c r="M13" i="46"/>
  <c r="I106" i="46"/>
  <c r="I114" i="46"/>
  <c r="H114" i="46"/>
  <c r="I106" i="56"/>
  <c r="I114" i="56"/>
  <c r="H114" i="56"/>
  <c r="I18" i="56"/>
  <c r="I20" i="56"/>
  <c r="I16" i="56"/>
  <c r="E16" i="56"/>
  <c r="E18" i="56"/>
  <c r="E20" i="56"/>
  <c r="E75" i="46"/>
  <c r="E15" i="46"/>
  <c r="I75" i="46"/>
  <c r="I15" i="46"/>
  <c r="E50" i="47"/>
  <c r="F15" i="46"/>
  <c r="P11" i="46"/>
  <c r="G56" i="47"/>
  <c r="G34" i="47"/>
  <c r="F38" i="47"/>
  <c r="F39" i="47"/>
  <c r="E59" i="47"/>
  <c r="F21" i="56"/>
  <c r="D50" i="47"/>
  <c r="F115" i="56"/>
  <c r="I89" i="46"/>
  <c r="G38" i="47"/>
  <c r="G39" i="47"/>
  <c r="H34" i="47"/>
  <c r="G33" i="47"/>
  <c r="E19" i="46"/>
  <c r="D57" i="47"/>
  <c r="H50" i="47"/>
  <c r="I21" i="46"/>
  <c r="I115" i="46"/>
  <c r="F19" i="46"/>
  <c r="F115" i="46"/>
  <c r="E21" i="46"/>
  <c r="F75" i="46"/>
  <c r="F17" i="46"/>
  <c r="F89" i="46"/>
  <c r="I19" i="46"/>
  <c r="Q17" i="46"/>
  <c r="D47" i="47"/>
  <c r="N13" i="46"/>
  <c r="H38" i="47"/>
  <c r="H39" i="47"/>
  <c r="H33" i="47"/>
  <c r="F34" i="47"/>
  <c r="E34" i="47"/>
  <c r="E38" i="47"/>
  <c r="E39" i="47"/>
  <c r="O22" i="46"/>
  <c r="D40" i="47"/>
  <c r="D39" i="47"/>
  <c r="H21" i="56"/>
  <c r="H115" i="56"/>
  <c r="H21" i="46"/>
  <c r="H115" i="46"/>
  <c r="I21" i="56"/>
  <c r="I115" i="56"/>
  <c r="D59" i="47"/>
  <c r="M21" i="46"/>
  <c r="D51" i="47"/>
  <c r="E16" i="46"/>
  <c r="D54" i="47"/>
  <c r="E20" i="46"/>
  <c r="D58" i="47"/>
  <c r="E18" i="46"/>
  <c r="D56" i="47"/>
  <c r="E51" i="47"/>
  <c r="F18" i="46"/>
  <c r="E56" i="47"/>
  <c r="F20" i="46"/>
  <c r="E58" i="47"/>
  <c r="F16" i="46"/>
  <c r="E54" i="47"/>
  <c r="H51" i="47"/>
  <c r="I16" i="46"/>
  <c r="H54" i="47"/>
  <c r="I18" i="46"/>
  <c r="H56" i="47"/>
  <c r="I20" i="46"/>
  <c r="H58" i="47"/>
  <c r="M19" i="46"/>
  <c r="G40" i="47"/>
  <c r="I102" i="46"/>
  <c r="E57" i="47"/>
  <c r="N19" i="46"/>
  <c r="F102" i="46"/>
  <c r="H57" i="47"/>
  <c r="Q19" i="46"/>
  <c r="E55" i="47"/>
  <c r="N17" i="46"/>
  <c r="D55" i="47"/>
  <c r="M17" i="46"/>
  <c r="Q21" i="46"/>
  <c r="H59" i="47"/>
  <c r="H40" i="47"/>
  <c r="F40" i="47"/>
  <c r="E40" i="47"/>
  <c r="P21" i="46"/>
  <c r="P22" i="46"/>
  <c r="G59" i="47"/>
  <c r="M22" i="46"/>
  <c r="N22" i="46"/>
  <c r="Q22"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<sst xmlns="http://schemas.openxmlformats.org/spreadsheetml/2006/main" count="4765" uniqueCount="2246">
  <si>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</si>
  <si>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</si>
  <si>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</si>
  <si>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</si>
  <si>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</si>
  <si>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</si>
  <si>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</si>
  <si>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</si>
  <si>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</si>
  <si>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</si>
  <si>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</si>
  <si>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</si>
  <si>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</si>
  <si>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</si>
  <si>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</si>
  <si>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</si>
  <si>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</si>
  <si>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</si>
  <si>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</si>
  <si>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</si>
  <si>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</si>
  <si>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</si>
  <si>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</si>
  <si>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</si>
  <si>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</si>
  <si>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</si>
  <si>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</si>
  <si>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</si>
  <si>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</si>
  <si>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</si>
  <si>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</si>
  <si>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</si>
  <si>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</si>
  <si>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</si>
  <si>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</si>
  <si>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</si>
  <si>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</si>
  <si>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</si>
  <si>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</si>
  <si>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</si>
  <si>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</si>
  <si>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</si>
  <si>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</si>
  <si>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</si>
  <si>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</si>
  <si>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</si>
  <si>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</si>
  <si>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</si>
  <si>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</si>
  <si>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</si>
  <si>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</si>
  <si>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</si>
  <si>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</si>
  <si>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</si>
  <si>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</si>
  <si>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</si>
  <si>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</si>
  <si>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</si>
  <si>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</si>
  <si>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</si>
  <si>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</si>
  <si>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</si>
  <si>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</si>
  <si>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</si>
  <si>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</si>
  <si>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</si>
  <si>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</si>
  <si>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</si>
  <si>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</si>
  <si>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</si>
  <si>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</si>
  <si>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</si>
  <si>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</si>
  <si>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</si>
  <si>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</si>
  <si>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</si>
  <si>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</si>
  <si>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</si>
  <si>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</si>
  <si>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</si>
  <si>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</si>
  <si>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</si>
  <si>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</si>
  <si>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</si>
  <si>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</si>
  <si>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</si>
  <si>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</si>
  <si>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</si>
  <si>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</si>
  <si>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</si>
  <si>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</si>
  <si>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</si>
  <si>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</si>
  <si>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</si>
  <si>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</si>
  <si>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</si>
  <si>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</si>
  <si>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</si>
  <si>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</si>
  <si>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</si>
  <si>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</si>
  <si>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</si>
  <si>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</si>
  <si>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</si>
  <si>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</si>
  <si>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</si>
  <si>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</si>
  <si>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</si>
  <si>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</si>
  <si>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</si>
  <si>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</si>
  <si>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</si>
  <si>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</si>
  <si>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</si>
  <si>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</si>
  <si>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</si>
  <si>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</si>
  <si>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</si>
  <si>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</si>
  <si>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</si>
  <si>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</si>
  <si>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</si>
  <si>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</si>
  <si>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</si>
  <si>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</si>
  <si>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</si>
  <si>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</si>
  <si>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</si>
  <si>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</si>
  <si>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</si>
  <si>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</si>
  <si>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</si>
  <si>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</si>
  <si>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</si>
  <si>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</si>
  <si>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</si>
  <si>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</si>
  <si>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</si>
  <si>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</si>
  <si>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</si>
  <si>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</si>
  <si>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</si>
  <si>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</si>
  <si>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</si>
  <si>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</si>
  <si>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</si>
  <si>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</si>
  <si>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</si>
  <si>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</si>
  <si>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</si>
  <si>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</si>
  <si>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</si>
  <si>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</si>
  <si>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</si>
  <si>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</si>
  <si>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</si>
  <si>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</si>
  <si>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</si>
  <si>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</si>
  <si>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</si>
  <si>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</si>
  <si>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</si>
  <si>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</si>
  <si>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</si>
  <si>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</si>
  <si>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</si>
  <si>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</si>
  <si>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</si>
  <si>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</si>
  <si>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</si>
  <si>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</si>
  <si>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</si>
  <si>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</si>
  <si>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</si>
  <si>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</si>
  <si>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</si>
  <si>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</si>
  <si>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</si>
  <si>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</si>
  <si>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</si>
  <si>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</si>
  <si>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</si>
  <si>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</si>
  <si>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</si>
  <si>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</si>
  <si>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</si>
  <si>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</si>
  <si>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</si>
  <si>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</si>
  <si>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</si>
  <si>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</si>
  <si>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</si>
  <si>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</si>
  <si>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</si>
  <si>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</si>
  <si>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</si>
  <si>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</si>
  <si>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</si>
  <si>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</si>
  <si>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</si>
  <si>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</si>
  <si>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</si>
  <si>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</si>
  <si>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</si>
  <si>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</si>
  <si>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</si>
  <si>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</si>
  <si>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</si>
  <si>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</si>
  <si>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</si>
  <si>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</si>
  <si>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</si>
  <si>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</si>
  <si>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</si>
  <si>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</si>
  <si>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</si>
  <si>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</si>
  <si>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</si>
  <si>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</si>
  <si>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</si>
  <si>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</si>
  <si>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</si>
  <si>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</si>
  <si>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</si>
  <si>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</si>
  <si>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</si>
  <si>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</si>
  <si>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</si>
  <si>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</si>
  <si>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</si>
  <si>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</si>
  <si>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</si>
  <si>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</si>
  <si>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</si>
  <si>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</si>
  <si>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</si>
  <si>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</si>
  <si>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</si>
  <si>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</si>
  <si>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</si>
  <si>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</si>
  <si>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</si>
  <si>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</si>
  <si>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</si>
  <si>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</si>
  <si>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</si>
  <si>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</si>
  <si>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</si>
  <si>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</si>
  <si>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</si>
  <si>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</si>
  <si>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</si>
  <si>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</si>
  <si>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</si>
  <si>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</si>
  <si>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</si>
  <si>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</si>
  <si>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</si>
  <si>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</si>
  <si>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</si>
  <si>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</si>
  <si>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</si>
  <si>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</si>
  <si>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</si>
  <si>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</si>
  <si>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</si>
  <si>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</si>
  <si>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</si>
  <si>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</si>
  <si>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</si>
  <si>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</si>
  <si>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</si>
  <si>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</si>
  <si>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</si>
  <si>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</si>
  <si>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</si>
  <si>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</si>
  <si>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</si>
  <si>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</si>
  <si>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</si>
  <si>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</si>
  <si>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</si>
  <si>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</si>
  <si>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</si>
  <si>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</si>
  <si>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</si>
  <si>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</si>
  <si>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</si>
  <si>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</si>
  <si>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</si>
  <si>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</si>
  <si>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</si>
  <si>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</si>
  <si>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</si>
  <si>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</si>
  <si>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</si>
  <si>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</si>
  <si>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</si>
  <si>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</si>
  <si>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</si>
  <si>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</si>
  <si>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</si>
  <si>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</si>
  <si>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</si>
  <si>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</si>
  <si>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</si>
  <si>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</si>
  <si>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</si>
  <si>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</si>
  <si>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</si>
  <si>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</si>
  <si>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</si>
  <si>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</si>
  <si>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</si>
  <si>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</si>
  <si>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</si>
  <si>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</si>
  <si>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</si>
  <si>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</si>
  <si>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</si>
  <si>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</si>
  <si>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</si>
  <si>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</si>
  <si>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</si>
  <si>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</si>
  <si>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</si>
  <si>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</si>
  <si>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</si>
  <si>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</si>
  <si>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</si>
  <si>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</si>
  <si>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</si>
  <si>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</si>
  <si>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</si>
  <si>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</si>
  <si>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</si>
  <si>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</si>
  <si>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</si>
  <si>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</si>
  <si>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</si>
  <si>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</si>
  <si>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</si>
  <si>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</si>
  <si>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</si>
  <si>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</si>
  <si>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</si>
  <si>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</si>
  <si>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</si>
  <si>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</si>
  <si>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</si>
  <si>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</si>
  <si>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</si>
  <si>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</si>
  <si>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</si>
  <si>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</si>
  <si>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</si>
  <si>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</si>
  <si>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</si>
  <si>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</si>
  <si>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</si>
  <si>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</si>
  <si>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</si>
  <si>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</si>
  <si>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</si>
  <si>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</si>
  <si>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</si>
  <si>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</si>
  <si>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</si>
  <si>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</si>
  <si>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</si>
  <si>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</si>
  <si>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</si>
  <si>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</si>
  <si>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</si>
  <si>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</si>
  <si>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</si>
  <si>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</si>
  <si>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</si>
  <si>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</si>
  <si>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</si>
  <si>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</si>
  <si>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</si>
  <si>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</si>
  <si>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</si>
  <si>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</si>
  <si>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</si>
  <si>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</si>
  <si>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</si>
  <si>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</si>
  <si>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</si>
  <si>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</si>
  <si>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</si>
  <si>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</si>
  <si>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</si>
  <si>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</si>
  <si>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</si>
  <si>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</si>
  <si>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</si>
  <si>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</si>
  <si>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</si>
  <si>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</si>
  <si>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</si>
  <si>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</si>
  <si>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</si>
  <si>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</si>
  <si>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</si>
  <si>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</si>
  <si>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</si>
  <si>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</si>
  <si>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</si>
  <si>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</si>
  <si>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</si>
  <si>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</si>
  <si>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</si>
  <si>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</si>
  <si>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</si>
  <si>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</si>
  <si>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</si>
  <si>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</si>
  <si>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</si>
  <si>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</si>
  <si>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</si>
  <si>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</si>
  <si>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</si>
  <si>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</si>
  <si>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</si>
  <si>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</si>
  <si>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</si>
  <si>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</si>
  <si>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</si>
  <si>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</si>
  <si>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</si>
  <si>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</si>
  <si>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</si>
  <si>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</si>
  <si>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</si>
  <si>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</si>
  <si>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</si>
  <si>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</si>
  <si>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</si>
  <si>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</si>
  <si>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</si>
  <si>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</si>
  <si>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</si>
  <si>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</si>
  <si>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</si>
  <si>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</si>
  <si>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</si>
  <si>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</si>
  <si>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</si>
  <si>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</si>
  <si>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</si>
  <si>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</si>
  <si>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</si>
  <si>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</si>
  <si>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</si>
  <si>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</si>
  <si>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</si>
  <si>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</si>
  <si>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</si>
  <si>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</si>
  <si>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</si>
  <si>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</si>
  <si>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</si>
  <si>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</si>
  <si>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</si>
  <si>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</si>
  <si>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</si>
  <si>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</si>
  <si>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</si>
  <si>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</si>
  <si>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</si>
  <si>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</si>
  <si>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</si>
  <si>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</si>
  <si>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</si>
  <si>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</si>
  <si>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</si>
  <si>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</si>
  <si>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</si>
  <si>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</si>
  <si>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</si>
  <si>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</si>
  <si>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</si>
  <si>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</si>
  <si>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</si>
  <si>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</si>
  <si>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</si>
  <si>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</si>
  <si>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</si>
  <si>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</si>
  <si>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</si>
  <si>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</si>
  <si>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</si>
  <si>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</si>
  <si>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</si>
  <si>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</si>
  <si>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</si>
  <si>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</si>
  <si>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</si>
  <si>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</si>
  <si>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</si>
  <si>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</si>
  <si>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</si>
  <si>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</si>
  <si>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</si>
  <si>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</si>
  <si>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</si>
  <si>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</si>
  <si>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</si>
  <si>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</si>
  <si>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</si>
  <si>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</si>
  <si>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</si>
  <si>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</si>
  <si>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</si>
  <si>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</si>
  <si>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</si>
  <si>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</si>
  <si>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</si>
  <si>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</si>
  <si>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</si>
  <si>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</si>
  <si>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</si>
  <si>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</si>
  <si>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</si>
  <si>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</si>
  <si>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</si>
  <si>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</si>
  <si>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</si>
  <si>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</si>
  <si>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</si>
  <si>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</si>
  <si>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</si>
  <si>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</si>
  <si>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</si>
  <si>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</si>
  <si>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</si>
  <si>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</si>
  <si>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</si>
  <si>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</si>
  <si>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</si>
  <si>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</si>
  <si>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</si>
  <si>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</si>
  <si>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</si>
  <si>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</si>
  <si>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</si>
  <si>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</si>
  <si>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</si>
  <si>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</si>
  <si>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</si>
  <si>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</si>
  <si>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</si>
  <si>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</si>
  <si>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</si>
  <si>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</si>
  <si>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</si>
  <si>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</si>
  <si>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</si>
  <si>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</si>
  <si>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</si>
  <si>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</si>
  <si>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</si>
  <si>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</si>
  <si>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</si>
  <si>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</si>
  <si>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</si>
  <si>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</si>
  <si>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</si>
  <si>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</si>
  <si>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</si>
  <si>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</si>
  <si>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</si>
  <si>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</si>
  <si>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</si>
  <si>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</si>
  <si>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</si>
  <si>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</si>
  <si>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</si>
  <si>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</si>
  <si>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</si>
  <si>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</si>
  <si>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</si>
  <si>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</si>
  <si>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</si>
  <si>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</si>
  <si>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</si>
  <si>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</si>
  <si>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</si>
  <si>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</si>
  <si>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</si>
  <si>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</si>
  <si>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</si>
  <si>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</si>
  <si>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</si>
  <si>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</si>
  <si>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</si>
  <si>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</si>
  <si>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</si>
  <si>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</si>
  <si>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</si>
  <si>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</si>
  <si>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</si>
  <si>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</si>
  <si>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</si>
  <si>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</si>
  <si>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</si>
  <si>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</si>
  <si>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</si>
  <si>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</si>
  <si>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</si>
  <si>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</si>
  <si>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</si>
  <si>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</si>
  <si>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</si>
  <si>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</si>
  <si>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</si>
  <si>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</si>
  <si>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</si>
  <si>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</si>
  <si>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</si>
  <si>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</si>
  <si>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</si>
  <si>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</si>
  <si>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</si>
  <si>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</si>
  <si>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</si>
  <si>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</si>
  <si>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</si>
  <si>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</si>
  <si>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</si>
  <si>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</si>
  <si>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</si>
  <si>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</si>
  <si>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</si>
  <si>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</si>
  <si>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</si>
  <si>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</si>
  <si>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</si>
  <si>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</si>
  <si>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</si>
  <si>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</si>
  <si>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</si>
  <si>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</si>
  <si>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</si>
  <si>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</si>
  <si>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</si>
  <si>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</si>
  <si>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</si>
  <si>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</si>
  <si>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</si>
  <si>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</si>
  <si>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</si>
  <si>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</si>
  <si>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</si>
  <si>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</si>
  <si>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</si>
  <si>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</si>
  <si>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</si>
  <si>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</si>
  <si>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</si>
  <si>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</si>
  <si>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</si>
  <si>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</si>
  <si>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</si>
  <si>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</si>
  <si>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</si>
  <si>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</si>
  <si>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</si>
  <si>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</si>
  <si>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</si>
  <si>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</si>
  <si>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</si>
  <si>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</si>
  <si>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</si>
  <si>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</si>
  <si>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</si>
  <si>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</si>
  <si>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</si>
  <si>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</si>
  <si>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</si>
  <si>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</si>
  <si>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</si>
  <si>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</si>
  <si>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</si>
  <si>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</si>
  <si>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</si>
  <si>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</si>
  <si>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</si>
  <si>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</si>
  <si>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</si>
  <si>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</si>
  <si>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</si>
  <si>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</si>
  <si>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</si>
  <si>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</si>
  <si>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</si>
  <si>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</si>
  <si>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</si>
  <si>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</si>
  <si>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</si>
  <si>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</si>
  <si>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</si>
  <si>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</si>
  <si>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</si>
  <si>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</si>
  <si>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</si>
  <si>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</si>
  <si>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</si>
  <si>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</si>
  <si>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</si>
  <si>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</si>
  <si>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</si>
  <si>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</si>
  <si>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</si>
  <si>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</si>
  <si>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</si>
  <si>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</si>
  <si>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</si>
  <si>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</si>
  <si>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</si>
  <si>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</si>
  <si>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</si>
  <si>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</si>
  <si>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</si>
  <si>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</si>
  <si>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</si>
  <si>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</si>
  <si>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</si>
  <si>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</si>
  <si>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</si>
  <si>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</si>
  <si>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</si>
  <si>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</si>
  <si>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</si>
  <si>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</si>
  <si>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</si>
  <si>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</si>
  <si>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</si>
  <si>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</si>
  <si>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</si>
  <si>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</si>
  <si>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</si>
  <si>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</si>
  <si>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</si>
  <si>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</si>
  <si>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</si>
  <si>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</si>
  <si>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</si>
  <si>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</si>
  <si>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</si>
  <si>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</si>
  <si>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</si>
  <si>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</si>
  <si>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</si>
  <si>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</si>
  <si>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</si>
  <si>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</si>
  <si>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</si>
  <si>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</si>
  <si>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</si>
  <si>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</si>
  <si>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</si>
  <si>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</si>
  <si>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</si>
  <si>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</si>
  <si>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</si>
  <si>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</si>
  <si>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</si>
  <si>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</si>
  <si>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</si>
  <si>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</si>
  <si>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</si>
  <si>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</si>
  <si>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</si>
  <si>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</si>
  <si>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</si>
  <si>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</si>
  <si>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</si>
  <si>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</si>
  <si>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</si>
  <si>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</si>
  <si>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</si>
  <si>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</si>
  <si>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</si>
  <si>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</si>
  <si>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</si>
  <si>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</si>
  <si>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</si>
  <si>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</si>
  <si>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</si>
  <si>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</si>
  <si>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</si>
  <si>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</si>
  <si>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</si>
  <si>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</si>
  <si>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</si>
  <si>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</si>
  <si>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</si>
  <si>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</si>
  <si>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</si>
  <si>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</si>
  <si>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</si>
  <si>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</si>
  <si>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</si>
  <si>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</si>
  <si>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</si>
  <si>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</si>
  <si>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</si>
  <si>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</si>
  <si>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</si>
  <si>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</si>
  <si>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</si>
  <si>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</si>
  <si>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</si>
  <si>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</si>
  <si>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</si>
  <si>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</si>
  <si>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</si>
  <si>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</si>
  <si>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</si>
  <si>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</si>
  <si>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</si>
  <si>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</si>
  <si>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</si>
  <si>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</si>
  <si>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</si>
  <si>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</si>
  <si>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</si>
  <si>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</si>
  <si>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</si>
  <si>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</si>
  <si>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</si>
  <si>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</si>
  <si>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</si>
  <si>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</si>
  <si>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</si>
  <si>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</si>
  <si>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</si>
  <si>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</si>
  <si>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</si>
  <si>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</si>
  <si>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</si>
  <si>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</si>
  <si>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</si>
  <si>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</si>
  <si>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</si>
  <si>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</si>
  <si>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</si>
  <si>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</si>
  <si>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</si>
  <si>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</si>
  <si>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</si>
  <si>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</si>
  <si>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</si>
  <si>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</si>
  <si>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</si>
  <si>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</si>
  <si>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</si>
  <si>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</si>
  <si>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</si>
  <si>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</si>
  <si>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</si>
  <si>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</si>
  <si>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</si>
  <si>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</si>
  <si>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</si>
  <si>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</si>
  <si>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</si>
  <si>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</si>
  <si>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</si>
  <si>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</si>
  <si>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</si>
  <si>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</si>
  <si>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</si>
  <si>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</si>
  <si>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</si>
  <si>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</si>
  <si>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</si>
  <si>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</si>
  <si>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</si>
  <si>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</si>
  <si>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</si>
  <si>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</si>
  <si>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</si>
  <si>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</si>
  <si>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</si>
  <si>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</si>
  <si>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</si>
  <si>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</si>
  <si>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</si>
  <si>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</si>
  <si>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</si>
  <si>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</si>
  <si>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</si>
  <si>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</si>
  <si>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</si>
  <si>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</si>
  <si>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</si>
  <si>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</si>
  <si>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</si>
  <si>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</si>
  <si>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</si>
  <si>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</si>
  <si>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</si>
  <si>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</si>
  <si>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</si>
  <si>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</si>
  <si>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</si>
  <si>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</si>
  <si>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</si>
  <si>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</si>
  <si>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</si>
  <si>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</si>
  <si>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</si>
  <si>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</si>
  <si>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</si>
  <si>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</si>
  <si>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</si>
  <si>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</si>
  <si>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</si>
  <si>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</si>
  <si>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</si>
  <si>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</si>
  <si>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</si>
  <si>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</si>
  <si>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</si>
  <si>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</si>
  <si>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</si>
  <si>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</si>
  <si>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</si>
  <si>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</si>
  <si>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</si>
  <si>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</si>
  <si>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</si>
  <si>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</si>
  <si>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</si>
  <si>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</si>
  <si>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</si>
  <si>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</si>
  <si>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</si>
  <si>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</si>
  <si>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</si>
  <si>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</si>
  <si>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</si>
  <si>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</si>
  <si>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</si>
  <si>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</si>
  <si>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</si>
  <si>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</si>
  <si>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</si>
  <si>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</si>
  <si>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</si>
  <si>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</si>
  <si>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</si>
  <si>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</si>
  <si>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</si>
  <si>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</si>
  <si>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</si>
  <si>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</si>
  <si>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</si>
  <si>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</si>
  <si>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</si>
  <si>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</si>
  <si>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</si>
  <si>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</si>
  <si>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</si>
  <si>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</si>
  <si>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</si>
  <si>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</si>
  <si>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</si>
  <si>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</si>
  <si>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</si>
  <si>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</si>
  <si>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</si>
  <si>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</si>
  <si>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</si>
  <si>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</si>
  <si>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</si>
  <si>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</si>
  <si>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</si>
  <si>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</si>
  <si>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</si>
  <si>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</si>
  <si>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</si>
  <si>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</si>
  <si>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</si>
  <si>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</si>
  <si>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</si>
  <si>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</si>
  <si>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</si>
  <si>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</si>
  <si>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</si>
  <si>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</si>
  <si>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</si>
  <si>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</si>
  <si>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</si>
  <si>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</si>
  <si>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</si>
  <si>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</si>
  <si>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</si>
  <si>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</si>
  <si>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</si>
  <si>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</si>
  <si>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</si>
  <si>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</si>
  <si>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</si>
  <si>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</si>
  <si>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</si>
  <si>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</si>
  <si>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</si>
  <si>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</si>
  <si>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</si>
  <si>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</si>
  <si>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</si>
  <si>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</si>
  <si>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</si>
  <si>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</si>
  <si>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</si>
  <si>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</si>
  <si>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</si>
  <si>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</si>
  <si>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</si>
  <si>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</si>
  <si>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</si>
  <si>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</si>
  <si>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</si>
  <si>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</si>
  <si>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</si>
  <si>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</si>
  <si>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</si>
  <si>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</si>
  <si>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</si>
  <si>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</si>
  <si>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</si>
  <si>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</si>
  <si>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</si>
  <si>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</si>
  <si>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</si>
  <si>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</si>
  <si>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</si>
  <si>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</si>
  <si>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</si>
  <si>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</si>
  <si>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</si>
  <si>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</si>
  <si>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</si>
  <si>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</si>
  <si>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</si>
  <si>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</si>
  <si>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</si>
  <si>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</si>
  <si>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</si>
  <si>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</si>
  <si>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</si>
  <si>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</si>
  <si>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</si>
  <si>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</si>
  <si>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</si>
  <si>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</si>
  <si>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</si>
  <si>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</si>
  <si>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</si>
  <si>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</si>
  <si>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</si>
  <si>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</si>
  <si>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</si>
  <si>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</si>
  <si>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</si>
  <si>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</si>
  <si>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</si>
  <si>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</si>
  <si>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</si>
  <si>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</si>
  <si>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</si>
  <si>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</si>
  <si>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</si>
  <si>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</si>
  <si>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</si>
  <si>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</si>
  <si>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</si>
  <si>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</si>
  <si>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</si>
  <si>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</si>
  <si>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</si>
  <si>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</si>
  <si>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</si>
  <si>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</si>
  <si>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</si>
  <si>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</si>
  <si>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</si>
  <si>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</si>
  <si>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</si>
  <si>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</si>
  <si>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</si>
  <si>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</si>
  <si>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</si>
  <si>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</si>
  <si>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</si>
  <si>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</si>
  <si>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</si>
  <si>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</si>
  <si>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</si>
  <si>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</si>
  <si>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</si>
  <si>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</si>
  <si>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</si>
  <si>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</si>
  <si>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</si>
  <si>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</si>
  <si>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</si>
  <si>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</si>
  <si>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</si>
  <si>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</si>
  <si>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</si>
  <si>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</si>
  <si>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</si>
  <si>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</si>
  <si>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</si>
  <si>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</si>
  <si>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</si>
  <si>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</si>
  <si>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</si>
  <si>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</si>
  <si>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</si>
  <si>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</si>
  <si>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</si>
  <si>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</si>
  <si>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</si>
  <si>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</si>
  <si>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</si>
  <si>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</si>
  <si>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</si>
  <si>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</si>
  <si>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</si>
  <si>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</si>
  <si>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</si>
  <si>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</si>
  <si>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</si>
  <si>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</si>
  <si>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</si>
  <si>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</si>
  <si>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</si>
  <si>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</si>
  <si>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</si>
  <si>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</si>
  <si>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</si>
  <si>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</si>
  <si>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</si>
  <si>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</si>
  <si>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</si>
  <si>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</si>
  <si>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</si>
  <si>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</si>
  <si>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</si>
  <si>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</si>
  <si>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</si>
  <si>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</si>
  <si>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</si>
  <si>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</si>
  <si>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</si>
  <si>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</si>
  <si>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</si>
  <si>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</si>
  <si>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</si>
  <si>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</si>
  <si>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</si>
  <si>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</si>
  <si>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</si>
  <si>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</si>
  <si>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</si>
  <si>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</si>
  <si>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</si>
  <si>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</si>
  <si>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</si>
  <si>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</si>
  <si>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</si>
  <si>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</si>
  <si>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</si>
  <si>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</si>
  <si>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</si>
  <si>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</si>
  <si>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</si>
  <si>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</si>
  <si>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</si>
  <si>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</si>
  <si>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</si>
  <si>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</si>
  <si>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</si>
  <si>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</si>
  <si>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</si>
  <si>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</si>
  <si>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</si>
  <si>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</si>
  <si>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</si>
  <si>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</si>
  <si>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</si>
  <si>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</si>
  <si>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</si>
  <si>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</si>
  <si>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</si>
  <si>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</si>
  <si>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</si>
  <si>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</si>
  <si>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</si>
  <si>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</si>
  <si>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</si>
  <si>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</si>
  <si>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</si>
  <si>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</si>
  <si>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</si>
  <si>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</si>
  <si>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</si>
  <si>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</si>
  <si>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</si>
  <si>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</si>
  <si>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</si>
  <si>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</si>
  <si>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</si>
  <si>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</si>
  <si>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</si>
  <si>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</si>
  <si>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</si>
  <si>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</si>
  <si>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</si>
  <si>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</si>
  <si>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</si>
  <si>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</si>
  <si>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</si>
  <si>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</si>
  <si>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</si>
  <si>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</si>
  <si>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</si>
  <si>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</si>
  <si>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</si>
  <si>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</si>
  <si>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</si>
  <si>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</si>
  <si>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</si>
  <si>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</si>
  <si>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</si>
  <si>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</si>
  <si>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</si>
  <si>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</si>
  <si>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</si>
  <si>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</si>
  <si>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</si>
  <si>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</si>
  <si>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</si>
  <si>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</si>
  <si>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</si>
  <si>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</si>
  <si>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</si>
  <si>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</si>
  <si>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</si>
  <si>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</si>
  <si>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</si>
  <si>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</si>
  <si>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</si>
  <si>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</si>
  <si>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</si>
  <si>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</si>
  <si>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</si>
  <si>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</si>
  <si>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</si>
  <si>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</si>
  <si>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</si>
  <si>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</si>
  <si>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</si>
  <si>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</si>
  <si>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</si>
  <si>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</si>
  <si>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</si>
  <si>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</si>
  <si>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</si>
  <si>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</si>
  <si>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</si>
  <si>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</si>
  <si>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</si>
  <si>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</si>
  <si>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</si>
  <si>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</si>
  <si>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</si>
  <si>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</si>
  <si>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</si>
  <si>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</si>
  <si>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</si>
  <si>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</si>
  <si>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</si>
  <si>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</si>
  <si>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</si>
  <si>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</si>
  <si>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</si>
  <si>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</si>
  <si>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</si>
  <si>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</si>
  <si>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</si>
  <si>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</si>
  <si>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</si>
  <si>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</si>
  <si>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</si>
  <si>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</si>
  <si>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</si>
  <si>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</si>
  <si>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</si>
  <si>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</si>
  <si>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</si>
  <si>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</si>
  <si>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</si>
  <si>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</si>
  <si>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</si>
  <si>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</si>
  <si>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</si>
  <si>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</si>
  <si>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</si>
  <si>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</si>
  <si>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</si>
  <si>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</si>
  <si>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</si>
  <si>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</si>
  <si>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</si>
  <si>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</si>
  <si>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</si>
  <si>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</si>
  <si>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</si>
  <si>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</si>
  <si>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</si>
  <si>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</si>
  <si>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</si>
  <si>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</si>
  <si>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</si>
  <si>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</si>
  <si>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</si>
  <si>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</si>
  <si>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</si>
  <si>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</si>
  <si>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</si>
  <si>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</si>
  <si>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</si>
  <si>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</si>
  <si>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</si>
  <si>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</si>
  <si>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</si>
  <si>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</si>
  <si>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</si>
  <si>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</si>
  <si>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</si>
  <si>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</si>
  <si>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</si>
  <si>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</si>
  <si>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</si>
  <si>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</si>
  <si>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</si>
  <si>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</si>
  <si>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</si>
  <si>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</si>
  <si>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</si>
  <si>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</si>
  <si>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</si>
  <si>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</si>
  <si>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</si>
  <si>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</si>
  <si>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</si>
  <si>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</si>
  <si>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</si>
  <si>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</si>
  <si>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</si>
  <si>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</si>
  <si>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</si>
  <si>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</si>
  <si>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</si>
  <si>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</si>
  <si>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</si>
  <si>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</si>
  <si>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</si>
  <si>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</si>
  <si>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</si>
  <si>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</si>
  <si>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</si>
  <si>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</si>
  <si>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</si>
  <si>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</si>
  <si>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</si>
  <si>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</si>
  <si>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</si>
  <si>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</si>
  <si>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</si>
  <si>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</si>
  <si>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</si>
  <si>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</si>
  <si>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</si>
  <si>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</si>
  <si>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</si>
  <si>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</si>
  <si>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</si>
  <si>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</si>
  <si>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</si>
  <si>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</si>
  <si>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</si>
  <si>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</si>
  <si>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</si>
  <si>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</si>
  <si>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</si>
  <si>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</si>
  <si>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</si>
  <si>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</si>
  <si>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</si>
  <si>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</si>
  <si>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</si>
  <si>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</si>
  <si>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</si>
  <si>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</si>
  <si>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</si>
  <si>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</si>
  <si>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</si>
  <si>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</si>
  <si>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</si>
  <si>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</si>
  <si>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</si>
  <si>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</si>
  <si>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</si>
  <si>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</si>
  <si>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</si>
  <si>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</si>
  <si>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</si>
  <si>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</si>
  <si>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</si>
  <si>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</si>
  <si>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</si>
  <si>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</si>
  <si>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</si>
  <si>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</si>
  <si>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</si>
  <si>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</si>
  <si>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</si>
  <si>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</si>
  <si>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</si>
  <si>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</si>
  <si>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</si>
  <si>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</si>
  <si>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</si>
  <si>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</si>
  <si>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</si>
  <si>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</si>
  <si>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</si>
  <si>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</si>
  <si>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</si>
  <si>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</si>
  <si>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</si>
  <si>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</si>
  <si>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</si>
  <si>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</si>
  <si>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</si>
  <si>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</si>
  <si>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</si>
  <si>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</si>
  <si>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</si>
  <si>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</si>
  <si>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</si>
  <si>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</si>
  <si>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</si>
  <si>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</si>
  <si>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</si>
  <si>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</si>
  <si>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</si>
  <si>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</si>
  <si>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</si>
  <si>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</si>
  <si>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</si>
  <si>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</si>
  <si>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</si>
  <si>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</si>
  <si>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</si>
  <si>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</si>
  <si>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</si>
  <si>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</si>
  <si>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</si>
  <si>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</si>
  <si>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</si>
  <si>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</si>
  <si>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</si>
  <si>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</si>
  <si>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</si>
  <si>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</si>
  <si>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</si>
  <si>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</si>
  <si>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</si>
  <si>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</si>
  <si>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</si>
  <si>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</si>
  <si>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</si>
  <si>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</si>
  <si>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</si>
  <si>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</si>
  <si>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</si>
  <si>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</si>
  <si>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</si>
  <si>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</si>
  <si>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</si>
  <si>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</si>
  <si>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</si>
  <si>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</si>
  <si>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</si>
  <si>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</si>
  <si>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</si>
  <si>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</si>
  <si>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</si>
  <si>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</si>
  <si>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</si>
  <si>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</si>
  <si>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</si>
  <si>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</si>
  <si>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</si>
  <si>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</si>
  <si>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</si>
  <si>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</si>
  <si>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</si>
  <si>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</si>
  <si>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</si>
  <si>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</si>
  <si>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</si>
  <si>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</si>
  <si>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</si>
  <si>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</si>
  <si>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</si>
  <si>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</si>
  <si>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</si>
  <si>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</si>
  <si>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</si>
  <si>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</si>
  <si>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</si>
  <si>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</si>
  <si>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</si>
  <si>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</si>
  <si>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</si>
  <si>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</si>
  <si>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</si>
  <si>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</si>
  <si>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</si>
  <si>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</si>
  <si>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</si>
  <si>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</si>
  <si>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</si>
  <si>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</si>
  <si>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</si>
  <si>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</si>
  <si>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</si>
  <si>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</si>
  <si>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</si>
  <si>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</si>
  <si>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</si>
  <si>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</si>
  <si>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</si>
  <si>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</si>
  <si>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</si>
  <si>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</si>
  <si>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</si>
  <si>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</si>
  <si>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</si>
  <si>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</si>
  <si>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</si>
  <si>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</si>
  <si>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</si>
  <si>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</si>
  <si>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</si>
  <si>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</si>
  <si>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</si>
  <si>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</si>
  <si>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</si>
  <si>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</si>
  <si>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</si>
  <si>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</si>
  <si>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</si>
  <si>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</si>
  <si>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</si>
  <si>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</si>
  <si>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</si>
  <si>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</si>
  <si>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</si>
  <si>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</si>
  <si>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</si>
  <si>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</si>
  <si>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</si>
  <si>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</si>
  <si>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</si>
  <si>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</si>
  <si>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</si>
  <si>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</si>
  <si>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</si>
  <si>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</si>
  <si>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</si>
  <si>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</si>
  <si>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</si>
  <si>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</si>
  <si>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</si>
  <si>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</si>
  <si>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</si>
  <si>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</si>
  <si>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</si>
  <si>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</si>
  <si>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</si>
  <si>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</si>
  <si>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</si>
  <si>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</si>
  <si>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</si>
  <si>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</si>
  <si>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</si>
  <si>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</si>
  <si>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</si>
  <si>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</si>
  <si>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</si>
  <si>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</si>
  <si>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</si>
  <si>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</si>
  <si>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</si>
  <si>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</si>
  <si>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</si>
  <si>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</si>
  <si>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</si>
  <si>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</si>
  <si>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</si>
  <si>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</si>
  <si>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</si>
  <si>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</si>
  <si>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</si>
  <si>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</si>
  <si>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</si>
  <si>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</si>
  <si>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</si>
  <si>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</si>
  <si>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</si>
  <si>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</si>
  <si>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</si>
  <si>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</si>
  <si>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</si>
  <si>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</si>
  <si>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</si>
  <si>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</si>
  <si>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</si>
  <si>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</si>
  <si>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</si>
  <si>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</si>
  <si>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</si>
  <si>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</si>
  <si>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</si>
  <si>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</si>
  <si>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</si>
  <si>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</si>
  <si>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</si>
  <si>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</si>
  <si>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</si>
  <si>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</si>
  <si>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</si>
  <si>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</si>
  <si>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</si>
  <si>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</si>
  <si>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</si>
  <si>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</si>
  <si>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</si>
  <si>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</si>
  <si>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</si>
  <si>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</si>
  <si>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</si>
  <si>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</si>
  <si>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</si>
  <si>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</si>
  <si>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</si>
  <si>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</si>
  <si>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</si>
  <si>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</si>
  <si>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</si>
  <si>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</si>
  <si>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</si>
  <si>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</si>
  <si>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</si>
  <si>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</si>
  <si>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</si>
  <si>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</si>
  <si>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</si>
  <si>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</si>
  <si>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</si>
  <si>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</si>
  <si>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</si>
  <si>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</si>
  <si>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</si>
  <si>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</si>
  <si>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</si>
  <si>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</si>
  <si>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</si>
  <si>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</si>
  <si>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</si>
  <si>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</si>
  <si>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</si>
  <si>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</si>
  <si>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</si>
  <si>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</si>
  <si>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</si>
  <si>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</si>
  <si>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</si>
  <si>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</si>
  <si>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</si>
  <si>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</si>
  <si>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</si>
  <si>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</si>
  <si>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</si>
  <si>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</si>
  <si>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</si>
  <si>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</si>
  <si>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</si>
  <si>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</si>
  <si>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</si>
  <si>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</si>
  <si>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</si>
  <si>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</si>
  <si>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</si>
  <si>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</si>
  <si>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</si>
  <si>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</si>
  <si>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</si>
  <si>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</si>
  <si>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</si>
  <si>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</si>
  <si>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</si>
  <si>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</si>
  <si>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</si>
  <si>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</si>
  <si>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</si>
  <si>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</si>
  <si>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</si>
  <si>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</si>
  <si>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</si>
  <si>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</si>
  <si>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</si>
  <si>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</si>
  <si>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</si>
  <si>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</si>
  <si>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</si>
  <si>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</si>
  <si>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</si>
  <si>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</si>
  <si>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</si>
  <si>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</si>
  <si>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</si>
  <si>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</si>
  <si>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</si>
  <si>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</si>
  <si>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</si>
  <si>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</si>
  <si>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</si>
  <si>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</si>
  <si>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</si>
  <si>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</si>
  <si>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</si>
  <si>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</si>
  <si>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</si>
  <si>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</si>
  <si>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</si>
  <si>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</si>
  <si>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</si>
  <si>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</si>
  <si>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</si>
  <si>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</si>
  <si>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</si>
  <si>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</si>
  <si>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</si>
  <si>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</si>
  <si>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</si>
  <si>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</si>
  <si>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</si>
  <si>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</si>
  <si>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</si>
  <si>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</si>
  <si>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</si>
  <si>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</si>
  <si>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</si>
  <si>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</si>
  <si>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</si>
  <si>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</si>
  <si>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</si>
  <si>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</si>
  <si>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</si>
  <si>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</si>
  <si>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</si>
  <si>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</si>
  <si>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</si>
  <si>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</si>
  <si>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</si>
  <si>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</si>
  <si>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</si>
  <si>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</si>
  <si>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</si>
  <si>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</si>
  <si>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</si>
  <si>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sheet cell e18</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</si>
  <si>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</si>
  <si>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</si>
  <si>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</si>
  <si>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</si>
  <si>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</si>
  <si>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</si>
  <si>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</si>
  <si>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</si>
  <si>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</si>
  <si>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</si>
  <si>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</si>
  <si>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</si>
  <si>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</si>
  <si>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</si>
  <si>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</si>
  <si>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</si>
  <si>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</si>
  <si>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</si>
  <si>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</si>
  <si>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</si>
  <si>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</si>
  <si>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</si>
  <si>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</si>
  <si>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</si>
  <si>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</si>
  <si>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</si>
  <si>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</si>
  <si>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</si>
  <si>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</si>
  <si>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</si>
  <si>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</si>
  <si>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</si>
  <si>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</si>
  <si>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</si>
  <si>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</si>
  <si>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</si>
  <si>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</si>
  <si>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Commissioner</t>
  </si>
  <si>
    <t>Provider</t>
  </si>
  <si>
    <t>Pathway position</t>
  </si>
  <si>
    <t>Specialty area</t>
  </si>
  <si>
    <t>Disease area</t>
  </si>
  <si>
    <t>Administration method</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</si>
  <si>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</si>
  <si>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</si>
  <si>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</si>
  <si>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</si>
  <si>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</si>
  <si>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</si>
  <si>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</si>
  <si>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</si>
  <si>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</si>
  <si>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</si>
  <si>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</si>
  <si>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</si>
  <si>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</si>
  <si>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</si>
  <si>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</si>
  <si>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</si>
  <si>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</si>
  <si>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</si>
  <si>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</si>
  <si>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</si>
  <si>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</si>
  <si>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</si>
  <si>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</si>
  <si>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</si>
  <si>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</si>
  <si>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</si>
  <si>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</si>
  <si>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</si>
  <si>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</si>
  <si>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</si>
  <si>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</si>
  <si>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</si>
  <si>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</si>
  <si>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</si>
  <si>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</si>
  <si>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based on organisation type selected on the left.  This uses mid-2023 ONS population data</t>
  </si>
  <si>
    <t xml:space="preserve">Growth rate for 2023 to 2025 </t>
  </si>
  <si>
    <t xml:space="preserve">Estimated 2025 value.  This is current year.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</si>
  <si>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</si>
  <si>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</si>
  <si>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</si>
  <si>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</si>
  <si>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</si>
  <si>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Current practice -
year 0</t>
  </si>
  <si>
    <t>Future practice -
year 1</t>
  </si>
  <si>
    <t>Future practice -
year 2</t>
  </si>
  <si>
    <t>Future practice -
year 3</t>
  </si>
  <si>
    <t>Future practice -
year 4</t>
  </si>
  <si>
    <t>Future practice -
year 5</t>
  </si>
  <si>
    <t>Population growth (100% represents no growth)</t>
  </si>
  <si>
    <t>As per above</t>
  </si>
  <si>
    <t>Disease change in incidence/prevalence (100% represents no growth)</t>
  </si>
  <si>
    <t>-</t>
  </si>
  <si>
    <t>Eligible population - adjust locally if required</t>
  </si>
  <si>
    <t>Eligible population adjusted for forecast disease rate change</t>
  </si>
  <si>
    <t>Interventions</t>
  </si>
  <si>
    <t>length of a cycle (days)</t>
  </si>
  <si>
    <t>Number of days per cycle</t>
  </si>
  <si>
    <t>cycles 
year 1</t>
  </si>
  <si>
    <t>cycles 
year 2</t>
  </si>
  <si>
    <t>cycles 
year 3</t>
  </si>
  <si>
    <t>cycles 
year 4</t>
  </si>
  <si>
    <t>cycles 
year 5</t>
  </si>
  <si>
    <t>Pack details</t>
  </si>
  <si>
    <t>Dose and cost</t>
  </si>
  <si>
    <t>Drug</t>
  </si>
  <si>
    <t>Admin method</t>
  </si>
  <si>
    <t>Pack type</t>
  </si>
  <si>
    <t>Strength (mg)</t>
  </si>
  <si>
    <t>Quantity in pack</t>
  </si>
  <si>
    <t>Total pack contents (mg)</t>
  </si>
  <si>
    <t>Dose per administration</t>
  </si>
  <si>
    <t>Number of administrations per day/cycle</t>
  </si>
  <si>
    <t>Price</t>
  </si>
  <si>
    <t>VAT rate applicable</t>
  </si>
  <si>
    <t>Source</t>
  </si>
  <si>
    <t>IV</t>
  </si>
  <si>
    <t>vial</t>
  </si>
  <si>
    <t>Market Shares</t>
  </si>
  <si>
    <t>Current, year 0</t>
  </si>
  <si>
    <t>year 1</t>
  </si>
  <si>
    <t>year 2</t>
  </si>
  <si>
    <t>year 3</t>
  </si>
  <si>
    <t>year 4</t>
  </si>
  <si>
    <t>year 5</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</si>
  <si>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</si>
  <si>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</si>
  <si>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</si>
  <si>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</si>
  <si>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</si>
  <si>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</si>
  <si>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</si>
  <si>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</si>
  <si>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</si>
  <si>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</si>
  <si>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</si>
  <si>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</si>
  <si>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</si>
  <si>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</si>
  <si>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</si>
  <si>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</si>
  <si>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</si>
  <si>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</si>
  <si>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</si>
  <si>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</si>
  <si>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</si>
  <si>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</si>
  <si>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Staff grade</t>
  </si>
  <si>
    <t>Hourly cost</t>
  </si>
  <si>
    <t>specialty appointments</t>
  </si>
  <si>
    <t>Number of first attendances</t>
  </si>
  <si>
    <t>per patient per visit</t>
  </si>
  <si>
    <t>Consultant mid</t>
  </si>
  <si>
    <t>Number of follow up attendances</t>
  </si>
  <si>
    <t>nursing</t>
  </si>
  <si>
    <t>Duration of administration (mins)</t>
  </si>
  <si>
    <t>Band 7 Mid</t>
  </si>
  <si>
    <t>Patient preparation time before administration (mins)</t>
  </si>
  <si>
    <t>Post administration nursing time (mins)</t>
  </si>
  <si>
    <t>Band 8a Bottom</t>
  </si>
  <si>
    <t>Band 6 Mid</t>
  </si>
  <si>
    <t>Band 8a Mid</t>
  </si>
  <si>
    <t>HCAS rate is selected on the payscales worksheet</t>
  </si>
  <si>
    <t>Notes</t>
  </si>
  <si>
    <t>Current practice</t>
  </si>
  <si>
    <t>Review the data in each blue cell below.  Enter a local value or leave NICE standard assumptions.</t>
  </si>
  <si>
    <t>Summary tables</t>
  </si>
  <si>
    <t>Drug cost</t>
  </si>
  <si>
    <t>Dosage and cost</t>
  </si>
  <si>
    <t>Drug name</t>
  </si>
  <si>
    <t>Dose (mg)</t>
  </si>
  <si>
    <t>Dose per admin</t>
  </si>
  <si>
    <t>Frequency per cycle (days)</t>
  </si>
  <si>
    <t>Number of cycles</t>
  </si>
  <si>
    <t>Total dosage required (mg)</t>
  </si>
  <si>
    <t>Total number of packs required</t>
  </si>
  <si>
    <t>Cost per pack</t>
  </si>
  <si>
    <t>VAT rate</t>
  </si>
  <si>
    <t>Annual cost</t>
  </si>
  <si>
    <t>&lt;spare row&gt;</t>
  </si>
  <si>
    <t>All components</t>
  </si>
  <si>
    <t>Administration cost</t>
  </si>
  <si>
    <t>Treatment option</t>
  </si>
  <si>
    <t>HRG code</t>
  </si>
  <si>
    <t>HRG description</t>
  </si>
  <si>
    <t>No. times per cycle</t>
  </si>
  <si>
    <t>Tariff</t>
  </si>
  <si>
    <t>Dose per admin (mg)</t>
  </si>
  <si>
    <t>Appointments with specialist</t>
  </si>
  <si>
    <t xml:space="preserve">National  </t>
  </si>
  <si>
    <t>First attendance</t>
  </si>
  <si>
    <t xml:space="preserve">prices </t>
  </si>
  <si>
    <t>Follow up attendance</t>
  </si>
  <si>
    <t>are</t>
  </si>
  <si>
    <t>used</t>
  </si>
  <si>
    <t>on the</t>
  </si>
  <si>
    <t>left.</t>
  </si>
  <si>
    <t>Local</t>
  </si>
  <si>
    <t>prices</t>
  </si>
  <si>
    <t xml:space="preserve">can be </t>
  </si>
  <si>
    <t xml:space="preserve">used as </t>
  </si>
  <si>
    <t xml:space="preserve">as an </t>
  </si>
  <si>
    <t>alternative.</t>
  </si>
  <si>
    <t>Eligible population and uptake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</si>
  <si>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</si>
  <si>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</si>
  <si>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</si>
  <si>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</si>
  <si>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</si>
  <si>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</si>
  <si>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</si>
  <si>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</si>
  <si>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</si>
  <si>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</si>
  <si>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</si>
  <si>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</si>
  <si>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</si>
  <si>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</si>
  <si>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</si>
  <si>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</si>
  <si>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</si>
  <si>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</si>
  <si>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</si>
  <si>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Capacity impact on nursing staffing</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</si>
  <si>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</si>
  <si>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</si>
  <si>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</si>
  <si>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</si>
  <si>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</si>
  <si>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</si>
  <si>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</si>
  <si>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</si>
  <si>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</si>
  <si>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</si>
  <si>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</si>
  <si>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</si>
  <si>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</si>
  <si>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</si>
  <si>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</si>
  <si>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</si>
  <si>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</si>
  <si>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</si>
  <si>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</si>
  <si>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Follow up attendances</t>
  </si>
  <si>
    <t>Follow up attendances - change in number of attendances current practice</t>
  </si>
  <si>
    <t>Nursing staffing</t>
  </si>
  <si>
    <t>Nursing administrations - change in number to current practice</t>
  </si>
  <si>
    <t>Nursing patient preparation - change in number to current practice</t>
  </si>
  <si>
    <t>Nursing post administration - change in number to current practice</t>
  </si>
  <si>
    <t>Capacity impact (national prices)</t>
  </si>
  <si>
    <t>This sheet shows the capacity impact of the guidance.  Some are costed using national prices where they exist</t>
  </si>
  <si>
    <t>Unit cost</t>
  </si>
  <si>
    <t>All options</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</si>
  <si>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</si>
  <si>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</si>
  <si>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</si>
  <si>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</si>
  <si>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</si>
  <si>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</si>
  <si>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</si>
  <si>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</si>
  <si>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Pay award not included in pay scales</t>
  </si>
  <si>
    <t>Band</t>
  </si>
  <si>
    <t>Pay scale</t>
  </si>
  <si>
    <t>AfC Salary with 2025/26 pay award</t>
  </si>
  <si>
    <t>Pay award not included in current pay scales</t>
  </si>
  <si>
    <t>Adjusted pay</t>
  </si>
  <si>
    <t xml:space="preserve">Employers NI </t>
  </si>
  <si>
    <t xml:space="preserve">Apprenticeship levy </t>
  </si>
  <si>
    <t>Employer Pension</t>
  </si>
  <si>
    <t>Total salary cost incl. oncosts</t>
  </si>
  <si>
    <t>Annual working hours contracted (based on column W calcs)</t>
  </si>
  <si>
    <t>% of hours directly clinical (e.g. exclude admin time)</t>
  </si>
  <si>
    <t>Hours to calculate hourly rate</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</si>
  <si>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</si>
  <si>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</si>
  <si>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</si>
  <si>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</si>
  <si>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</si>
  <si>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</si>
  <si>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</si>
  <si>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</si>
  <si>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</si>
  <si>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</si>
  <si>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</si>
  <si>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</si>
  <si>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</si>
  <si>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</si>
  <si>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</si>
  <si>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</si>
  <si>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</si>
  <si>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</si>
  <si>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</si>
  <si>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</si>
  <si>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</si>
  <si>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</si>
  <si>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</si>
  <si>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</si>
  <si>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</si>
  <si>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</si>
  <si>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</si>
  <si>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</si>
  <si>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</si>
  <si>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</si>
  <si>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</si>
  <si>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</si>
  <si>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</si>
  <si>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</si>
  <si>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</si>
  <si>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</si>
  <si>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</si>
  <si>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</si>
  <si>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</si>
  <si>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</si>
  <si>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</si>
  <si>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</si>
  <si>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</si>
  <si>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</si>
  <si>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</si>
  <si>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</si>
  <si>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</si>
  <si>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</si>
  <si>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</si>
  <si>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</si>
  <si>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</si>
  <si>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</si>
  <si>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</si>
  <si>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</si>
  <si>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</si>
  <si>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</si>
  <si>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</si>
  <si>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</si>
  <si>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top</t>
  </si>
  <si>
    <t>People who are eligible for biologic treatment</t>
  </si>
  <si>
    <t>People who have treatment failure on biologic treatment</t>
  </si>
  <si>
    <t>Mirikizumab</t>
  </si>
  <si>
    <t>Risankizumab</t>
  </si>
  <si>
    <t>Ustekinumab</t>
  </si>
  <si>
    <t>Upadacitinib</t>
  </si>
  <si>
    <t>Mirikizumab IV</t>
  </si>
  <si>
    <t>Mirikizumab SC</t>
  </si>
  <si>
    <t>Risankizumab IV</t>
  </si>
  <si>
    <t>Risankizumab SC</t>
  </si>
  <si>
    <t>Ustekinumab IV</t>
  </si>
  <si>
    <t>Ustekinumab SC</t>
  </si>
  <si>
    <t>SC</t>
  </si>
  <si>
    <t>Oral</t>
  </si>
  <si>
    <t>Tablet</t>
  </si>
  <si>
    <t>Vedolizumab IV induction</t>
  </si>
  <si>
    <t>Upadacitinib induction</t>
  </si>
  <si>
    <t>Crohn's disease</t>
  </si>
  <si>
    <t>Integrated Care Boards</t>
  </si>
  <si>
    <t>NHS Hospital Trusts</t>
  </si>
  <si>
    <t>Gastroenterology</t>
  </si>
  <si>
    <t>Mirikizumab SC maintenance</t>
  </si>
  <si>
    <t>Risankizumab SC maintenance</t>
  </si>
  <si>
    <t>Ustekinumab SC maintenance</t>
  </si>
  <si>
    <t>Mirikizumab IV induction</t>
  </si>
  <si>
    <t>Risankizumab IV induction</t>
  </si>
  <si>
    <t>Ustekinumab IV induction</t>
  </si>
  <si>
    <t>Percentage of people requiring induction</t>
  </si>
  <si>
    <t>Percentage of people switching between treatment options per year</t>
  </si>
  <si>
    <t>Nursing administration hours - change in number to current practice</t>
  </si>
  <si>
    <t>Nursing patient preparation time (hours)</t>
  </si>
  <si>
    <t>Post administration nursing time (hours)</t>
  </si>
  <si>
    <t>Nursing - administration (hours)</t>
  </si>
  <si>
    <t>Nursing - administrations (hours)</t>
  </si>
  <si>
    <t>WF01B</t>
  </si>
  <si>
    <t>Gastroenterology 
First Attendance - 
Single Professional</t>
  </si>
  <si>
    <t xml:space="preserve">WF01A </t>
  </si>
  <si>
    <t xml:space="preserve">Incorporates: </t>
  </si>
  <si>
    <t>Upadacitinib for previously treated moderately to severely active Crohn’s disease (TA905)</t>
  </si>
  <si>
    <t>Risankizumab for previously treated moderately to severely active Crohn's disease (TA888)</t>
  </si>
  <si>
    <t>Ustekinumab for moderately to severely active Crohn’s disease after previous treatment (TA456)</t>
  </si>
  <si>
    <t>Duration of treatment is for a full year cost</t>
  </si>
  <si>
    <t>Guselkumab</t>
  </si>
  <si>
    <t>People choosing guselkumab</t>
  </si>
  <si>
    <t>Gastroenterology 
Follow up Attendance - 
Single Professional</t>
  </si>
  <si>
    <t>Proportion of people with moderate to severe Crohn's disease</t>
  </si>
  <si>
    <t>Upadacitinib maintenance</t>
  </si>
  <si>
    <t>IV/SC/oral</t>
  </si>
  <si>
    <t>04X, endocrine, nutritional and metabolic problems</t>
  </si>
  <si>
    <t>Treatments for moderately to severely active Crohn's disease</t>
  </si>
  <si>
    <t xml:space="preserve">Treatments for moderately to severely active </t>
  </si>
  <si>
    <t>Input market shares in blue cells above representing current and forecast prescribing and usage locally</t>
  </si>
  <si>
    <t>Number of cycles for maintenance is based on 52 weeks in a year less the number of weeks of induction, divided by maintenance cycle length in weeks</t>
  </si>
  <si>
    <t>Vedolizumab SC maintenance (for IV+SC treatment option)</t>
  </si>
  <si>
    <t>cartridge</t>
  </si>
  <si>
    <t>pen</t>
  </si>
  <si>
    <t>Timings are for illustration.  Amend locally to reflect local values and clinic templates</t>
  </si>
  <si>
    <t>Outpatient attendance, code 301 Gastroenterology. WF01B First Attendance - Single Professional</t>
  </si>
  <si>
    <t>Administration cost as per the 2025/26 NHS Payment Scheme: 2025/26 prices workbook</t>
  </si>
  <si>
    <t>2025/26 NHS Payment Scheme: 2025/26 prices workbook</t>
  </si>
  <si>
    <t>Vedolizumab IV maintenance (for IV+IV treatment option)</t>
  </si>
  <si>
    <t>Vedolizumab IV+IV</t>
  </si>
  <si>
    <t>Vedolizumab IV+SC</t>
  </si>
  <si>
    <t>Vedolizumab 
IV+IV</t>
  </si>
  <si>
    <t>This rate is used to calculate the number of people who then have induction treatment on the new treatment</t>
  </si>
  <si>
    <t>100+200</t>
  </si>
  <si>
    <t>30 days</t>
  </si>
  <si>
    <r>
      <t xml:space="preserve">Calculated from % assumptions. </t>
    </r>
    <r>
      <rPr>
        <b/>
        <sz val="11"/>
        <color theme="1"/>
        <rFont val="Calibri"/>
        <family val="2"/>
        <scheme val="minor"/>
      </rPr>
      <t>Adjust locally if required</t>
    </r>
  </si>
  <si>
    <t>Guselkumab IV+SC</t>
  </si>
  <si>
    <t>Guselkumab SC+SC</t>
  </si>
  <si>
    <t>add locally</t>
  </si>
  <si>
    <t>NICE Assumption</t>
  </si>
  <si>
    <t>Prevalence of Crohn's disease</t>
  </si>
  <si>
    <t>All components IV+SC</t>
  </si>
  <si>
    <t>All components SC+SC</t>
  </si>
  <si>
    <t>WF01A</t>
  </si>
  <si>
    <t>Outpatient attendance, code 301 Gastroenterology. Follow up attendance - Single Professional</t>
  </si>
  <si>
    <t>Guselkumab IV induction (for IV+SC treatment option)</t>
  </si>
  <si>
    <t>Guselkumab SC induction (for SC+SC treatment option)</t>
  </si>
  <si>
    <t>Administrations for induction - change in number to current practice</t>
  </si>
  <si>
    <t>Administrations for maintenance - change in number to current practice</t>
  </si>
  <si>
    <t>Number of admins</t>
  </si>
  <si>
    <t>Administrations - induction</t>
  </si>
  <si>
    <t>Administrations - maintenance</t>
  </si>
  <si>
    <t>Nursing - administrations</t>
  </si>
  <si>
    <t>Nursing patient preparations</t>
  </si>
  <si>
    <t>Post administration nursing</t>
  </si>
  <si>
    <t xml:space="preserve">Guselkumab SC maintenance Y1 </t>
  </si>
  <si>
    <t>Weighting</t>
  </si>
  <si>
    <t>Guselkumab SC maintenance Y2+</t>
  </si>
  <si>
    <t>Risankizumab SC Y1</t>
  </si>
  <si>
    <t>Risankizumab SC Y2+</t>
  </si>
  <si>
    <t>Ustekinumab SC Y1</t>
  </si>
  <si>
    <t>Ustekinumab SC Y2+</t>
  </si>
  <si>
    <t>Vedolizumab IV maintenance (IV+IV treatment option) Y1</t>
  </si>
  <si>
    <t>Vedolizumab IV maintenance (IV+IV treatment option) Y2+</t>
  </si>
  <si>
    <t>Vedolizumab SC maintenance (IV+SC treatment option) Y1</t>
  </si>
  <si>
    <t>Vedolizumab SC maintenance (IV+SC treatment option) Y2</t>
  </si>
  <si>
    <t>Upadacitinib maintenance Y1</t>
  </si>
  <si>
    <t>Upadacitinib maintenance Y2</t>
  </si>
  <si>
    <t>King D et al. Changing patterns in the epidemiology and outcomes of inflammatory bowel disease in the United Kingdom: 2000-2018.</t>
  </si>
  <si>
    <t>Adult population (inflated by growth)</t>
  </si>
  <si>
    <t>When conventional or biological treatment has not worked</t>
  </si>
  <si>
    <t>Published: August 2025</t>
  </si>
  <si>
    <t>Guselkumab for previously treated moderately to severely active Crohn's disease (TA1095)</t>
  </si>
  <si>
    <t>Mirikizumab for previously treated moderately to severely active Crohn's disease (TA1080)</t>
  </si>
  <si>
    <t>Guselkumab SC maintenance Y1 200mg Q8W</t>
  </si>
  <si>
    <t>Guselkumab SC maintenance Y1 100mg Q4W</t>
  </si>
  <si>
    <t>Guselkumab SC maintenance Y2+ 200mg Q8W</t>
  </si>
  <si>
    <t>Guselkumab SC maintenance Y2+ 100mg Q4W</t>
  </si>
  <si>
    <t>Guselkumab SC maintenance Q8W</t>
  </si>
  <si>
    <t>Guselkumab SC maintenance Q4W</t>
  </si>
  <si>
    <t>Dose weighting</t>
  </si>
  <si>
    <t>Guselkumab SC maintenance 100mg Q8W</t>
  </si>
  <si>
    <t>Guselkumab SC maintenance 200mg Q4W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</si>
</sst>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 numFmtId="174" formatCode="0.0000"/>
    <numFmt numFmtId="175" formatCode="#,##0.0"/>
  </numFmts>
  <fonts count="80"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u/>
      <sz val="11"/>
      <name val="Calibri"/>
      <family val="2"/>
      <scheme val="minor"/>
    </font>
    <font>
      <b/>
      <sz val="14"/>
      <color theme="1"/>
      <name val="Calibri"/>
      <family val="2"/>
      <scheme val="minor"/>
    </font>
    <font>
      <b/>
      <sz val="20"/>
      <color rgb="FFFF0000"/>
      <name val="Calibri"/>
      <family val="2"/>
      <scheme val="minor"/>
    </font>
    <font>
      <sz val="11"/>
      <name val="Calibri"/>
    </font>
    <font>
      <sz val="10"/>
      <color rgb="FFFF0000"/>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right style="thin">
        <color indexed="64"/>
      </right>
      <top style="medium">
        <color indexed="64"/>
      </top>
      <bottom style="medium">
        <color indexed="64"/>
      </bottom>
      <diagonal/>
    </border>
    <border>
      <left style="thin">
        <color indexed="64"/>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indexed="64"/>
      </right>
      <top style="thin">
        <color auto="1"/>
      </top>
      <bottom style="thin">
        <color indexed="64"/>
      </bottom>
      <diagonal/>
    </border>
    <border>
      <left/>
      <right/>
      <top style="thin">
        <color indexed="64"/>
      </top>
      <bottom style="thin">
        <color indexed="64"/>
      </bottom>
      <diagonal/>
    </border>
    <border>
      <left/>
      <right style="thin">
        <color rgb="FF000000"/>
      </right>
      <top/>
      <bottom/>
      <diagonal/>
    </border>
    <border>
      <left/>
      <right style="thin">
        <color rgb="FF000000"/>
      </right>
      <top/>
      <bottom style="thin">
        <color rgb="FF000000"/>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870">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54" fillId="0" borderId="0" xfId="0" applyFont="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7"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2" borderId="0" xfId="0" applyFill="1"/>
    <xf numFmtId="0" fontId="0" fillId="4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0" fillId="24" borderId="12" xfId="0" applyFill="1" applyBorder="1"/>
    <xf numFmtId="0" fontId="0" fillId="4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2" borderId="12" xfId="0" applyFont="1" applyFill="1" applyBorder="1" applyAlignment="1">
      <alignment horizontal="left" vertical="center"/>
    </xf>
    <xf numFmtId="0" fontId="39" fillId="42" borderId="0" xfId="82" applyFont="1" applyFill="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6"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0" fontId="48" fillId="24" borderId="17" xfId="0" applyFont="1" applyFill="1" applyBorder="1" applyAlignment="1">
      <alignment horizontal="right"/>
    </xf>
    <xf numFmtId="165" fontId="27" fillId="0" borderId="0" xfId="0" applyNumberFormat="1" applyFont="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1" fillId="39" borderId="11" xfId="0" applyFont="1" applyFill="1" applyBorder="1" applyAlignment="1">
      <alignment horizontal="center" vertical="center" wrapText="1"/>
    </xf>
    <xf numFmtId="0" fontId="61" fillId="0" borderId="0" xfId="0" applyFont="1" applyAlignment="1">
      <alignment horizontal="center" vertical="center"/>
    </xf>
    <xf numFmtId="0" fontId="62" fillId="43"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6"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3" fillId="37" borderId="20" xfId="0" applyFont="1" applyFill="1" applyBorder="1" applyAlignment="1">
      <alignment horizontal="left"/>
    </xf>
    <xf numFmtId="0" fontId="0" fillId="41" borderId="17" xfId="0" applyFill="1" applyBorder="1"/>
    <xf numFmtId="0" fontId="39" fillId="40"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44" fillId="42" borderId="12" xfId="0" applyFont="1" applyFill="1" applyBorder="1" applyAlignment="1">
      <alignment horizontal="left" wrapText="1"/>
    </xf>
    <xf numFmtId="0" fontId="44" fillId="41" borderId="12" xfId="0" applyFont="1" applyFill="1" applyBorder="1" applyAlignment="1">
      <alignment horizontal="left"/>
    </xf>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2" borderId="11" xfId="0" applyNumberFormat="1" applyFill="1" applyBorder="1"/>
    <xf numFmtId="0" fontId="0" fillId="24" borderId="15" xfId="0" applyFill="1" applyBorder="1" applyAlignment="1">
      <alignment horizontal="center" wrapText="1"/>
    </xf>
    <xf numFmtId="3" fontId="0" fillId="41" borderId="11" xfId="0" applyNumberFormat="1" applyFill="1" applyBorder="1"/>
    <xf numFmtId="0" fontId="39" fillId="40" borderId="14" xfId="0" applyFont="1" applyFill="1" applyBorder="1"/>
    <xf numFmtId="0" fontId="39" fillId="42" borderId="14" xfId="0" applyFont="1" applyFill="1" applyBorder="1"/>
    <xf numFmtId="0" fontId="0" fillId="40" borderId="17" xfId="0" applyFill="1" applyBorder="1"/>
    <xf numFmtId="0" fontId="0" fillId="40" borderId="14" xfId="0" applyFill="1" applyBorder="1"/>
    <xf numFmtId="0" fontId="0" fillId="42"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6" fillId="24" borderId="20" xfId="0" applyFont="1" applyFill="1" applyBorder="1"/>
    <xf numFmtId="0" fontId="0" fillId="40" borderId="12" xfId="0" applyFill="1" applyBorder="1" applyAlignment="1">
      <alignment wrapText="1"/>
    </xf>
    <xf numFmtId="0" fontId="0" fillId="42" borderId="12" xfId="0" applyFill="1" applyBorder="1" applyAlignment="1">
      <alignment wrapText="1"/>
    </xf>
    <xf numFmtId="0" fontId="0" fillId="41" borderId="12" xfId="0" applyFill="1" applyBorder="1" applyAlignment="1">
      <alignment wrapText="1"/>
    </xf>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61"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1" fillId="24" borderId="0" xfId="0" applyFont="1" applyFill="1" applyAlignment="1">
      <alignment horizontal="center" vertical="center"/>
    </xf>
    <xf numFmtId="0" fontId="61"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1" fillId="24" borderId="14" xfId="0" applyFont="1" applyFill="1" applyBorder="1" applyAlignment="1">
      <alignment horizontal="center" vertical="center"/>
    </xf>
    <xf numFmtId="0" fontId="27" fillId="24" borderId="14" xfId="0" applyFont="1" applyFill="1" applyBorder="1"/>
    <xf numFmtId="0" fontId="0" fillId="24" borderId="33"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46" fillId="24" borderId="16" xfId="82" applyFont="1" applyFill="1" applyBorder="1" applyAlignment="1">
      <alignment horizontal="center"/>
    </xf>
    <xf numFmtId="3" fontId="0" fillId="0" borderId="0" xfId="0" applyNumberFormat="1" applyAlignment="1">
      <alignment horizontal="right"/>
    </xf>
    <xf numFmtId="9" fontId="0" fillId="0" borderId="11" xfId="0" applyNumberFormat="1" applyBorder="1"/>
    <xf numFmtId="9" fontId="27" fillId="0" borderId="11" xfId="92" applyFont="1" applyFill="1" applyBorder="1" applyAlignment="1" applyProtection="1">
      <alignment horizontal="right" vertical="center"/>
      <protection locked="0"/>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4"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4"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4" borderId="11" xfId="0" applyNumberFormat="1" applyFont="1" applyFill="1" applyBorder="1" applyAlignment="1">
      <alignment horizontal="center"/>
    </xf>
    <xf numFmtId="0" fontId="29" fillId="44" borderId="0" xfId="0" applyFont="1" applyFill="1" applyAlignment="1">
      <alignment horizontal="left"/>
    </xf>
    <xf numFmtId="9" fontId="0" fillId="0" borderId="11" xfId="92" applyFont="1" applyFill="1" applyBorder="1"/>
    <xf numFmtId="169" fontId="48" fillId="0" borderId="14" xfId="82" applyNumberFormat="1" applyFont="1" applyBorder="1"/>
    <xf numFmtId="169" fontId="46" fillId="0" borderId="14" xfId="82" applyNumberFormat="1" applyFont="1" applyBorder="1"/>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0" fontId="56" fillId="24" borderId="17" xfId="0" applyFont="1" applyFill="1" applyBorder="1"/>
    <xf numFmtId="0" fontId="56"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4"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11" xfId="0" applyFill="1" applyBorder="1" applyProtection="1">
      <protection locked="0"/>
    </xf>
    <xf numFmtId="164" fontId="55" fillId="39" borderId="11" xfId="82" applyNumberFormat="1" applyFont="1" applyFill="1" applyBorder="1" applyProtection="1">
      <protection locked="0"/>
    </xf>
    <xf numFmtId="168" fontId="0" fillId="39" borderId="11" xfId="0" applyNumberFormat="1" applyFill="1" applyBorder="1" applyProtection="1">
      <protection locked="0"/>
    </xf>
    <xf numFmtId="0" fontId="0" fillId="39" borderId="35" xfId="0" applyFill="1" applyBorder="1" applyProtection="1">
      <protection locked="0"/>
    </xf>
    <xf numFmtId="0" fontId="0" fillId="39" borderId="30" xfId="0"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8"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2" fontId="46" fillId="39" borderId="11" xfId="82" applyNumberFormat="1" applyFont="1" applyFill="1" applyBorder="1" applyProtection="1">
      <protection locked="0"/>
    </xf>
    <xf numFmtId="0" fontId="55" fillId="39" borderId="11" xfId="82"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65" fontId="46" fillId="0" borderId="0" xfId="82" applyNumberFormat="1" applyFont="1"/>
    <xf numFmtId="0" fontId="44" fillId="24" borderId="17" xfId="0" applyFont="1" applyFill="1" applyBorder="1"/>
    <xf numFmtId="0" fontId="46" fillId="39" borderId="12" xfId="82" applyFont="1" applyFill="1" applyBorder="1" applyProtection="1">
      <protection locked="0"/>
    </xf>
    <xf numFmtId="0" fontId="46" fillId="0" borderId="10" xfId="82" applyFont="1" applyBorder="1"/>
    <xf numFmtId="0" fontId="48" fillId="24" borderId="12" xfId="82" applyFont="1" applyFill="1" applyBorder="1" applyAlignment="1">
      <alignment horizontal="center" wrapText="1"/>
    </xf>
    <xf numFmtId="168" fontId="46" fillId="39" borderId="12" xfId="82" applyNumberFormat="1" applyFont="1" applyFill="1" applyBorder="1" applyProtection="1">
      <protection locked="0"/>
    </xf>
    <xf numFmtId="3" fontId="46" fillId="39" borderId="12" xfId="82" applyNumberFormat="1" applyFont="1" applyFill="1" applyBorder="1" applyProtection="1">
      <protection locked="0"/>
    </xf>
    <xf numFmtId="2" fontId="46" fillId="39" borderId="12" xfId="82" applyNumberFormat="1" applyFont="1" applyFill="1" applyBorder="1" applyProtection="1">
      <protection locked="0"/>
    </xf>
    <xf numFmtId="3" fontId="46" fillId="0" borderId="10" xfId="82" applyNumberFormat="1" applyFont="1" applyBorder="1"/>
    <xf numFmtId="0" fontId="28" fillId="24" borderId="0" xfId="72" quotePrefix="1" applyFill="1" applyAlignment="1" applyProtection="1"/>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4" xfId="0" applyNumberFormat="1" applyBorder="1"/>
    <xf numFmtId="9" fontId="27" fillId="0" borderId="34" xfId="92" applyFont="1" applyFill="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9" fontId="27" fillId="0" borderId="28"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8" fillId="24" borderId="40" xfId="0" applyFont="1" applyFill="1" applyBorder="1" applyAlignment="1">
      <alignment horizontal="center" vertical="center"/>
    </xf>
    <xf numFmtId="0" fontId="40" fillId="24" borderId="39" xfId="0" applyFont="1" applyFill="1" applyBorder="1" applyAlignment="1">
      <alignment vertical="center"/>
    </xf>
    <xf numFmtId="169" fontId="46" fillId="0" borderId="23" xfId="57" applyNumberFormat="1" applyFont="1" applyFill="1" applyBorder="1" applyProtection="1"/>
    <xf numFmtId="0" fontId="69"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1" xfId="0" applyFont="1" applyFill="1" applyBorder="1" applyAlignment="1">
      <alignment horizontal="center"/>
    </xf>
    <xf numFmtId="0" fontId="44" fillId="24" borderId="42" xfId="82" applyFont="1" applyFill="1" applyBorder="1" applyAlignment="1">
      <alignment horizontal="center"/>
    </xf>
    <xf numFmtId="0" fontId="44" fillId="24" borderId="42" xfId="110" applyFont="1" applyFill="1" applyBorder="1" applyAlignment="1">
      <alignment horizontal="center" wrapText="1"/>
    </xf>
    <xf numFmtId="3" fontId="44" fillId="24" borderId="42" xfId="110" applyNumberFormat="1" applyFont="1" applyFill="1" applyBorder="1" applyAlignment="1">
      <alignment horizontal="center" wrapText="1"/>
    </xf>
    <xf numFmtId="0" fontId="44" fillId="24" borderId="43" xfId="110" applyFont="1" applyFill="1" applyBorder="1" applyAlignment="1">
      <alignment horizontal="center" wrapText="1"/>
    </xf>
    <xf numFmtId="0" fontId="44" fillId="24" borderId="41" xfId="0" applyFont="1" applyFill="1" applyBorder="1" applyAlignment="1">
      <alignment horizontal="center" wrapText="1"/>
    </xf>
    <xf numFmtId="0" fontId="44" fillId="44" borderId="42" xfId="0" applyFont="1" applyFill="1" applyBorder="1" applyAlignment="1">
      <alignment horizontal="center" wrapText="1"/>
    </xf>
    <xf numFmtId="0" fontId="44" fillId="24" borderId="42" xfId="0" applyFont="1" applyFill="1" applyBorder="1" applyAlignment="1">
      <alignment horizontal="center" wrapText="1"/>
    </xf>
    <xf numFmtId="0" fontId="44" fillId="24" borderId="43" xfId="0" applyFont="1" applyFill="1" applyBorder="1" applyAlignment="1">
      <alignment horizontal="center" wrapText="1"/>
    </xf>
    <xf numFmtId="0" fontId="0" fillId="0" borderId="44" xfId="0" applyBorder="1" applyAlignment="1">
      <alignment horizontal="center"/>
    </xf>
    <xf numFmtId="169" fontId="46" fillId="0" borderId="19" xfId="57" applyNumberFormat="1" applyFont="1" applyFill="1" applyBorder="1" applyProtection="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4" xfId="0" applyNumberFormat="1" applyBorder="1"/>
    <xf numFmtId="0" fontId="0" fillId="0" borderId="45"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70" fillId="45" borderId="0" xfId="0" applyFont="1" applyFill="1" applyAlignment="1">
      <alignment horizontal="left" vertical="center"/>
    </xf>
    <xf numFmtId="0" fontId="39" fillId="45" borderId="0" xfId="0" applyFont="1" applyFill="1" applyAlignment="1">
      <alignment horizontal="left" vertical="center"/>
    </xf>
    <xf numFmtId="0" fontId="71" fillId="45" borderId="0" xfId="0" applyFont="1" applyFill="1"/>
    <xf numFmtId="0" fontId="72" fillId="25" borderId="0" xfId="0" applyFont="1" applyFill="1"/>
    <xf numFmtId="0" fontId="72" fillId="0" borderId="0" xfId="0" applyFont="1"/>
    <xf numFmtId="0" fontId="72"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3"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6" xfId="0" applyFont="1" applyBorder="1"/>
    <xf numFmtId="0" fontId="0" fillId="0" borderId="37" xfId="0" applyBorder="1" applyAlignment="1">
      <alignment horizontal="center" wrapText="1"/>
    </xf>
    <xf numFmtId="0" fontId="29" fillId="0" borderId="36" xfId="0" applyFont="1" applyBorder="1" applyAlignment="1">
      <alignment horizontal="center"/>
    </xf>
    <xf numFmtId="0" fontId="0" fillId="0" borderId="38"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3"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3"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6"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6"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2"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2" fillId="25" borderId="0" xfId="0" applyNumberFormat="1" applyFont="1" applyFill="1"/>
    <xf numFmtId="0" fontId="29" fillId="25" borderId="0" xfId="0" applyFont="1" applyFill="1" applyAlignment="1">
      <alignment horizontal="right"/>
    </xf>
    <xf numFmtId="0" fontId="72" fillId="25" borderId="0" xfId="0" applyFont="1" applyFill="1" applyAlignment="1">
      <alignment horizontal="right"/>
    </xf>
    <xf numFmtId="9" fontId="29" fillId="46" borderId="0" xfId="92" applyFont="1" applyFill="1"/>
    <xf numFmtId="173" fontId="74" fillId="25" borderId="0" xfId="92" applyNumberFormat="1" applyFont="1" applyFill="1" applyAlignment="1">
      <alignment horizontal="right"/>
    </xf>
    <xf numFmtId="9" fontId="74" fillId="25" borderId="0" xfId="92" applyFont="1" applyFill="1" applyAlignment="1">
      <alignment horizontal="right"/>
    </xf>
    <xf numFmtId="0" fontId="74"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2" fillId="0" borderId="0" xfId="0" applyNumberFormat="1" applyFont="1"/>
    <xf numFmtId="165" fontId="72" fillId="24" borderId="0" xfId="0" applyNumberFormat="1" applyFont="1" applyFill="1"/>
    <xf numFmtId="0" fontId="4" fillId="24" borderId="0" xfId="0" applyFont="1" applyFill="1" applyAlignment="1">
      <alignment horizontal="left" vertical="center" wrapText="1"/>
    </xf>
    <xf numFmtId="3" fontId="72" fillId="24" borderId="0" xfId="0" applyNumberFormat="1" applyFont="1" applyFill="1"/>
    <xf numFmtId="0" fontId="32" fillId="47" borderId="0" xfId="0" applyFont="1" applyFill="1" applyAlignment="1">
      <alignment horizontal="left"/>
    </xf>
    <xf numFmtId="0" fontId="29" fillId="47" borderId="0" xfId="0" applyFont="1" applyFill="1"/>
    <xf numFmtId="0" fontId="46" fillId="0" borderId="0" xfId="82" applyFont="1" applyProtection="1">
      <protection locked="0"/>
    </xf>
    <xf numFmtId="0" fontId="46" fillId="0" borderId="12" xfId="0" applyFont="1" applyBorder="1" applyAlignment="1">
      <alignment vertical="center" wrapText="1"/>
    </xf>
    <xf numFmtId="0" fontId="75" fillId="0" borderId="0" xfId="82" applyFont="1"/>
    <xf numFmtId="0" fontId="45" fillId="24" borderId="20" xfId="82" applyFont="1" applyFill="1" applyBorder="1"/>
    <xf numFmtId="0" fontId="46" fillId="24" borderId="19" xfId="82" applyFont="1" applyFill="1" applyBorder="1" applyAlignment="1">
      <alignment horizontal="center"/>
    </xf>
    <xf numFmtId="0" fontId="46" fillId="0" borderId="18" xfId="82" applyFont="1" applyBorder="1"/>
    <xf numFmtId="0" fontId="76"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1" borderId="11" xfId="0" applyFill="1" applyBorder="1" applyAlignment="1">
      <alignment horizontal="left"/>
    </xf>
    <xf numFmtId="0" fontId="0" fillId="24" borderId="11" xfId="0" applyFill="1" applyBorder="1" applyAlignment="1">
      <alignment horizontal="left" wrapText="1"/>
    </xf>
    <xf numFmtId="0" fontId="0" fillId="42" borderId="11" xfId="0" applyFill="1" applyBorder="1" applyAlignment="1">
      <alignment horizontal="left"/>
    </xf>
    <xf numFmtId="0" fontId="0" fillId="39" borderId="30"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4" fillId="40" borderId="12" xfId="0" applyFont="1" applyFill="1" applyBorder="1" applyAlignment="1">
      <alignment horizontal="left"/>
    </xf>
    <xf numFmtId="0" fontId="39" fillId="40" borderId="17" xfId="0" applyFont="1" applyFill="1" applyBorder="1"/>
    <xf numFmtId="166" fontId="46" fillId="39" borderId="12" xfId="56" applyNumberFormat="1" applyFont="1" applyFill="1" applyBorder="1" applyAlignment="1" applyProtection="1">
      <alignment horizontal="left"/>
      <protection locked="0"/>
    </xf>
    <xf numFmtId="0" fontId="46" fillId="24" borderId="15" xfId="82" applyFont="1" applyFill="1" applyBorder="1" applyAlignment="1">
      <alignment horizontal="center"/>
    </xf>
    <xf numFmtId="170" fontId="27" fillId="0" borderId="11" xfId="93" applyNumberFormat="1" applyFont="1" applyFill="1" applyBorder="1"/>
    <xf numFmtId="0" fontId="0" fillId="0" borderId="46" xfId="0" applyBorder="1"/>
    <xf numFmtId="171" fontId="6" fillId="44"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48" borderId="0" xfId="0" applyFont="1" applyFill="1" applyAlignment="1">
      <alignment horizontal="center"/>
    </xf>
    <xf numFmtId="0" fontId="29" fillId="48" borderId="11" xfId="0" applyFont="1" applyFill="1" applyBorder="1" applyAlignment="1">
      <alignment horizontal="center" wrapText="1"/>
    </xf>
    <xf numFmtId="170" fontId="29" fillId="48"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4" borderId="0" xfId="0" applyFont="1" applyFill="1"/>
    <xf numFmtId="3" fontId="42" fillId="49" borderId="0" xfId="0" applyNumberFormat="1" applyFont="1" applyFill="1"/>
    <xf numFmtId="0" fontId="73" fillId="49" borderId="0" xfId="0" applyFont="1" applyFill="1"/>
    <xf numFmtId="0" fontId="42" fillId="49" borderId="0" xfId="0" applyFont="1" applyFill="1"/>
    <xf numFmtId="0" fontId="42" fillId="49" borderId="0" xfId="0" applyFont="1" applyFill="1" applyAlignment="1">
      <alignment horizontal="left"/>
    </xf>
    <xf numFmtId="168" fontId="0" fillId="39" borderId="12" xfId="0" applyNumberFormat="1" applyFill="1" applyBorder="1" applyProtection="1">
      <protection locked="0"/>
    </xf>
    <xf numFmtId="0" fontId="0" fillId="0" borderId="0" xfId="0" quotePrefix="1"/>
    <xf numFmtId="3" fontId="44" fillId="28" borderId="11" xfId="0" applyNumberFormat="1" applyFont="1" applyFill="1" applyBorder="1"/>
    <xf numFmtId="3" fontId="44" fillId="39" borderId="11" xfId="0" applyNumberFormat="1" applyFont="1" applyFill="1" applyBorder="1"/>
    <xf numFmtId="3" fontId="44" fillId="28" borderId="17" xfId="0" applyNumberFormat="1" applyFont="1" applyFill="1" applyBorder="1"/>
    <xf numFmtId="0" fontId="44" fillId="0" borderId="13" xfId="0" applyFont="1" applyBorder="1" applyAlignment="1">
      <alignment wrapText="1"/>
    </xf>
    <xf numFmtId="10" fontId="0" fillId="0" borderId="46" xfId="92" applyNumberFormat="1" applyFont="1" applyFill="1" applyBorder="1"/>
    <xf numFmtId="0" fontId="44" fillId="28" borderId="12" xfId="0" applyFont="1" applyFill="1" applyBorder="1"/>
    <xf numFmtId="10" fontId="0" fillId="28" borderId="17" xfId="92" applyNumberFormat="1" applyFont="1" applyFill="1" applyBorder="1"/>
    <xf numFmtId="0" fontId="0" fillId="39" borderId="31" xfId="0" applyFill="1" applyBorder="1" applyProtection="1">
      <protection locked="0"/>
    </xf>
    <xf numFmtId="0" fontId="0" fillId="24" borderId="12" xfId="0" applyFill="1" applyBorder="1" applyAlignment="1">
      <alignment horizontal="left" wrapText="1"/>
    </xf>
    <xf numFmtId="0" fontId="44" fillId="0" borderId="0" xfId="0" applyFont="1" applyAlignment="1">
      <alignment horizontal="left"/>
    </xf>
    <xf numFmtId="0" fontId="0" fillId="0" borderId="47" xfId="0" applyBorder="1"/>
    <xf numFmtId="0" fontId="46" fillId="0" borderId="11" xfId="82" applyFont="1" applyBorder="1" applyAlignment="1" applyProtection="1">
      <alignment horizontal="center"/>
      <protection locked="0"/>
    </xf>
    <xf numFmtId="166" fontId="46" fillId="0" borderId="11" xfId="56" applyNumberFormat="1" applyFont="1" applyFill="1" applyBorder="1" applyProtection="1">
      <protection locked="0"/>
    </xf>
    <xf numFmtId="0" fontId="46" fillId="0" borderId="12" xfId="82" applyFont="1" applyBorder="1" applyProtection="1">
      <protection locked="0"/>
    </xf>
    <xf numFmtId="166" fontId="46" fillId="0" borderId="11" xfId="82" applyNumberFormat="1" applyFont="1" applyBorder="1" applyProtection="1">
      <protection locked="0"/>
    </xf>
    <xf numFmtId="1" fontId="46" fillId="0" borderId="11" xfId="82" applyNumberFormat="1" applyFont="1" applyBorder="1" applyProtection="1">
      <protection locked="0"/>
    </xf>
    <xf numFmtId="164" fontId="46" fillId="0" borderId="12" xfId="82" applyNumberFormat="1" applyFont="1" applyBorder="1" applyProtection="1">
      <protection locked="0"/>
    </xf>
    <xf numFmtId="9" fontId="46" fillId="0" borderId="11" xfId="82" applyNumberFormat="1" applyFont="1" applyBorder="1" applyProtection="1">
      <protection locked="0"/>
    </xf>
    <xf numFmtId="3" fontId="46" fillId="0" borderId="11" xfId="82" applyNumberFormat="1" applyFont="1" applyBorder="1" applyProtection="1">
      <protection locked="0"/>
    </xf>
    <xf numFmtId="0" fontId="28" fillId="0" borderId="18" xfId="72" applyBorder="1" applyAlignment="1" applyProtection="1"/>
    <xf numFmtId="9" fontId="55"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8"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0" fontId="0" fillId="0" borderId="20" xfId="0" quotePrefix="1" applyBorder="1"/>
    <xf numFmtId="0" fontId="44" fillId="0" borderId="10" xfId="0" applyFont="1" applyBorder="1" applyAlignment="1">
      <alignment wrapText="1"/>
    </xf>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166" fontId="46" fillId="39" borderId="20" xfId="56" applyNumberFormat="1" applyFont="1" applyFill="1" applyBorder="1" applyProtection="1">
      <protection locked="0"/>
    </xf>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46" fillId="24" borderId="22" xfId="82" applyFont="1" applyFill="1" applyBorder="1" applyAlignment="1">
      <alignment horizontal="center" wrapText="1"/>
    </xf>
    <xf numFmtId="0" fontId="0" fillId="24" borderId="19" xfId="0" applyFill="1" applyBorder="1" applyAlignment="1">
      <alignment horizontal="center"/>
    </xf>
    <xf numFmtId="0" fontId="0" fillId="39" borderId="49" xfId="0" applyFill="1" applyBorder="1" applyProtection="1">
      <protection locked="0"/>
    </xf>
    <xf numFmtId="164" fontId="0" fillId="0" borderId="11" xfId="0" applyNumberFormat="1" applyBorder="1" applyProtection="1">
      <protection locked="0"/>
    </xf>
    <xf numFmtId="0" fontId="0" fillId="24" borderId="47" xfId="0" applyFill="1" applyBorder="1"/>
    <xf numFmtId="0" fontId="0" fillId="24" borderId="46"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166" fontId="46" fillId="0" borderId="17" xfId="56" applyNumberFormat="1" applyFont="1" applyFill="1" applyBorder="1" applyProtection="1">
      <protection locked="0"/>
    </xf>
    <xf numFmtId="166" fontId="46" fillId="39" borderId="17" xfId="56" applyNumberFormat="1" applyFont="1" applyFill="1" applyBorder="1" applyProtection="1">
      <protection locked="0"/>
    </xf>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0" borderId="11" xfId="82" applyNumberFormat="1" applyFont="1" applyBorder="1" applyProtection="1">
      <protection locked="0"/>
    </xf>
    <xf numFmtId="0" fontId="41" fillId="0" borderId="20" xfId="0" applyFont="1" applyBorder="1"/>
    <xf numFmtId="0" fontId="45" fillId="0" borderId="20" xfId="82" applyFont="1" applyBorder="1"/>
    <xf numFmtId="0" fontId="45" fillId="0" borderId="17" xfId="82" applyFont="1" applyBorder="1"/>
    <xf numFmtId="0" fontId="48" fillId="0" borderId="13" xfId="82" applyFont="1" applyBorder="1" applyProtection="1">
      <protection locked="0"/>
    </xf>
    <xf numFmtId="0" fontId="48" fillId="24" borderId="17" xfId="82" applyFont="1" applyFill="1" applyBorder="1" applyAlignment="1">
      <alignment horizontal="center" wrapText="1"/>
    </xf>
    <xf numFmtId="166" fontId="44" fillId="39" borderId="11" xfId="56" applyNumberFormat="1" applyFont="1" applyFill="1" applyBorder="1" applyProtection="1">
      <protection locked="0"/>
    </xf>
    <xf numFmtId="0" fontId="29" fillId="26" borderId="47" xfId="0" applyFont="1" applyFill="1" applyBorder="1" applyAlignment="1">
      <alignment horizontal="left"/>
    </xf>
    <xf numFmtId="0" fontId="29" fillId="26" borderId="47" xfId="0" applyFont="1" applyFill="1" applyBorder="1"/>
    <xf numFmtId="0" fontId="29" fillId="26" borderId="46" xfId="0" applyFont="1" applyFill="1" applyBorder="1"/>
    <xf numFmtId="0" fontId="32" fillId="30" borderId="47" xfId="0" applyFont="1" applyFill="1" applyBorder="1" applyAlignment="1">
      <alignment vertical="center" wrapText="1"/>
    </xf>
    <xf numFmtId="0" fontId="32" fillId="30" borderId="46" xfId="0" applyFont="1" applyFill="1" applyBorder="1" applyAlignment="1">
      <alignment vertical="center" wrapText="1"/>
    </xf>
    <xf numFmtId="0" fontId="32" fillId="27" borderId="47" xfId="0" applyFont="1" applyFill="1" applyBorder="1"/>
    <xf numFmtId="0" fontId="32" fillId="27" borderId="46" xfId="0" applyFont="1" applyFill="1" applyBorder="1"/>
    <xf numFmtId="0" fontId="6" fillId="0" borderId="46" xfId="0" applyFont="1" applyBorder="1"/>
    <xf numFmtId="0" fontId="29" fillId="0" borderId="46" xfId="0" applyFont="1" applyBorder="1"/>
    <xf numFmtId="0" fontId="29" fillId="0" borderId="47" xfId="0" applyFont="1" applyBorder="1"/>
    <xf numFmtId="0" fontId="7" fillId="0" borderId="46" xfId="0" applyFont="1" applyBorder="1"/>
    <xf numFmtId="3" fontId="7" fillId="0" borderId="46" xfId="0" applyNumberFormat="1" applyFont="1" applyBorder="1"/>
    <xf numFmtId="3" fontId="32" fillId="0" borderId="47" xfId="0" applyNumberFormat="1" applyFont="1" applyBorder="1"/>
    <xf numFmtId="3" fontId="32" fillId="0" borderId="46" xfId="0" applyNumberFormat="1" applyFont="1" applyBorder="1"/>
    <xf numFmtId="3" fontId="7" fillId="0" borderId="47" xfId="0" applyNumberFormat="1" applyFont="1" applyBorder="1"/>
    <xf numFmtId="3" fontId="6" fillId="0" borderId="46" xfId="0" applyNumberFormat="1" applyFont="1" applyBorder="1"/>
    <xf numFmtId="3" fontId="29" fillId="0" borderId="47" xfId="0" applyNumberFormat="1" applyFont="1" applyBorder="1"/>
    <xf numFmtId="3" fontId="29" fillId="0" borderId="46" xfId="0" applyNumberFormat="1" applyFont="1" applyBorder="1"/>
    <xf numFmtId="3" fontId="6" fillId="0" borderId="47" xfId="0" applyNumberFormat="1" applyFont="1" applyBorder="1"/>
    <xf numFmtId="0" fontId="6" fillId="0" borderId="47" xfId="0" applyFont="1" applyBorder="1"/>
    <xf numFmtId="173" fontId="32" fillId="25" borderId="47" xfId="92" applyNumberFormat="1" applyFont="1" applyFill="1" applyBorder="1"/>
    <xf numFmtId="0" fontId="39" fillId="0" borderId="46" xfId="82" applyFont="1" applyBorder="1"/>
    <xf numFmtId="0" fontId="39" fillId="37" borderId="47" xfId="0" applyFont="1" applyFill="1" applyBorder="1" applyAlignment="1">
      <alignment horizontal="center" wrapText="1"/>
    </xf>
    <xf numFmtId="165" fontId="27" fillId="0" borderId="46" xfId="0" applyNumberFormat="1" applyFont="1" applyBorder="1"/>
    <xf numFmtId="0" fontId="0" fillId="24" borderId="46" xfId="0" applyFill="1" applyBorder="1" applyAlignment="1">
      <alignment horizontal="center" wrapText="1"/>
    </xf>
    <xf numFmtId="0" fontId="44" fillId="40" borderId="47" xfId="0" applyFont="1" applyFill="1" applyBorder="1" applyAlignment="1">
      <alignment horizontal="left"/>
    </xf>
    <xf numFmtId="0" fontId="39" fillId="40" borderId="47" xfId="0" applyFont="1" applyFill="1" applyBorder="1"/>
    <xf numFmtId="0" fontId="44" fillId="40" borderId="46" xfId="0" applyFont="1" applyFill="1" applyBorder="1"/>
    <xf numFmtId="0" fontId="44" fillId="0" borderId="47" xfId="0" applyFont="1" applyBorder="1" applyAlignment="1">
      <alignment horizontal="right"/>
    </xf>
    <xf numFmtId="0" fontId="29" fillId="44" borderId="11" xfId="0" applyFont="1" applyFill="1" applyBorder="1" applyAlignment="1">
      <alignment horizontal="left"/>
    </xf>
    <xf numFmtId="0" fontId="28" fillId="24" borderId="0" xfId="72" applyFill="1" applyAlignment="1" applyProtection="1"/>
    <xf numFmtId="0" fontId="46" fillId="0" borderId="19" xfId="82" applyFont="1" applyBorder="1"/>
    <xf numFmtId="0" fontId="46" fillId="0" borderId="13" xfId="82" applyFont="1" applyBorder="1"/>
    <xf numFmtId="0" fontId="48" fillId="0" borderId="22" xfId="82" applyFont="1" applyBorder="1"/>
    <xf numFmtId="0" fontId="0" fillId="0" borderId="20" xfId="0" applyBorder="1" applyAlignment="1">
      <alignment horizontal="left" vertical="center"/>
    </xf>
    <xf numFmtId="171" fontId="29" fillId="29" borderId="11" xfId="92" applyNumberFormat="1" applyFont="1" applyFill="1" applyBorder="1"/>
    <xf numFmtId="171" fontId="29" fillId="44" borderId="11" xfId="92" applyNumberFormat="1" applyFont="1" applyFill="1" applyBorder="1"/>
    <xf numFmtId="0" fontId="44" fillId="24" borderId="50" xfId="0" applyFont="1" applyFill="1" applyBorder="1" applyAlignment="1">
      <alignment horizontal="center" wrapText="1"/>
    </xf>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15" xfId="82" applyNumberFormat="1" applyFont="1" applyBorder="1"/>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0" fontId="0" fillId="0" borderId="11" xfId="0" applyBorder="1" applyAlignment="1">
      <alignment vertical="top"/>
    </xf>
    <xf numFmtId="0" fontId="0" fillId="39" borderId="15" xfId="0" applyFill="1" applyBorder="1" applyAlignment="1" applyProtection="1">
      <alignment horizontal="right"/>
      <protection locked="0"/>
    </xf>
    <xf numFmtId="168" fontId="0" fillId="39" borderId="15" xfId="0" applyNumberFormat="1" applyFill="1" applyBorder="1" applyProtection="1">
      <protection locked="0"/>
    </xf>
    <xf numFmtId="168" fontId="0" fillId="39" borderId="13" xfId="0" applyNumberFormat="1" applyFill="1" applyBorder="1" applyProtection="1">
      <protection locked="0"/>
    </xf>
    <xf numFmtId="9" fontId="55" fillId="39" borderId="11" xfId="92" applyFont="1" applyFill="1" applyBorder="1" applyProtection="1">
      <protection locked="0"/>
    </xf>
    <xf numFmtId="0" fontId="46" fillId="0" borderId="13" xfId="0" applyFont="1" applyBorder="1" applyAlignment="1">
      <alignment vertical="center" wrapText="1"/>
    </xf>
    <xf numFmtId="0" fontId="46" fillId="0" borderId="11" xfId="0" applyFont="1" applyBorder="1" applyAlignment="1">
      <alignment vertical="center" wrapText="1"/>
    </xf>
    <xf numFmtId="0" fontId="0" fillId="24" borderId="52" xfId="0" applyFill="1" applyBorder="1" applyAlignment="1">
      <alignment horizontal="center"/>
    </xf>
    <xf numFmtId="9" fontId="0" fillId="0" borderId="19" xfId="0" applyNumberFormat="1" applyBorder="1" applyAlignment="1">
      <alignment horizontal="right"/>
    </xf>
    <xf numFmtId="9" fontId="0" fillId="39" borderId="11" xfId="0" applyNumberFormat="1" applyFill="1" applyBorder="1" applyAlignment="1" applyProtection="1">
      <alignment horizontal="right"/>
      <protection locked="0"/>
    </xf>
    <xf numFmtId="0" fontId="0" fillId="24" borderId="53" xfId="0" applyFill="1" applyBorder="1" applyAlignment="1">
      <alignment horizontal="center"/>
    </xf>
    <xf numFmtId="0" fontId="0" fillId="39" borderId="54" xfId="0" applyFill="1" applyBorder="1" applyProtection="1">
      <protection locked="0"/>
    </xf>
    <xf numFmtId="0" fontId="0" fillId="39" borderId="12" xfId="0" applyFill="1" applyBorder="1" applyProtection="1">
      <protection locked="0"/>
    </xf>
    <xf numFmtId="165" fontId="27" fillId="0" borderId="10" xfId="0" applyNumberFormat="1" applyFont="1" applyBorder="1"/>
    <xf numFmtId="9" fontId="0" fillId="0" borderId="10" xfId="0" applyNumberFormat="1" applyBorder="1" applyAlignment="1">
      <alignment horizontal="right"/>
    </xf>
    <xf numFmtId="0" fontId="46" fillId="0" borderId="0" xfId="0" applyFont="1" applyAlignment="1">
      <alignment vertical="center" wrapText="1"/>
    </xf>
    <xf numFmtId="0" fontId="0" fillId="0" borderId="0" xfId="0" applyProtection="1">
      <protection locked="0"/>
    </xf>
    <xf numFmtId="0" fontId="0" fillId="0" borderId="0" xfId="0" applyAlignment="1" applyProtection="1">
      <alignment horizontal="right"/>
      <protection locked="0"/>
    </xf>
    <xf numFmtId="168" fontId="0" fillId="0" borderId="0" xfId="0" applyNumberFormat="1" applyProtection="1">
      <protection locked="0"/>
    </xf>
    <xf numFmtId="0" fontId="0" fillId="0" borderId="18" xfId="0" applyBorder="1" applyAlignment="1">
      <alignment horizontal="left"/>
    </xf>
    <xf numFmtId="9" fontId="0" fillId="39" borderId="11" xfId="0" applyNumberFormat="1" applyFill="1" applyBorder="1"/>
    <xf numFmtId="0" fontId="76" fillId="0" borderId="0" xfId="0" applyFont="1"/>
    <xf numFmtId="0" fontId="76" fillId="0" borderId="14" xfId="0" applyFont="1" applyBorder="1"/>
    <xf numFmtId="0" fontId="77" fillId="0" borderId="14" xfId="0" applyFont="1" applyBorder="1"/>
    <xf numFmtId="169" fontId="46" fillId="39" borderId="34" xfId="57" applyNumberFormat="1" applyFont="1" applyFill="1" applyBorder="1" applyAlignment="1" applyProtection="1">
      <alignment horizontal="right"/>
      <protection locked="0"/>
    </xf>
    <xf numFmtId="169" fontId="46" fillId="39" borderId="34" xfId="57" applyNumberFormat="1" applyFont="1" applyFill="1" applyBorder="1" applyProtection="1">
      <protection locked="0"/>
    </xf>
    <xf numFmtId="10" fontId="46" fillId="39" borderId="34" xfId="92" applyNumberFormat="1" applyFont="1" applyFill="1" applyBorder="1" applyProtection="1">
      <protection locked="0"/>
    </xf>
    <xf numFmtId="10" fontId="46" fillId="39" borderId="26" xfId="92" applyNumberFormat="1" applyFont="1" applyFill="1" applyBorder="1" applyProtection="1">
      <protection locked="0"/>
    </xf>
    <xf numFmtId="3" fontId="0" fillId="39" borderId="19" xfId="0" applyNumberFormat="1" applyFill="1" applyBorder="1" applyProtection="1">
      <protection locked="0"/>
    </xf>
    <xf numFmtId="9" fontId="0" fillId="39" borderId="19" xfId="92" applyFont="1" applyFill="1" applyBorder="1" applyProtection="1">
      <protection locked="0"/>
    </xf>
    <xf numFmtId="3" fontId="0" fillId="39" borderId="11" xfId="0" applyNumberFormat="1" applyFill="1" applyBorder="1" applyProtection="1">
      <protection locked="0"/>
    </xf>
    <xf numFmtId="3" fontId="0" fillId="39" borderId="28" xfId="0" applyNumberFormat="1" applyFill="1" applyBorder="1" applyProtection="1">
      <protection locked="0"/>
    </xf>
    <xf numFmtId="9" fontId="0" fillId="39" borderId="28" xfId="92" applyFont="1" applyFill="1" applyBorder="1" applyProtection="1">
      <protection locked="0"/>
    </xf>
    <xf numFmtId="0" fontId="0" fillId="0" borderId="56" xfId="0" applyBorder="1"/>
    <xf numFmtId="0" fontId="0" fillId="0" borderId="55" xfId="0" applyBorder="1"/>
    <xf numFmtId="0" fontId="44" fillId="0" borderId="20" xfId="0" applyFont="1" applyBorder="1" applyAlignment="1">
      <alignment wrapText="1"/>
    </xf>
    <xf numFmtId="10" fontId="27" fillId="0" borderId="20" xfId="92" applyNumberFormat="1" applyFont="1" applyFill="1" applyBorder="1"/>
    <xf numFmtId="3" fontId="44" fillId="0" borderId="20" xfId="0" applyNumberFormat="1" applyFont="1" applyBorder="1"/>
    <xf numFmtId="0" fontId="0" fillId="0" borderId="20" xfId="0" applyBorder="1" applyAlignment="1">
      <alignment horizontal="left"/>
    </xf>
    <xf numFmtId="0" fontId="0" fillId="24" borderId="12" xfId="0" applyFill="1" applyBorder="1" applyAlignment="1">
      <alignment horizontal="center"/>
    </xf>
    <xf numFmtId="174" fontId="0" fillId="0" borderId="0" xfId="0" applyNumberFormat="1"/>
    <xf numFmtId="0" fontId="28" fillId="0" borderId="0" xfId="72" applyAlignment="1" applyProtection="1"/>
    <xf numFmtId="9" fontId="48" fillId="24" borderId="11" xfId="0" applyNumberFormat="1" applyFont="1" applyFill="1" applyBorder="1"/>
    <xf numFmtId="166" fontId="46" fillId="39" borderId="11" xfId="56" applyNumberFormat="1" applyFont="1" applyFill="1" applyBorder="1" applyAlignment="1" applyProtection="1">
      <alignment horizontal="right"/>
      <protection locked="0"/>
    </xf>
    <xf numFmtId="2" fontId="0" fillId="0" borderId="0" xfId="0" applyNumberFormat="1" applyAlignment="1">
      <alignment horizontal="center"/>
    </xf>
    <xf numFmtId="0" fontId="0" fillId="39" borderId="19" xfId="0" applyFill="1" applyBorder="1" applyAlignment="1" applyProtection="1">
      <alignment horizontal="right"/>
      <protection locked="0"/>
    </xf>
    <xf numFmtId="0" fontId="0" fillId="0" borderId="12" xfId="0" applyBorder="1" applyAlignment="1">
      <alignment horizontal="left"/>
    </xf>
    <xf numFmtId="0" fontId="0" fillId="0" borderId="15" xfId="0" applyBorder="1" applyAlignment="1">
      <alignment horizontal="center"/>
    </xf>
    <xf numFmtId="0" fontId="0" fillId="39" borderId="57" xfId="0" applyFill="1" applyBorder="1" applyProtection="1">
      <protection locked="0"/>
    </xf>
    <xf numFmtId="0" fontId="0" fillId="39" borderId="55" xfId="0" applyFill="1" applyBorder="1" applyProtection="1">
      <protection locked="0"/>
    </xf>
    <xf numFmtId="0" fontId="0" fillId="39" borderId="58" xfId="0" applyFill="1" applyBorder="1" applyProtection="1">
      <protection locked="0"/>
    </xf>
    <xf numFmtId="0" fontId="0" fillId="39" borderId="48" xfId="0" applyFill="1" applyBorder="1" applyAlignment="1" applyProtection="1">
      <alignment horizontal="right"/>
      <protection locked="0"/>
    </xf>
    <xf numFmtId="0" fontId="0" fillId="39" borderId="32" xfId="0" applyFill="1" applyBorder="1" applyAlignment="1" applyProtection="1">
      <alignment horizontal="right"/>
      <protection locked="0"/>
    </xf>
    <xf numFmtId="0" fontId="0" fillId="39" borderId="51" xfId="0" applyFill="1" applyBorder="1" applyAlignment="1" applyProtection="1">
      <alignment horizontal="right"/>
      <protection locked="0"/>
    </xf>
    <xf numFmtId="168" fontId="0" fillId="39" borderId="11" xfId="0" applyNumberFormat="1" applyFill="1" applyBorder="1" applyAlignment="1" applyProtection="1">
      <alignment horizontal="right"/>
      <protection locked="0"/>
    </xf>
    <xf numFmtId="0" fontId="28" fillId="0" borderId="18" xfId="72" applyFill="1" applyBorder="1" applyAlignment="1" applyProtection="1"/>
    <xf numFmtId="9" fontId="78" fillId="39" borderId="12" xfId="92" applyFont="1" applyFill="1" applyBorder="1" applyAlignment="1" applyProtection="1">
      <alignment horizontal="right"/>
      <protection locked="0"/>
    </xf>
    <xf numFmtId="0" fontId="46" fillId="0" borderId="56" xfId="82" applyFont="1" applyBorder="1"/>
    <xf numFmtId="0" fontId="46" fillId="0" borderId="55" xfId="82" applyFont="1" applyBorder="1"/>
    <xf numFmtId="0" fontId="53" fillId="0" borderId="0" xfId="72" applyFont="1" applyFill="1" applyBorder="1" applyAlignment="1" applyProtection="1"/>
    <xf numFmtId="0" fontId="46" fillId="0" borderId="11" xfId="82" applyFont="1" applyBorder="1" applyAlignment="1" applyProtection="1">
      <alignment horizontal="right"/>
      <protection locked="0"/>
    </xf>
    <xf numFmtId="0" fontId="0" fillId="0" borderId="11" xfId="0" applyBorder="1" applyAlignment="1">
      <alignment horizontal="center"/>
    </xf>
    <xf numFmtId="0" fontId="2" fillId="0" borderId="18" xfId="82" applyBorder="1"/>
    <xf numFmtId="165" fontId="48" fillId="39" borderId="11" xfId="82" applyNumberFormat="1" applyFont="1" applyFill="1" applyBorder="1" applyProtection="1">
      <protection locked="0"/>
    </xf>
    <xf numFmtId="168" fontId="46" fillId="0" borderId="11" xfId="82" applyNumberFormat="1" applyFont="1" applyBorder="1" applyProtection="1">
      <protection locked="0"/>
    </xf>
    <xf numFmtId="165" fontId="48" fillId="29" borderId="0" xfId="82" applyNumberFormat="1" applyFont="1" applyFill="1" applyProtection="1">
      <protection locked="0"/>
    </xf>
    <xf numFmtId="3" fontId="0" fillId="0" borderId="55" xfId="0" applyNumberFormat="1" applyBorder="1"/>
    <xf numFmtId="0" fontId="0" fillId="0" borderId="56" xfId="0" applyBorder="1" applyAlignment="1">
      <alignment horizontal="left"/>
    </xf>
    <xf numFmtId="0" fontId="46" fillId="0" borderId="11" xfId="82" applyFont="1" applyBorder="1" applyAlignment="1">
      <alignment horizontal="right" wrapText="1"/>
    </xf>
    <xf numFmtId="3" fontId="0" fillId="40" borderId="55" xfId="0" applyNumberFormat="1" applyFill="1" applyBorder="1"/>
    <xf numFmtId="175" fontId="46" fillId="39" borderId="11" xfId="82" applyNumberFormat="1" applyFont="1" applyFill="1" applyBorder="1" applyProtection="1">
      <protection locked="0"/>
    </xf>
    <xf numFmtId="175" fontId="46" fillId="0" borderId="11" xfId="82" applyNumberFormat="1" applyFont="1" applyBorder="1" applyProtection="1">
      <protection locked="0"/>
    </xf>
    <xf numFmtId="168" fontId="46" fillId="0" borderId="11" xfId="82" applyNumberFormat="1" applyFont="1" applyBorder="1" applyAlignment="1">
      <alignment horizontal="right" wrapText="1"/>
    </xf>
    <xf numFmtId="175" fontId="0" fillId="0" borderId="17" xfId="0" applyNumberFormat="1" applyBorder="1"/>
    <xf numFmtId="175" fontId="0" fillId="0" borderId="55" xfId="0" applyNumberFormat="1" applyBorder="1"/>
    <xf numFmtId="0" fontId="45" fillId="24" borderId="56" xfId="82" applyFont="1" applyFill="1" applyBorder="1"/>
    <xf numFmtId="0" fontId="45" fillId="0" borderId="56" xfId="82" applyFont="1" applyBorder="1"/>
    <xf numFmtId="0" fontId="46" fillId="24" borderId="56" xfId="82" applyFont="1" applyFill="1" applyBorder="1"/>
    <xf numFmtId="0" fontId="0" fillId="39" borderId="0" xfId="0" applyFill="1" applyProtection="1">
      <protection locked="0"/>
    </xf>
    <xf numFmtId="9" fontId="0" fillId="39" borderId="0" xfId="0" applyNumberFormat="1" applyFill="1" applyProtection="1">
      <protection locked="0"/>
    </xf>
    <xf numFmtId="165" fontId="48" fillId="0" borderId="19" xfId="82" applyNumberFormat="1" applyFont="1" applyBorder="1"/>
    <xf numFmtId="165" fontId="48" fillId="0" borderId="11" xfId="82" applyNumberFormat="1" applyFont="1" applyBorder="1"/>
    <xf numFmtId="166" fontId="46" fillId="39" borderId="12" xfId="56" applyNumberFormat="1" applyFont="1" applyFill="1" applyBorder="1" applyProtection="1">
      <protection locked="0"/>
    </xf>
    <xf numFmtId="0" fontId="46" fillId="39" borderId="19" xfId="82" applyFont="1" applyFill="1" applyBorder="1" applyAlignment="1" applyProtection="1">
      <alignment horizontal="center" wrapText="1"/>
      <protection locked="0"/>
    </xf>
    <xf numFmtId="1" fontId="46" fillId="39" borderId="19" xfId="82" applyNumberFormat="1" applyFont="1" applyFill="1" applyBorder="1" applyAlignment="1" applyProtection="1">
      <alignment horizontal="right" wrapText="1"/>
      <protection locked="0"/>
    </xf>
    <xf numFmtId="0" fontId="46" fillId="39" borderId="10" xfId="82" applyFont="1" applyFill="1" applyBorder="1" applyAlignment="1" applyProtection="1">
      <alignment horizontal="right" wrapText="1"/>
      <protection locked="0"/>
    </xf>
    <xf numFmtId="0" fontId="0" fillId="39" borderId="11" xfId="0" applyFill="1" applyBorder="1" applyAlignment="1" applyProtection="1">
      <alignment horizontal="right" wrapText="1"/>
      <protection locked="0"/>
    </xf>
    <xf numFmtId="168" fontId="0" fillId="39" borderId="11" xfId="0" applyNumberFormat="1" applyFill="1" applyBorder="1" applyAlignment="1" applyProtection="1">
      <alignment horizontal="right" wrapText="1"/>
      <protection locked="0"/>
    </xf>
    <xf numFmtId="168" fontId="0" fillId="39" borderId="12" xfId="0" applyNumberFormat="1" applyFill="1" applyBorder="1" applyAlignment="1" applyProtection="1">
      <alignment horizontal="right" wrapText="1"/>
      <protection locked="0"/>
    </xf>
    <xf numFmtId="166" fontId="46" fillId="39" borderId="56" xfId="56" applyNumberFormat="1" applyFont="1" applyFill="1" applyBorder="1" applyProtection="1">
      <protection locked="0"/>
    </xf>
    <xf numFmtId="9" fontId="46" fillId="39" borderId="11" xfId="82" applyNumberFormat="1" applyFont="1" applyFill="1" applyBorder="1" applyAlignment="1" applyProtection="1">
      <alignment horizontal="center"/>
      <protection locked="0"/>
    </xf>
    <xf numFmtId="9" fontId="46" fillId="39" borderId="11" xfId="82" applyNumberFormat="1" applyFont="1" applyFill="1" applyBorder="1" applyAlignment="1" applyProtection="1">
      <alignment horizontal="center" vertical="center"/>
      <protection locked="0"/>
    </xf>
    <xf numFmtId="9" fontId="46" fillId="24" borderId="11" xfId="82" applyNumberFormat="1" applyFont="1" applyFill="1" applyBorder="1" applyAlignment="1" applyProtection="1">
      <alignment horizontal="center" vertical="center"/>
      <protection locked="0"/>
    </xf>
    <xf numFmtId="0" fontId="79" fillId="0" borderId="0" xfId="82" applyFont="1"/>
    <xf numFmtId="165" fontId="79" fillId="0" borderId="0" xfId="82" applyNumberFormat="1" applyFont="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0" fillId="0" borderId="12" xfId="0" applyBorder="1" applyAlignment="1">
      <alignment wrapText="1"/>
    </xf>
    <xf numFmtId="0" fontId="0" fillId="0" borderId="56" xfId="0" applyBorder="1" applyAlignment="1">
      <alignment wrapText="1"/>
    </xf>
    <xf numFmtId="0" fontId="0" fillId="0" borderId="55" xfId="0" applyBorder="1" applyAlignment="1">
      <alignment wrapText="1"/>
    </xf>
    <xf numFmtId="9" fontId="46" fillId="39" borderId="15" xfId="82" applyNumberFormat="1" applyFont="1" applyFill="1" applyBorder="1" applyAlignment="1" applyProtection="1">
      <alignment horizontal="right" vertical="center"/>
      <protection locked="0"/>
    </xf>
    <xf numFmtId="9" fontId="46" fillId="39" borderId="19" xfId="82" applyNumberFormat="1" applyFont="1" applyFill="1" applyBorder="1" applyAlignment="1" applyProtection="1">
      <alignment horizontal="right" vertical="center"/>
      <protection locked="0"/>
    </xf>
    <xf numFmtId="9" fontId="46" fillId="39" borderId="15" xfId="82" applyNumberFormat="1" applyFont="1" applyFill="1" applyBorder="1" applyAlignment="1" applyProtection="1">
      <alignment horizontal="center" vertical="center"/>
      <protection locked="0"/>
    </xf>
    <xf numFmtId="9" fontId="46" fillId="39" borderId="16" xfId="82" applyNumberFormat="1" applyFont="1" applyFill="1" applyBorder="1" applyAlignment="1" applyProtection="1">
      <alignment horizontal="center" vertical="center"/>
      <protection locked="0"/>
    </xf>
    <xf numFmtId="9" fontId="46" fillId="39" borderId="19" xfId="82" applyNumberFormat="1" applyFont="1" applyFill="1" applyBorder="1" applyAlignment="1" applyProtection="1">
      <alignment horizontal="center" vertical="center"/>
      <protection locked="0"/>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comments" Target="../comments1.xm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vmlDrawing" Target="../drawings/vmlDrawing2.vml"/><Relationship Id="rId5" Type="http://schemas.openxmlformats.org/officeDocument/2006/relationships/printerSettings" Target="../printerSettings/printerSettings4.bin"/><Relationship Id="rId4" Type="http://schemas.openxmlformats.org/officeDocument/2006/relationships/hyperlink" Target="https://digital.nhs.uk/data-and-information/publications/statistical/patients-registered-at-a-gp-practice/february-202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1" zoomScale="75" zoomScaleNormal="75" workbookViewId="0">
      <selection activeCell="F14" sqref="F14"/>
    </sheetView>
  </sheetViews>
  <sheetFormatPr defaultColWidth="9.21875" defaultRowHeight="13.8" x14ac:dyDescent="0.25"/>
  <cols>
    <col min="1" max="1" width="24.44140625" style="10" customWidth="1"/>
    <col min="2" max="2" width="49.44140625" style="10" customWidth="1"/>
    <col min="3" max="3" width="63.5546875" style="14" customWidth="1"/>
    <col min="4" max="4" width="20.44140625" style="10" customWidth="1"/>
    <col min="5" max="12" width="21" style="10" customWidth="1"/>
    <col min="13" max="13" width="16.44140625" style="10" customWidth="1"/>
    <col min="14" max="14" width="15.77734375" style="10" customWidth="1"/>
    <col min="15" max="15" width="14.21875" style="10" customWidth="1"/>
    <col min="16" max="16" width="10.77734375" style="10" customWidth="1"/>
    <col min="17" max="17" width="15.21875" style="11" customWidth="1"/>
    <col min="18" max="18" width="20.21875" style="11" customWidth="1"/>
    <col min="19" max="42" width="10.77734375" style="11" customWidth="1"/>
    <col min="43" max="50" width="10.77734375" style="12" customWidth="1"/>
    <col min="51" max="105" width="10.77734375" style="1" customWidth="1"/>
    <col min="106" max="106" width="11.21875" style="1" customWidth="1"/>
    <col min="107" max="193" width="10.77734375" style="10" customWidth="1"/>
    <col min="194" max="194" width="10.44140625" style="10" customWidth="1"/>
    <col min="195" max="16384" width="9.21875" style="10"/>
  </cols>
  <sheetData>
    <row r="1" spans="2:106" x14ac:dyDescent="0.25">
      <c r="C1" s="606" t="s">
        <v>0</v>
      </c>
    </row>
    <row r="2" spans="2:106" x14ac:dyDescent="0.25">
      <c r="B2" s="9" t="s">
        <v>1</v>
      </c>
    </row>
    <row r="3" spans="2:106" x14ac:dyDescent="0.25">
      <c r="B3" s="84" t="s">
        <v>2</v>
      </c>
      <c r="C3" s="715"/>
      <c r="D3" s="716"/>
      <c r="E3" s="716"/>
      <c r="F3" s="716"/>
      <c r="G3" s="717"/>
    </row>
    <row r="4" spans="2:106" x14ac:dyDescent="0.25">
      <c r="B4" s="85"/>
      <c r="C4" s="86"/>
      <c r="D4" s="7"/>
      <c r="E4" s="7"/>
      <c r="F4" s="7"/>
      <c r="G4" s="87"/>
      <c r="L4" s="9" t="s">
        <v>3</v>
      </c>
      <c r="M4" s="9" t="s">
        <v>3</v>
      </c>
      <c r="N4" s="9" t="s">
        <v>4</v>
      </c>
      <c r="O4" s="9" t="s">
        <v>4</v>
      </c>
      <c r="P4" s="9" t="s">
        <v>5</v>
      </c>
      <c r="R4" s="155" t="s">
        <v>6</v>
      </c>
      <c r="S4" s="155" t="s">
        <v>7</v>
      </c>
      <c r="T4" s="155" t="s">
        <v>8</v>
      </c>
      <c r="V4" s="155" t="s">
        <v>9</v>
      </c>
    </row>
    <row r="5" spans="2:106" ht="27.6" x14ac:dyDescent="0.25">
      <c r="B5" s="88" t="s">
        <v>10</v>
      </c>
      <c r="C5" s="86"/>
      <c r="D5" s="7"/>
      <c r="E5" s="7"/>
      <c r="F5" s="7"/>
      <c r="G5" s="87"/>
      <c r="L5" s="15" t="s">
        <v>11</v>
      </c>
      <c r="M5" s="15" t="s">
        <v>12</v>
      </c>
      <c r="N5" s="15" t="s">
        <v>13</v>
      </c>
      <c r="O5" s="15" t="s">
        <v>14</v>
      </c>
      <c r="P5" s="18"/>
      <c r="Q5" s="16"/>
      <c r="R5" s="15" t="s">
        <v>14</v>
      </c>
      <c r="S5" s="126" t="s">
        <v>15</v>
      </c>
      <c r="V5" s="127">
        <v>4</v>
      </c>
    </row>
    <row r="6" spans="2:106" x14ac:dyDescent="0.25">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71" t="s">
        <v>19</v>
      </c>
      <c r="S6" s="126" t="s">
        <v>20</v>
      </c>
      <c r="V6" s="127">
        <v>5</v>
      </c>
    </row>
    <row r="7" spans="2:106" x14ac:dyDescent="0.25">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71" t="s">
        <v>23</v>
      </c>
      <c r="S7" s="319"/>
      <c r="V7" s="127">
        <v>6</v>
      </c>
    </row>
    <row r="8" spans="2:106" ht="19.8" customHeight="1" x14ac:dyDescent="0.25">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8" customHeight="1" x14ac:dyDescent="0.3">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ht="14.4" x14ac:dyDescent="0.3">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x14ac:dyDescent="0.25">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x14ac:dyDescent="0.25">
      <c r="B12" s="14"/>
      <c r="D12" s="177" t="s">
        <v>37</v>
      </c>
      <c r="E12" s="177"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6.2" customHeight="1" x14ac:dyDescent="0.25">
      <c r="B13" s="178" t="s">
        <v>41</v>
      </c>
      <c r="C13" s="178" t="s">
        <v>42</v>
      </c>
      <c r="D13" s="25" t="s">
        <v>43</v>
      </c>
      <c r="E13" s="25" t="s">
        <v>44</v>
      </c>
      <c r="F13" s="178" t="s">
        <v>45</v>
      </c>
      <c r="G13" s="10"/>
      <c r="H13" s="10"/>
      <c r="I13" s="10"/>
      <c r="K13" s="10"/>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24">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5">
      <c r="B14" s="179" t="str">
        <f>IF((OR('Inputs and population'!D11="&lt;select&gt;",'Inputs and population'!D11="")), "-", 'Inputs and population'!D12)</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48</v>
      </c>
      <c r="M14" s="20" t="s">
        <v>49</v>
      </c>
      <c r="N14" s="20" t="str">
        <f>'Inputs and population'!$D$11</f>
        <v>National</v>
      </c>
      <c r="O14" s="20" t="str">
        <f>IFERROR(VLOOKUP('Inputs and population'!$D$11, $L$5:$M$14, 2, FALSE), "-")</f>
        <v>NATIONAL</v>
      </c>
      <c r="P14" s="15" t="b">
        <f>ISTEXT('Inputs and population'!$D$12)</f>
        <v>1</v>
      </c>
      <c r="V14" s="127" t="s">
        <v>50</v>
      </c>
    </row>
    <row r="15" spans="2:106" x14ac:dyDescent="0.25">
      <c r="B15" s="179"/>
      <c r="C15" s="19"/>
      <c r="D15" s="83"/>
      <c r="E15" s="83"/>
      <c r="F15" s="19"/>
      <c r="L15" s="20"/>
      <c r="M15" s="20"/>
      <c r="N15" s="20"/>
      <c r="O15" s="20"/>
      <c r="P15" s="20"/>
      <c r="V15" s="127" t="s">
        <v>51</v>
      </c>
    </row>
    <row r="16" spans="2:106" x14ac:dyDescent="0.25">
      <c r="B16" s="180" t="s">
        <v>52</v>
      </c>
      <c r="C16" s="181">
        <f>IF(C15&gt;0,C14,C15)</f>
        <v>0</v>
      </c>
      <c r="D16" s="181">
        <f>IF(D15&gt;0,D14,D15)</f>
        <v>0</v>
      </c>
      <c r="E16" s="181">
        <f>IF(E15&gt;0,E14,E15)</f>
        <v>0</v>
      </c>
      <c r="F16" s="181">
        <f>SUM(F15)</f>
        <v>0</v>
      </c>
      <c r="L16" s="21"/>
      <c r="M16" s="21"/>
      <c r="P16" s="317">
        <f>COUNTIF(P6:P14, TRUE)</f>
        <v>9</v>
      </c>
    </row>
    <row r="17" spans="1:194" x14ac:dyDescent="0.25">
      <c r="Q17" s="22"/>
      <c r="R17" s="22"/>
    </row>
    <row r="18" spans="1:194" ht="45.6" customHeight="1" x14ac:dyDescent="0.25">
      <c r="B18" s="82"/>
      <c r="C18" s="131"/>
      <c r="D18" s="25" t="s">
        <v>37</v>
      </c>
      <c r="E18" s="25" t="s">
        <v>37</v>
      </c>
      <c r="F18" s="82"/>
      <c r="I18" s="82"/>
      <c r="J18" s="82"/>
      <c r="K18" s="23"/>
      <c r="N18" s="23"/>
    </row>
    <row r="19" spans="1:194" ht="23.25" customHeight="1" x14ac:dyDescent="0.25">
      <c r="D19" s="182">
        <v>2</v>
      </c>
      <c r="E19" s="182">
        <v>3</v>
      </c>
      <c r="F19" s="182">
        <v>4</v>
      </c>
      <c r="G19" s="182">
        <v>5</v>
      </c>
      <c r="H19" s="182">
        <v>6</v>
      </c>
      <c r="K19" s="23"/>
    </row>
    <row r="20" spans="1:194" s="1" customFormat="1" ht="48" customHeight="1" x14ac:dyDescent="0.25">
      <c r="A20" s="113" t="s">
        <v>13</v>
      </c>
      <c r="B20" s="112" t="s">
        <v>53</v>
      </c>
      <c r="C20" s="112" t="s">
        <v>54</v>
      </c>
      <c r="D20" s="74" t="s">
        <v>55</v>
      </c>
      <c r="E20" s="74" t="s">
        <v>55</v>
      </c>
      <c r="F20" s="74" t="s">
        <v>56</v>
      </c>
      <c r="G20" s="74" t="s">
        <v>56</v>
      </c>
      <c r="H20" s="74" t="s">
        <v>56</v>
      </c>
      <c r="I20" s="112" t="s">
        <v>55</v>
      </c>
      <c r="J20" s="112" t="s">
        <v>55</v>
      </c>
      <c r="K20" s="112" t="s">
        <v>57</v>
      </c>
      <c r="L20" s="112" t="s">
        <v>57</v>
      </c>
      <c r="M20" s="114" t="s">
        <v>58</v>
      </c>
      <c r="N20" s="718"/>
      <c r="O20" s="718"/>
      <c r="P20" s="718"/>
      <c r="Q20" s="718"/>
      <c r="R20" s="718"/>
      <c r="S20" s="718"/>
      <c r="T20" s="718"/>
      <c r="U20" s="718"/>
      <c r="V20" s="718"/>
      <c r="W20" s="718"/>
      <c r="X20" s="718"/>
      <c r="Y20" s="718"/>
      <c r="Z20" s="718"/>
      <c r="AA20" s="718"/>
      <c r="AB20" s="718"/>
      <c r="AC20" s="718"/>
      <c r="AD20" s="718"/>
      <c r="AE20" s="718"/>
      <c r="AF20" s="718"/>
      <c r="AG20" s="718"/>
      <c r="AH20" s="718"/>
      <c r="AI20" s="718"/>
      <c r="AJ20" s="718"/>
      <c r="AK20" s="718"/>
      <c r="AL20" s="718"/>
      <c r="AM20" s="718"/>
      <c r="AN20" s="718"/>
      <c r="AO20" s="718"/>
      <c r="AP20" s="718"/>
      <c r="AQ20" s="718"/>
      <c r="AR20" s="718"/>
      <c r="AS20" s="718"/>
      <c r="AT20" s="718"/>
      <c r="AU20" s="718"/>
      <c r="AV20" s="718"/>
      <c r="AW20" s="718"/>
      <c r="AX20" s="718"/>
      <c r="AY20" s="718"/>
      <c r="AZ20" s="718"/>
      <c r="BA20" s="718"/>
      <c r="BB20" s="718"/>
      <c r="BC20" s="718"/>
      <c r="BD20" s="718"/>
      <c r="BE20" s="718"/>
      <c r="BF20" s="718"/>
      <c r="BG20" s="718"/>
      <c r="BH20" s="718"/>
      <c r="BI20" s="718"/>
      <c r="BJ20" s="718"/>
      <c r="BK20" s="718"/>
      <c r="BL20" s="718"/>
      <c r="BM20" s="718"/>
      <c r="BN20" s="718"/>
      <c r="BO20" s="718"/>
      <c r="BP20" s="718"/>
      <c r="BQ20" s="718"/>
      <c r="BR20" s="718"/>
      <c r="BS20" s="718"/>
      <c r="BT20" s="718"/>
      <c r="BU20" s="718"/>
      <c r="BV20" s="718"/>
      <c r="BW20" s="718"/>
      <c r="BX20" s="718"/>
      <c r="BY20" s="718"/>
      <c r="BZ20" s="718"/>
      <c r="CA20" s="718"/>
      <c r="CB20" s="718"/>
      <c r="CC20" s="718"/>
      <c r="CD20" s="718"/>
      <c r="CE20" s="718"/>
      <c r="CF20" s="718"/>
      <c r="CG20" s="718"/>
      <c r="CH20" s="718"/>
      <c r="CI20" s="718"/>
      <c r="CJ20" s="718"/>
      <c r="CK20" s="718"/>
      <c r="CL20" s="718"/>
      <c r="CM20" s="718"/>
      <c r="CN20" s="718"/>
      <c r="CO20" s="718"/>
      <c r="CP20" s="718"/>
      <c r="CQ20" s="718"/>
      <c r="CR20" s="718"/>
      <c r="CS20" s="718"/>
      <c r="CT20" s="718"/>
      <c r="CU20" s="718"/>
      <c r="CV20" s="718"/>
      <c r="CW20" s="718"/>
      <c r="CX20" s="718"/>
      <c r="CY20" s="719"/>
      <c r="CZ20" s="720" t="s">
        <v>59</v>
      </c>
      <c r="DA20" s="720"/>
      <c r="DB20" s="720"/>
      <c r="DC20" s="720"/>
      <c r="DD20" s="720"/>
      <c r="DE20" s="720"/>
      <c r="DF20" s="720"/>
      <c r="DG20" s="720"/>
      <c r="DH20" s="720"/>
      <c r="DI20" s="720"/>
      <c r="DJ20" s="720"/>
      <c r="DK20" s="720"/>
      <c r="DL20" s="720"/>
      <c r="DM20" s="720"/>
      <c r="DN20" s="720"/>
      <c r="DO20" s="720"/>
      <c r="DP20" s="720"/>
      <c r="DQ20" s="720"/>
      <c r="DR20" s="720"/>
      <c r="DS20" s="720"/>
      <c r="DT20" s="720"/>
      <c r="DU20" s="720"/>
      <c r="DV20" s="720"/>
      <c r="DW20" s="720"/>
      <c r="DX20" s="720"/>
      <c r="DY20" s="720"/>
      <c r="DZ20" s="720"/>
      <c r="EA20" s="720"/>
      <c r="EB20" s="720"/>
      <c r="EC20" s="720"/>
      <c r="ED20" s="720"/>
      <c r="EE20" s="720"/>
      <c r="EF20" s="720"/>
      <c r="EG20" s="720"/>
      <c r="EH20" s="720"/>
      <c r="EI20" s="720"/>
      <c r="EJ20" s="720"/>
      <c r="EK20" s="720"/>
      <c r="EL20" s="720"/>
      <c r="EM20" s="720"/>
      <c r="EN20" s="720"/>
      <c r="EO20" s="720"/>
      <c r="EP20" s="720"/>
      <c r="EQ20" s="720"/>
      <c r="ER20" s="720"/>
      <c r="ES20" s="720"/>
      <c r="ET20" s="720"/>
      <c r="EU20" s="720"/>
      <c r="EV20" s="720"/>
      <c r="EW20" s="720"/>
      <c r="EX20" s="720"/>
      <c r="EY20" s="720"/>
      <c r="EZ20" s="720"/>
      <c r="FA20" s="720"/>
      <c r="FB20" s="720"/>
      <c r="FC20" s="720"/>
      <c r="FD20" s="720"/>
      <c r="FE20" s="720"/>
      <c r="FF20" s="720"/>
      <c r="FG20" s="720"/>
      <c r="FH20" s="720"/>
      <c r="FI20" s="720"/>
      <c r="FJ20" s="720"/>
      <c r="FK20" s="720"/>
      <c r="FL20" s="720"/>
      <c r="FM20" s="720"/>
      <c r="FN20" s="720"/>
      <c r="FO20" s="720"/>
      <c r="FP20" s="720"/>
      <c r="FQ20" s="720"/>
      <c r="FR20" s="720"/>
      <c r="FS20" s="720"/>
      <c r="FT20" s="720"/>
      <c r="FU20" s="720"/>
      <c r="FV20" s="720"/>
      <c r="FW20" s="720"/>
      <c r="FX20" s="720"/>
      <c r="FY20" s="720"/>
      <c r="FZ20" s="720"/>
      <c r="GA20" s="720"/>
      <c r="GB20" s="720"/>
      <c r="GC20" s="720"/>
      <c r="GD20" s="720"/>
      <c r="GE20" s="720"/>
      <c r="GF20" s="720"/>
      <c r="GG20" s="720"/>
      <c r="GH20" s="720"/>
      <c r="GI20" s="720"/>
      <c r="GJ20" s="720"/>
      <c r="GK20" s="720"/>
      <c r="GL20" s="721"/>
    </row>
    <row r="21" spans="1:194" s="8" customFormat="1" ht="27.6" x14ac:dyDescent="0.25">
      <c r="A21" s="113"/>
      <c r="B21" s="112"/>
      <c r="C21" s="112"/>
      <c r="D21" s="24" t="s">
        <v>43</v>
      </c>
      <c r="E21" s="25" t="s">
        <v>44</v>
      </c>
      <c r="F21" s="74" t="s">
        <v>60</v>
      </c>
      <c r="G21" s="73" t="s">
        <v>58</v>
      </c>
      <c r="H21" s="73" t="s">
        <v>59</v>
      </c>
      <c r="I21" s="74" t="s">
        <v>58</v>
      </c>
      <c r="J21" s="73" t="s">
        <v>59</v>
      </c>
      <c r="K21" s="74" t="s">
        <v>58</v>
      </c>
      <c r="L21" s="26" t="s">
        <v>59</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61</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61</v>
      </c>
    </row>
    <row r="22" spans="1:194" s="1" customFormat="1" x14ac:dyDescent="0.25">
      <c r="A22" s="29"/>
      <c r="B22" s="68"/>
      <c r="C22" s="722"/>
      <c r="D22" s="723"/>
      <c r="E22" s="723"/>
      <c r="F22" s="724"/>
      <c r="G22" s="724"/>
      <c r="H22" s="723"/>
      <c r="I22" s="723"/>
      <c r="J22" s="723"/>
      <c r="K22" s="724"/>
      <c r="L22" s="723"/>
      <c r="M22" s="724"/>
      <c r="N22" s="724"/>
      <c r="O22" s="724"/>
      <c r="P22" s="724"/>
      <c r="Q22" s="724"/>
      <c r="R22" s="724"/>
      <c r="S22" s="724"/>
      <c r="T22" s="724"/>
      <c r="U22" s="724"/>
      <c r="V22" s="724"/>
      <c r="W22" s="724"/>
      <c r="X22" s="724"/>
      <c r="Y22" s="724"/>
      <c r="Z22" s="724"/>
      <c r="AA22" s="724"/>
      <c r="AB22" s="724"/>
      <c r="AC22" s="724"/>
      <c r="AD22" s="724"/>
      <c r="AE22" s="724"/>
      <c r="AF22" s="724"/>
      <c r="AG22" s="724"/>
      <c r="AH22" s="724"/>
      <c r="AI22" s="724"/>
      <c r="AJ22" s="724"/>
      <c r="AK22" s="724"/>
      <c r="AL22" s="724"/>
      <c r="AM22" s="724"/>
      <c r="AN22" s="724"/>
      <c r="AO22" s="724"/>
      <c r="AP22" s="724"/>
      <c r="AQ22" s="724"/>
      <c r="AR22" s="724"/>
      <c r="AS22" s="724"/>
      <c r="AT22" s="724"/>
      <c r="AU22" s="724"/>
      <c r="AV22" s="724"/>
      <c r="AW22" s="724"/>
      <c r="AX22" s="724"/>
      <c r="AY22" s="724"/>
      <c r="AZ22" s="724"/>
      <c r="BA22" s="724"/>
      <c r="BB22" s="724"/>
      <c r="BC22" s="724"/>
      <c r="BD22" s="724"/>
      <c r="BE22" s="724"/>
      <c r="BF22" s="724"/>
      <c r="BG22" s="724"/>
      <c r="BH22" s="724"/>
      <c r="BI22" s="724"/>
      <c r="BJ22" s="724"/>
      <c r="BK22" s="724"/>
      <c r="BL22" s="724"/>
      <c r="BM22" s="724"/>
      <c r="BN22" s="724"/>
      <c r="BO22" s="724"/>
      <c r="BP22" s="724"/>
      <c r="BQ22" s="724"/>
      <c r="BR22" s="724"/>
      <c r="BS22" s="724"/>
      <c r="BT22" s="724"/>
      <c r="BU22" s="724"/>
      <c r="BV22" s="724"/>
      <c r="BW22" s="724"/>
      <c r="BX22" s="724"/>
      <c r="BY22" s="724"/>
      <c r="BZ22" s="724"/>
      <c r="CA22" s="724"/>
      <c r="CB22" s="724"/>
      <c r="CC22" s="724"/>
      <c r="CD22" s="724"/>
      <c r="CE22" s="724"/>
      <c r="CF22" s="724"/>
      <c r="CG22" s="724"/>
      <c r="CH22" s="724"/>
      <c r="CI22" s="724"/>
      <c r="CJ22" s="724"/>
      <c r="CK22" s="724"/>
      <c r="CL22" s="724"/>
      <c r="CM22" s="724"/>
      <c r="CN22" s="724"/>
      <c r="CO22" s="724"/>
      <c r="CP22" s="724"/>
      <c r="CQ22" s="724"/>
      <c r="CR22" s="724"/>
      <c r="CS22" s="724"/>
      <c r="CT22" s="724"/>
      <c r="CU22" s="724"/>
      <c r="CV22" s="724"/>
      <c r="CW22" s="724"/>
      <c r="CX22" s="724"/>
      <c r="CY22" s="723"/>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4"/>
      <c r="ED22" s="724"/>
      <c r="EE22" s="724"/>
      <c r="EF22" s="724"/>
      <c r="EG22" s="724"/>
      <c r="EH22" s="724"/>
      <c r="EI22" s="724"/>
      <c r="EJ22" s="724"/>
      <c r="EK22" s="724"/>
      <c r="EL22" s="724"/>
      <c r="EM22" s="724"/>
      <c r="EN22" s="724"/>
      <c r="EO22" s="724"/>
      <c r="EP22" s="724"/>
      <c r="EQ22" s="724"/>
      <c r="ER22" s="724"/>
      <c r="ES22" s="724"/>
      <c r="ET22" s="724"/>
      <c r="EU22" s="724"/>
      <c r="EV22" s="724"/>
      <c r="EW22" s="724"/>
      <c r="EX22" s="724"/>
      <c r="EY22" s="724"/>
      <c r="EZ22" s="724"/>
      <c r="FA22" s="724"/>
      <c r="FB22" s="724"/>
      <c r="FC22" s="724"/>
      <c r="FD22" s="724"/>
      <c r="FE22" s="724"/>
      <c r="FF22" s="724"/>
      <c r="FG22" s="724"/>
      <c r="FH22" s="724"/>
      <c r="FI22" s="724"/>
      <c r="FJ22" s="724"/>
      <c r="FK22" s="724"/>
      <c r="FL22" s="724"/>
      <c r="FM22" s="724"/>
      <c r="FN22" s="724"/>
      <c r="FO22" s="724"/>
      <c r="FP22" s="724"/>
      <c r="FQ22" s="724"/>
      <c r="FR22" s="724"/>
      <c r="FS22" s="724"/>
      <c r="FT22" s="724"/>
      <c r="FU22" s="724"/>
      <c r="FV22" s="724"/>
      <c r="FW22" s="724"/>
      <c r="FX22" s="724"/>
      <c r="FY22" s="724"/>
      <c r="FZ22" s="724"/>
      <c r="GA22" s="724"/>
      <c r="GB22" s="724"/>
      <c r="GC22" s="724"/>
      <c r="GD22" s="724"/>
      <c r="GE22" s="724"/>
      <c r="GF22" s="724"/>
      <c r="GG22" s="724"/>
      <c r="GH22" s="724"/>
      <c r="GI22" s="724"/>
      <c r="GJ22" s="724"/>
      <c r="GK22" s="724"/>
      <c r="GL22" s="723"/>
    </row>
    <row r="23" spans="1:194" s="66" customFormat="1" ht="21.75" customHeight="1" x14ac:dyDescent="0.25">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25">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25">
      <c r="A25" s="70" t="s">
        <v>21</v>
      </c>
      <c r="B25" s="423" t="s">
        <v>62</v>
      </c>
      <c r="C25" s="725" t="s">
        <v>63</v>
      </c>
      <c r="D25" s="726">
        <f t="shared" ref="D25:E27" si="3">I25</f>
        <v>22137472</v>
      </c>
      <c r="E25" s="726">
        <f t="shared" si="3"/>
        <v>23554205</v>
      </c>
      <c r="F25" s="727">
        <f>G25+H25</f>
        <v>57690323</v>
      </c>
      <c r="G25" s="727">
        <f>SUM(M25:CY25)</f>
        <v>28283074</v>
      </c>
      <c r="H25" s="728">
        <f>SUM(CZ25:GL25)</f>
        <v>29407249</v>
      </c>
      <c r="I25" s="728">
        <f>SUM(AE25:CY25)</f>
        <v>22137472</v>
      </c>
      <c r="J25" s="728">
        <f>SUM(DR25:GL25)</f>
        <v>23554205</v>
      </c>
      <c r="K25" s="729">
        <f>SUM(M25:AD25)</f>
        <v>6145602</v>
      </c>
      <c r="L25" s="726">
        <f>SUM(CZ25:DQ25)</f>
        <v>5853044</v>
      </c>
      <c r="M25" s="727">
        <v>293933</v>
      </c>
      <c r="N25" s="727">
        <v>312995</v>
      </c>
      <c r="O25" s="727">
        <v>311501</v>
      </c>
      <c r="P25" s="727">
        <v>322067</v>
      </c>
      <c r="Q25" s="727">
        <v>328129</v>
      </c>
      <c r="R25" s="727">
        <v>331735</v>
      </c>
      <c r="S25" s="727">
        <v>339328</v>
      </c>
      <c r="T25" s="727">
        <v>348942</v>
      </c>
      <c r="U25" s="727">
        <v>345591</v>
      </c>
      <c r="V25" s="727">
        <v>347329</v>
      </c>
      <c r="W25" s="727">
        <v>356650</v>
      </c>
      <c r="X25" s="727">
        <v>365469</v>
      </c>
      <c r="Y25" s="727">
        <v>366063</v>
      </c>
      <c r="Z25" s="727">
        <v>360895</v>
      </c>
      <c r="AA25" s="727">
        <v>358117</v>
      </c>
      <c r="AB25" s="727">
        <v>361691</v>
      </c>
      <c r="AC25" s="727">
        <v>349931</v>
      </c>
      <c r="AD25" s="727">
        <v>345236</v>
      </c>
      <c r="AE25" s="727">
        <v>346661</v>
      </c>
      <c r="AF25" s="727">
        <v>349313</v>
      </c>
      <c r="AG25" s="727">
        <v>347749</v>
      </c>
      <c r="AH25" s="727">
        <v>345536</v>
      </c>
      <c r="AI25" s="727">
        <v>345643</v>
      </c>
      <c r="AJ25" s="727">
        <v>355934</v>
      </c>
      <c r="AK25" s="727">
        <v>368759</v>
      </c>
      <c r="AL25" s="727">
        <v>370911</v>
      </c>
      <c r="AM25" s="727">
        <v>376733</v>
      </c>
      <c r="AN25" s="727">
        <v>370426</v>
      </c>
      <c r="AO25" s="727">
        <v>373327</v>
      </c>
      <c r="AP25" s="727">
        <v>380776</v>
      </c>
      <c r="AQ25" s="727">
        <v>380078</v>
      </c>
      <c r="AR25" s="727">
        <v>390686</v>
      </c>
      <c r="AS25" s="727">
        <v>395074</v>
      </c>
      <c r="AT25" s="727">
        <v>392740</v>
      </c>
      <c r="AU25" s="727">
        <v>389629</v>
      </c>
      <c r="AV25" s="727">
        <v>392507</v>
      </c>
      <c r="AW25" s="727">
        <v>383002</v>
      </c>
      <c r="AX25" s="727">
        <v>382093</v>
      </c>
      <c r="AY25" s="727">
        <v>380825</v>
      </c>
      <c r="AZ25" s="727">
        <v>368755</v>
      </c>
      <c r="BA25" s="727">
        <v>368886</v>
      </c>
      <c r="BB25" s="727">
        <v>368552</v>
      </c>
      <c r="BC25" s="727">
        <v>371001</v>
      </c>
      <c r="BD25" s="727">
        <v>373542</v>
      </c>
      <c r="BE25" s="727">
        <v>358913</v>
      </c>
      <c r="BF25" s="727">
        <v>335009</v>
      </c>
      <c r="BG25" s="727">
        <v>329186</v>
      </c>
      <c r="BH25" s="727">
        <v>336077</v>
      </c>
      <c r="BI25" s="727">
        <v>342724</v>
      </c>
      <c r="BJ25" s="727">
        <v>346555</v>
      </c>
      <c r="BK25" s="727">
        <v>359694</v>
      </c>
      <c r="BL25" s="727">
        <v>372431</v>
      </c>
      <c r="BM25" s="727">
        <v>383893</v>
      </c>
      <c r="BN25" s="727">
        <v>374199</v>
      </c>
      <c r="BO25" s="727">
        <v>382036</v>
      </c>
      <c r="BP25" s="727">
        <v>380548</v>
      </c>
      <c r="BQ25" s="727">
        <v>383158</v>
      </c>
      <c r="BR25" s="727">
        <v>379113</v>
      </c>
      <c r="BS25" s="727">
        <v>379303</v>
      </c>
      <c r="BT25" s="727">
        <v>373318</v>
      </c>
      <c r="BU25" s="727">
        <v>363989</v>
      </c>
      <c r="BV25" s="727">
        <v>354500</v>
      </c>
      <c r="BW25" s="727">
        <v>341604</v>
      </c>
      <c r="BX25" s="727">
        <v>326378</v>
      </c>
      <c r="BY25" s="727">
        <v>315915</v>
      </c>
      <c r="BZ25" s="727">
        <v>305908</v>
      </c>
      <c r="CA25" s="727">
        <v>290478</v>
      </c>
      <c r="CB25" s="727">
        <v>278154</v>
      </c>
      <c r="CC25" s="727">
        <v>264200</v>
      </c>
      <c r="CD25" s="727">
        <v>261871</v>
      </c>
      <c r="CE25" s="727">
        <v>255543</v>
      </c>
      <c r="CF25" s="727">
        <v>244170</v>
      </c>
      <c r="CG25" s="727">
        <v>243498</v>
      </c>
      <c r="CH25" s="727">
        <v>242922</v>
      </c>
      <c r="CI25" s="727">
        <v>246267</v>
      </c>
      <c r="CJ25" s="727">
        <v>255937</v>
      </c>
      <c r="CK25" s="727">
        <v>273876</v>
      </c>
      <c r="CL25" s="727">
        <v>203760</v>
      </c>
      <c r="CM25" s="727">
        <v>192397</v>
      </c>
      <c r="CN25" s="727">
        <v>186010</v>
      </c>
      <c r="CO25" s="727">
        <v>165062</v>
      </c>
      <c r="CP25" s="727">
        <v>140882</v>
      </c>
      <c r="CQ25" s="727">
        <v>119224</v>
      </c>
      <c r="CR25" s="727">
        <v>117844</v>
      </c>
      <c r="CS25" s="727">
        <v>110353</v>
      </c>
      <c r="CT25" s="727">
        <v>99978</v>
      </c>
      <c r="CU25" s="727">
        <v>87281</v>
      </c>
      <c r="CV25" s="727">
        <v>74936</v>
      </c>
      <c r="CW25" s="727">
        <v>63762</v>
      </c>
      <c r="CX25" s="727">
        <v>52022</v>
      </c>
      <c r="CY25" s="727">
        <v>173456</v>
      </c>
      <c r="CZ25" s="727">
        <v>279167</v>
      </c>
      <c r="DA25" s="727">
        <v>298988</v>
      </c>
      <c r="DB25" s="727">
        <v>297423</v>
      </c>
      <c r="DC25" s="727">
        <v>307905</v>
      </c>
      <c r="DD25" s="727">
        <v>312529</v>
      </c>
      <c r="DE25" s="727">
        <v>316813</v>
      </c>
      <c r="DF25" s="727">
        <v>324426</v>
      </c>
      <c r="DG25" s="727">
        <v>332617</v>
      </c>
      <c r="DH25" s="727">
        <v>330045</v>
      </c>
      <c r="DI25" s="727">
        <v>331941</v>
      </c>
      <c r="DJ25" s="727">
        <v>339519</v>
      </c>
      <c r="DK25" s="727">
        <v>348893</v>
      </c>
      <c r="DL25" s="727">
        <v>348165</v>
      </c>
      <c r="DM25" s="727">
        <v>343885</v>
      </c>
      <c r="DN25" s="727">
        <v>341284</v>
      </c>
      <c r="DO25" s="727">
        <v>344315</v>
      </c>
      <c r="DP25" s="727">
        <v>330622</v>
      </c>
      <c r="DQ25" s="727">
        <v>324507</v>
      </c>
      <c r="DR25" s="727">
        <v>324547</v>
      </c>
      <c r="DS25" s="727">
        <v>328240</v>
      </c>
      <c r="DT25" s="727">
        <v>325534</v>
      </c>
      <c r="DU25" s="727">
        <v>329081</v>
      </c>
      <c r="DV25" s="727">
        <v>331235</v>
      </c>
      <c r="DW25" s="727">
        <v>345013</v>
      </c>
      <c r="DX25" s="727">
        <v>361888</v>
      </c>
      <c r="DY25" s="727">
        <v>369890</v>
      </c>
      <c r="DZ25" s="727">
        <v>379188</v>
      </c>
      <c r="EA25" s="727">
        <v>375004</v>
      </c>
      <c r="EB25" s="727">
        <v>384557</v>
      </c>
      <c r="EC25" s="727">
        <v>397037</v>
      </c>
      <c r="ED25" s="727">
        <v>399178</v>
      </c>
      <c r="EE25" s="727">
        <v>412384</v>
      </c>
      <c r="EF25" s="727">
        <v>417512</v>
      </c>
      <c r="EG25" s="727">
        <v>419044</v>
      </c>
      <c r="EH25" s="727">
        <v>417098</v>
      </c>
      <c r="EI25" s="727">
        <v>422891</v>
      </c>
      <c r="EJ25" s="727">
        <v>413850</v>
      </c>
      <c r="EK25" s="727">
        <v>408208</v>
      </c>
      <c r="EL25" s="727">
        <v>405771</v>
      </c>
      <c r="EM25" s="727">
        <v>392998</v>
      </c>
      <c r="EN25" s="727">
        <v>392640</v>
      </c>
      <c r="EO25" s="727">
        <v>389013</v>
      </c>
      <c r="EP25" s="727">
        <v>392804</v>
      </c>
      <c r="EQ25" s="727">
        <v>392829</v>
      </c>
      <c r="ER25" s="727">
        <v>375222</v>
      </c>
      <c r="ES25" s="727">
        <v>347593</v>
      </c>
      <c r="ET25" s="727">
        <v>340244</v>
      </c>
      <c r="EU25" s="727">
        <v>346591</v>
      </c>
      <c r="EV25" s="727">
        <v>353283</v>
      </c>
      <c r="EW25" s="727">
        <v>357012</v>
      </c>
      <c r="EX25" s="727">
        <v>369968</v>
      </c>
      <c r="EY25" s="727">
        <v>383711</v>
      </c>
      <c r="EZ25" s="727">
        <v>398952</v>
      </c>
      <c r="FA25" s="727">
        <v>388155</v>
      </c>
      <c r="FB25" s="727">
        <v>395977</v>
      </c>
      <c r="FC25" s="727">
        <v>394307</v>
      </c>
      <c r="FD25" s="727">
        <v>395319</v>
      </c>
      <c r="FE25" s="727">
        <v>395085</v>
      </c>
      <c r="FF25" s="727">
        <v>394913</v>
      </c>
      <c r="FG25" s="727">
        <v>388786</v>
      </c>
      <c r="FH25" s="727">
        <v>378799</v>
      </c>
      <c r="FI25" s="727">
        <v>369231</v>
      </c>
      <c r="FJ25" s="727">
        <v>353273</v>
      </c>
      <c r="FK25" s="727">
        <v>338179</v>
      </c>
      <c r="FL25" s="727">
        <v>328875</v>
      </c>
      <c r="FM25" s="727">
        <v>318729</v>
      </c>
      <c r="FN25" s="727">
        <v>305975</v>
      </c>
      <c r="FO25" s="727">
        <v>293096</v>
      </c>
      <c r="FP25" s="727">
        <v>282116</v>
      </c>
      <c r="FQ25" s="727">
        <v>282344</v>
      </c>
      <c r="FR25" s="727">
        <v>275725</v>
      </c>
      <c r="FS25" s="727">
        <v>267981</v>
      </c>
      <c r="FT25" s="727">
        <v>267569</v>
      </c>
      <c r="FU25" s="727">
        <v>271143</v>
      </c>
      <c r="FV25" s="727">
        <v>275176</v>
      </c>
      <c r="FW25" s="727">
        <v>289150</v>
      </c>
      <c r="FX25" s="727">
        <v>309463</v>
      </c>
      <c r="FY25" s="727">
        <v>234189</v>
      </c>
      <c r="FZ25" s="727">
        <v>223653</v>
      </c>
      <c r="GA25" s="727">
        <v>218690</v>
      </c>
      <c r="GB25" s="727">
        <v>198932</v>
      </c>
      <c r="GC25" s="727">
        <v>173919</v>
      </c>
      <c r="GD25" s="727">
        <v>151373</v>
      </c>
      <c r="GE25" s="727">
        <v>152822</v>
      </c>
      <c r="GF25" s="727">
        <v>146074</v>
      </c>
      <c r="GG25" s="727">
        <v>135895</v>
      </c>
      <c r="GH25" s="727">
        <v>122383</v>
      </c>
      <c r="GI25" s="727">
        <v>109600</v>
      </c>
      <c r="GJ25" s="727">
        <v>96854</v>
      </c>
      <c r="GK25" s="727">
        <v>82610</v>
      </c>
      <c r="GL25" s="727">
        <v>347835</v>
      </c>
    </row>
    <row r="26" spans="1:194" s="8" customFormat="1" x14ac:dyDescent="0.25">
      <c r="A26" s="31" t="s">
        <v>21</v>
      </c>
      <c r="B26" s="424" t="s">
        <v>64</v>
      </c>
      <c r="C26" s="32" t="s">
        <v>65</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25">
      <c r="A27" s="37" t="s">
        <v>21</v>
      </c>
      <c r="B27" s="425" t="s">
        <v>66</v>
      </c>
      <c r="C27" s="38" t="s">
        <v>67</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25">
      <c r="A28" s="43"/>
      <c r="B28" s="426"/>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25">
      <c r="A29" s="75" t="s">
        <v>48</v>
      </c>
      <c r="B29" s="427" t="s">
        <v>68</v>
      </c>
      <c r="C29" s="68" t="str">
        <f t="shared" ref="C29:C43" si="4">CONCATENATE(A29," - ",B29)</f>
        <v>England – PCNs - 3 CENTRES PCN</v>
      </c>
      <c r="D29" s="730">
        <f>I29</f>
        <v>14772</v>
      </c>
      <c r="E29" s="730">
        <f>J29</f>
        <v>15689</v>
      </c>
      <c r="F29" s="731">
        <f>G29+H29</f>
        <v>39727</v>
      </c>
      <c r="G29" s="731">
        <f>SUM(M29:CY29)</f>
        <v>19549</v>
      </c>
      <c r="H29" s="732">
        <f>SUM(CZ29:GL29)</f>
        <v>20178</v>
      </c>
      <c r="I29" s="732">
        <f>SUM(AE29:CY29)</f>
        <v>14772</v>
      </c>
      <c r="J29" s="732">
        <f>SUM(DR29:GL29)</f>
        <v>15689</v>
      </c>
      <c r="K29" s="733">
        <f>SUM(M29:AD29)</f>
        <v>4777</v>
      </c>
      <c r="L29" s="730">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25">
      <c r="A30" s="79" t="s">
        <v>48</v>
      </c>
      <c r="B30" s="427" t="s">
        <v>69</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25">
      <c r="A31" s="79" t="s">
        <v>48</v>
      </c>
      <c r="B31" s="427" t="s">
        <v>70</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25">
      <c r="A32" s="79" t="s">
        <v>48</v>
      </c>
      <c r="B32" s="427" t="s">
        <v>71</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25">
      <c r="A33" s="79" t="s">
        <v>48</v>
      </c>
      <c r="B33" s="427" t="s">
        <v>72</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25">
      <c r="A34" s="79" t="s">
        <v>48</v>
      </c>
      <c r="B34" s="427" t="s">
        <v>73</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25">
      <c r="A35" s="79" t="s">
        <v>48</v>
      </c>
      <c r="B35" s="427" t="s">
        <v>74</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25">
      <c r="A36" s="79" t="s">
        <v>48</v>
      </c>
      <c r="B36" s="427" t="s">
        <v>75</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25">
      <c r="A37" s="79" t="s">
        <v>48</v>
      </c>
      <c r="B37" s="427" t="s">
        <v>76</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25">
      <c r="A38" s="79" t="s">
        <v>48</v>
      </c>
      <c r="B38" s="427" t="s">
        <v>77</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25">
      <c r="A39" s="79" t="s">
        <v>48</v>
      </c>
      <c r="B39" s="427" t="s">
        <v>78</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25">
      <c r="A40" s="79" t="s">
        <v>48</v>
      </c>
      <c r="B40" s="427" t="s">
        <v>79</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25">
      <c r="A41" s="79" t="s">
        <v>48</v>
      </c>
      <c r="B41" s="427" t="s">
        <v>80</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25">
      <c r="A42" s="79" t="s">
        <v>48</v>
      </c>
      <c r="B42" s="427" t="s">
        <v>81</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25">
      <c r="A43" s="79" t="s">
        <v>48</v>
      </c>
      <c r="B43" s="427" t="s">
        <v>82</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25">
      <c r="A44" s="79" t="s">
        <v>48</v>
      </c>
      <c r="B44" s="427" t="s">
        <v>83</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25">
      <c r="A45" s="79" t="s">
        <v>48</v>
      </c>
      <c r="B45" s="427" t="s">
        <v>84</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25">
      <c r="A46" s="79" t="s">
        <v>48</v>
      </c>
      <c r="B46" s="427" t="s">
        <v>85</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25">
      <c r="A47" s="79" t="s">
        <v>48</v>
      </c>
      <c r="B47" s="427" t="s">
        <v>86</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25">
      <c r="A48" s="79" t="s">
        <v>48</v>
      </c>
      <c r="B48" s="427" t="s">
        <v>87</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25">
      <c r="A49" s="79" t="s">
        <v>48</v>
      </c>
      <c r="B49" s="427" t="s">
        <v>88</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25">
      <c r="A50" s="79" t="s">
        <v>48</v>
      </c>
      <c r="B50" s="427" t="s">
        <v>89</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25">
      <c r="A51" s="79" t="s">
        <v>48</v>
      </c>
      <c r="B51" s="427" t="s">
        <v>90</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25">
      <c r="A52" s="79" t="s">
        <v>48</v>
      </c>
      <c r="B52" s="427" t="s">
        <v>91</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25">
      <c r="A53" s="79" t="s">
        <v>48</v>
      </c>
      <c r="B53" s="427" t="s">
        <v>92</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25">
      <c r="A54" s="79" t="s">
        <v>48</v>
      </c>
      <c r="B54" s="427" t="s">
        <v>93</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25">
      <c r="A55" s="79" t="s">
        <v>48</v>
      </c>
      <c r="B55" s="427" t="s">
        <v>94</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25">
      <c r="A56" s="79" t="s">
        <v>48</v>
      </c>
      <c r="B56" s="427" t="s">
        <v>95</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25">
      <c r="A57" s="79" t="s">
        <v>48</v>
      </c>
      <c r="B57" s="427" t="s">
        <v>96</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25">
      <c r="A58" s="79" t="s">
        <v>48</v>
      </c>
      <c r="B58" s="427" t="s">
        <v>97</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25">
      <c r="A59" s="79" t="s">
        <v>48</v>
      </c>
      <c r="B59" s="427" t="s">
        <v>98</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25">
      <c r="A60" s="79" t="s">
        <v>48</v>
      </c>
      <c r="B60" s="427" t="s">
        <v>99</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25">
      <c r="A61" s="79" t="s">
        <v>48</v>
      </c>
      <c r="B61" s="427" t="s">
        <v>100</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25">
      <c r="A62" s="79" t="s">
        <v>48</v>
      </c>
      <c r="B62" s="427" t="s">
        <v>101</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25">
      <c r="A63" s="79" t="s">
        <v>48</v>
      </c>
      <c r="B63" s="427" t="s">
        <v>102</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25">
      <c r="A64" s="79" t="s">
        <v>48</v>
      </c>
      <c r="B64" s="427" t="s">
        <v>103</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25">
      <c r="A65" s="79" t="s">
        <v>48</v>
      </c>
      <c r="B65" s="427" t="s">
        <v>104</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25">
      <c r="A66" s="79" t="s">
        <v>48</v>
      </c>
      <c r="B66" s="427" t="s">
        <v>105</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25">
      <c r="A67" s="79" t="s">
        <v>48</v>
      </c>
      <c r="B67" s="427" t="s">
        <v>106</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25">
      <c r="A68" s="79" t="s">
        <v>48</v>
      </c>
      <c r="B68" s="427" t="s">
        <v>107</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25">
      <c r="A69" s="79" t="s">
        <v>48</v>
      </c>
      <c r="B69" s="427" t="s">
        <v>108</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25">
      <c r="A70" s="79" t="s">
        <v>48</v>
      </c>
      <c r="B70" s="427" t="s">
        <v>109</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25">
      <c r="A71" s="79" t="s">
        <v>48</v>
      </c>
      <c r="B71" s="427" t="s">
        <v>110</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25">
      <c r="A72" s="79" t="s">
        <v>48</v>
      </c>
      <c r="B72" s="427" t="s">
        <v>111</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25">
      <c r="A73" s="79" t="s">
        <v>48</v>
      </c>
      <c r="B73" s="427" t="s">
        <v>112</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25">
      <c r="A74" s="79" t="s">
        <v>48</v>
      </c>
      <c r="B74" s="427" t="s">
        <v>113</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25">
      <c r="A75" s="79" t="s">
        <v>48</v>
      </c>
      <c r="B75" s="427" t="s">
        <v>114</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25">
      <c r="A76" s="79" t="s">
        <v>48</v>
      </c>
      <c r="B76" s="427" t="s">
        <v>115</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25">
      <c r="A77" s="79" t="s">
        <v>48</v>
      </c>
      <c r="B77" s="427" t="s">
        <v>116</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25">
      <c r="A78" s="79" t="s">
        <v>48</v>
      </c>
      <c r="B78" s="427" t="s">
        <v>117</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25">
      <c r="A79" s="79" t="s">
        <v>48</v>
      </c>
      <c r="B79" s="427" t="s">
        <v>118</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25">
      <c r="A80" s="79" t="s">
        <v>48</v>
      </c>
      <c r="B80" s="427" t="s">
        <v>119</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25">
      <c r="A81" s="79" t="s">
        <v>48</v>
      </c>
      <c r="B81" s="427" t="s">
        <v>120</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25">
      <c r="A82" s="79" t="s">
        <v>48</v>
      </c>
      <c r="B82" s="427" t="s">
        <v>121</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25">
      <c r="A83" s="79" t="s">
        <v>48</v>
      </c>
      <c r="B83" s="427" t="s">
        <v>122</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25">
      <c r="A84" s="79" t="s">
        <v>48</v>
      </c>
      <c r="B84" s="427" t="s">
        <v>123</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25">
      <c r="A85" s="79" t="s">
        <v>48</v>
      </c>
      <c r="B85" s="427" t="s">
        <v>124</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25">
      <c r="A86" s="79" t="s">
        <v>48</v>
      </c>
      <c r="B86" s="427" t="s">
        <v>125</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25">
      <c r="A87" s="79" t="s">
        <v>48</v>
      </c>
      <c r="B87" s="427" t="s">
        <v>126</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25">
      <c r="A88" s="79" t="s">
        <v>48</v>
      </c>
      <c r="B88" s="427" t="s">
        <v>127</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25">
      <c r="A89" s="79" t="s">
        <v>48</v>
      </c>
      <c r="B89" s="427" t="s">
        <v>128</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25">
      <c r="A90" s="79" t="s">
        <v>48</v>
      </c>
      <c r="B90" s="427" t="s">
        <v>129</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25">
      <c r="A91" s="79" t="s">
        <v>48</v>
      </c>
      <c r="B91" s="427" t="s">
        <v>130</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25">
      <c r="A92" s="79" t="s">
        <v>48</v>
      </c>
      <c r="B92" s="427" t="s">
        <v>131</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25">
      <c r="A93" s="79" t="s">
        <v>48</v>
      </c>
      <c r="B93" s="427" t="s">
        <v>132</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25">
      <c r="A94" s="79" t="s">
        <v>48</v>
      </c>
      <c r="B94" s="427" t="s">
        <v>133</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25">
      <c r="A95" s="79" t="s">
        <v>48</v>
      </c>
      <c r="B95" s="427" t="s">
        <v>134</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25">
      <c r="A96" s="79" t="s">
        <v>48</v>
      </c>
      <c r="B96" s="427" t="s">
        <v>135</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25">
      <c r="A97" s="79" t="s">
        <v>48</v>
      </c>
      <c r="B97" s="427" t="s">
        <v>136</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25">
      <c r="A98" s="79" t="s">
        <v>48</v>
      </c>
      <c r="B98" s="427" t="s">
        <v>137</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25">
      <c r="A99" s="79" t="s">
        <v>48</v>
      </c>
      <c r="B99" s="427" t="s">
        <v>138</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25">
      <c r="A100" s="79" t="s">
        <v>48</v>
      </c>
      <c r="B100" s="427" t="s">
        <v>139</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25">
      <c r="A101" s="79" t="s">
        <v>48</v>
      </c>
      <c r="B101" s="427" t="s">
        <v>140</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25">
      <c r="A102" s="79" t="s">
        <v>48</v>
      </c>
      <c r="B102" s="427" t="s">
        <v>141</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25">
      <c r="A103" s="79" t="s">
        <v>48</v>
      </c>
      <c r="B103" s="427" t="s">
        <v>142</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25">
      <c r="A104" s="79" t="s">
        <v>48</v>
      </c>
      <c r="B104" s="427" t="s">
        <v>143</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25">
      <c r="A105" s="79" t="s">
        <v>48</v>
      </c>
      <c r="B105" s="427" t="s">
        <v>144</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25">
      <c r="A106" s="79" t="s">
        <v>48</v>
      </c>
      <c r="B106" s="427" t="s">
        <v>145</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25">
      <c r="A107" s="79" t="s">
        <v>48</v>
      </c>
      <c r="B107" s="427" t="s">
        <v>146</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25">
      <c r="A108" s="79" t="s">
        <v>48</v>
      </c>
      <c r="B108" s="427" t="s">
        <v>147</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25">
      <c r="A109" s="79" t="s">
        <v>48</v>
      </c>
      <c r="B109" s="427" t="s">
        <v>148</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25">
      <c r="A110" s="79" t="s">
        <v>48</v>
      </c>
      <c r="B110" s="427" t="s">
        <v>149</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25">
      <c r="A111" s="79" t="s">
        <v>48</v>
      </c>
      <c r="B111" s="427" t="s">
        <v>150</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25">
      <c r="A112" s="79" t="s">
        <v>48</v>
      </c>
      <c r="B112" s="427" t="s">
        <v>151</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25">
      <c r="A113" s="79" t="s">
        <v>48</v>
      </c>
      <c r="B113" s="427" t="s">
        <v>152</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25">
      <c r="A114" s="79" t="s">
        <v>48</v>
      </c>
      <c r="B114" s="427" t="s">
        <v>153</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25">
      <c r="A115" s="79" t="s">
        <v>48</v>
      </c>
      <c r="B115" s="427" t="s">
        <v>154</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25">
      <c r="A116" s="79" t="s">
        <v>48</v>
      </c>
      <c r="B116" s="427" t="s">
        <v>155</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25">
      <c r="A117" s="79" t="s">
        <v>48</v>
      </c>
      <c r="B117" s="427" t="s">
        <v>156</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25">
      <c r="A118" s="79" t="s">
        <v>48</v>
      </c>
      <c r="B118" s="427" t="s">
        <v>157</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25">
      <c r="A119" s="79" t="s">
        <v>48</v>
      </c>
      <c r="B119" s="427" t="s">
        <v>158</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25">
      <c r="A120" s="79" t="s">
        <v>48</v>
      </c>
      <c r="B120" s="427" t="s">
        <v>159</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25">
      <c r="A121" s="79" t="s">
        <v>48</v>
      </c>
      <c r="B121" s="427" t="s">
        <v>160</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25">
      <c r="A122" s="79" t="s">
        <v>48</v>
      </c>
      <c r="B122" s="427" t="s">
        <v>161</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25">
      <c r="A123" s="79" t="s">
        <v>48</v>
      </c>
      <c r="B123" s="427" t="s">
        <v>162</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25">
      <c r="A124" s="79" t="s">
        <v>48</v>
      </c>
      <c r="B124" s="427" t="s">
        <v>163</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25">
      <c r="A125" s="79" t="s">
        <v>48</v>
      </c>
      <c r="B125" s="427" t="s">
        <v>164</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25">
      <c r="A126" s="79" t="s">
        <v>48</v>
      </c>
      <c r="B126" s="427" t="s">
        <v>165</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25">
      <c r="A127" s="79" t="s">
        <v>48</v>
      </c>
      <c r="B127" s="427" t="s">
        <v>166</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25">
      <c r="A128" s="79" t="s">
        <v>48</v>
      </c>
      <c r="B128" s="427" t="s">
        <v>167</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25">
      <c r="A129" s="79" t="s">
        <v>48</v>
      </c>
      <c r="B129" s="427" t="s">
        <v>168</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25">
      <c r="A130" s="79" t="s">
        <v>48</v>
      </c>
      <c r="B130" s="427" t="s">
        <v>169</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25">
      <c r="A131" s="79" t="s">
        <v>48</v>
      </c>
      <c r="B131" s="427" t="s">
        <v>170</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25">
      <c r="A132" s="79" t="s">
        <v>48</v>
      </c>
      <c r="B132" s="427" t="s">
        <v>171</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25">
      <c r="A133" s="79" t="s">
        <v>48</v>
      </c>
      <c r="B133" s="427" t="s">
        <v>172</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25">
      <c r="A134" s="79" t="s">
        <v>48</v>
      </c>
      <c r="B134" s="427" t="s">
        <v>173</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25">
      <c r="A135" s="79" t="s">
        <v>48</v>
      </c>
      <c r="B135" s="427" t="s">
        <v>174</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25">
      <c r="A136" s="79" t="s">
        <v>48</v>
      </c>
      <c r="B136" s="427" t="s">
        <v>175</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25">
      <c r="A137" s="79" t="s">
        <v>48</v>
      </c>
      <c r="B137" s="427" t="s">
        <v>176</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25">
      <c r="A138" s="79" t="s">
        <v>48</v>
      </c>
      <c r="B138" s="427" t="s">
        <v>177</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25">
      <c r="A139" s="79" t="s">
        <v>48</v>
      </c>
      <c r="B139" s="427" t="s">
        <v>178</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25">
      <c r="A140" s="79" t="s">
        <v>48</v>
      </c>
      <c r="B140" s="427" t="s">
        <v>179</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25">
      <c r="A141" s="79" t="s">
        <v>48</v>
      </c>
      <c r="B141" s="427" t="s">
        <v>180</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25">
      <c r="A142" s="79" t="s">
        <v>48</v>
      </c>
      <c r="B142" s="427" t="s">
        <v>181</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25">
      <c r="A143" s="79" t="s">
        <v>48</v>
      </c>
      <c r="B143" s="427" t="s">
        <v>182</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25">
      <c r="A144" s="79" t="s">
        <v>48</v>
      </c>
      <c r="B144" s="427" t="s">
        <v>183</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25">
      <c r="A145" s="79" t="s">
        <v>48</v>
      </c>
      <c r="B145" s="427" t="s">
        <v>184</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25">
      <c r="A146" s="79" t="s">
        <v>48</v>
      </c>
      <c r="B146" s="427" t="s">
        <v>185</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25">
      <c r="A147" s="79" t="s">
        <v>48</v>
      </c>
      <c r="B147" s="427" t="s">
        <v>186</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25">
      <c r="A148" s="79" t="s">
        <v>48</v>
      </c>
      <c r="B148" s="427" t="s">
        <v>187</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25">
      <c r="A149" s="79" t="s">
        <v>48</v>
      </c>
      <c r="B149" s="427" t="s">
        <v>188</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25">
      <c r="A150" s="79" t="s">
        <v>48</v>
      </c>
      <c r="B150" s="427" t="s">
        <v>189</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25">
      <c r="A151" s="79" t="s">
        <v>48</v>
      </c>
      <c r="B151" s="427" t="s">
        <v>190</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25">
      <c r="A152" s="79" t="s">
        <v>48</v>
      </c>
      <c r="B152" s="427" t="s">
        <v>191</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25">
      <c r="A153" s="79" t="s">
        <v>48</v>
      </c>
      <c r="B153" s="427" t="s">
        <v>192</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25">
      <c r="A154" s="79" t="s">
        <v>48</v>
      </c>
      <c r="B154" s="427" t="s">
        <v>193</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25">
      <c r="A155" s="79" t="s">
        <v>48</v>
      </c>
      <c r="B155" s="427" t="s">
        <v>194</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25">
      <c r="A156" s="79" t="s">
        <v>48</v>
      </c>
      <c r="B156" s="427" t="s">
        <v>195</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25">
      <c r="A157" s="79" t="s">
        <v>48</v>
      </c>
      <c r="B157" s="427" t="s">
        <v>196</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25">
      <c r="A158" s="79" t="s">
        <v>48</v>
      </c>
      <c r="B158" s="427" t="s">
        <v>197</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25">
      <c r="A159" s="79" t="s">
        <v>48</v>
      </c>
      <c r="B159" s="427" t="s">
        <v>198</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25">
      <c r="A160" s="79" t="s">
        <v>48</v>
      </c>
      <c r="B160" s="427" t="s">
        <v>199</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25">
      <c r="A161" s="79" t="s">
        <v>48</v>
      </c>
      <c r="B161" s="427" t="s">
        <v>200</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25">
      <c r="A162" s="79" t="s">
        <v>48</v>
      </c>
      <c r="B162" s="427" t="s">
        <v>201</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25">
      <c r="A163" s="79" t="s">
        <v>48</v>
      </c>
      <c r="B163" s="427" t="s">
        <v>202</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25">
      <c r="A164" s="79" t="s">
        <v>48</v>
      </c>
      <c r="B164" s="427" t="s">
        <v>203</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25">
      <c r="A165" s="79" t="s">
        <v>48</v>
      </c>
      <c r="B165" s="427" t="s">
        <v>204</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25">
      <c r="A166" s="79" t="s">
        <v>48</v>
      </c>
      <c r="B166" s="427" t="s">
        <v>205</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25">
      <c r="A167" s="79" t="s">
        <v>48</v>
      </c>
      <c r="B167" s="427" t="s">
        <v>206</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25">
      <c r="A168" s="79" t="s">
        <v>48</v>
      </c>
      <c r="B168" s="427" t="s">
        <v>207</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25">
      <c r="A169" s="79" t="s">
        <v>48</v>
      </c>
      <c r="B169" s="427" t="s">
        <v>208</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25">
      <c r="A170" s="79" t="s">
        <v>48</v>
      </c>
      <c r="B170" s="427" t="s">
        <v>209</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25">
      <c r="A171" s="79" t="s">
        <v>48</v>
      </c>
      <c r="B171" s="427" t="s">
        <v>210</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25">
      <c r="A172" s="79" t="s">
        <v>48</v>
      </c>
      <c r="B172" s="427" t="s">
        <v>211</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25">
      <c r="A173" s="79" t="s">
        <v>48</v>
      </c>
      <c r="B173" s="427" t="s">
        <v>212</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25">
      <c r="A174" s="79" t="s">
        <v>48</v>
      </c>
      <c r="B174" s="427" t="s">
        <v>213</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25">
      <c r="A175" s="79" t="s">
        <v>48</v>
      </c>
      <c r="B175" s="427" t="s">
        <v>214</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25">
      <c r="A176" s="79" t="s">
        <v>48</v>
      </c>
      <c r="B176" s="427" t="s">
        <v>215</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25">
      <c r="A177" s="79" t="s">
        <v>48</v>
      </c>
      <c r="B177" s="427" t="s">
        <v>216</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25">
      <c r="A178" s="79" t="s">
        <v>48</v>
      </c>
      <c r="B178" s="427" t="s">
        <v>217</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25">
      <c r="A179" s="79" t="s">
        <v>48</v>
      </c>
      <c r="B179" s="427" t="s">
        <v>218</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25">
      <c r="A180" s="79" t="s">
        <v>48</v>
      </c>
      <c r="B180" s="427" t="s">
        <v>219</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25">
      <c r="A181" s="79" t="s">
        <v>48</v>
      </c>
      <c r="B181" s="427" t="s">
        <v>220</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25">
      <c r="A182" s="79" t="s">
        <v>48</v>
      </c>
      <c r="B182" s="427" t="s">
        <v>221</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25">
      <c r="A183" s="79" t="s">
        <v>48</v>
      </c>
      <c r="B183" s="427" t="s">
        <v>222</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25">
      <c r="A184" s="79" t="s">
        <v>48</v>
      </c>
      <c r="B184" s="427" t="s">
        <v>223</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25">
      <c r="A185" s="79" t="s">
        <v>48</v>
      </c>
      <c r="B185" s="427" t="s">
        <v>224</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25">
      <c r="A186" s="79" t="s">
        <v>48</v>
      </c>
      <c r="B186" s="427" t="s">
        <v>225</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25">
      <c r="A187" s="79" t="s">
        <v>48</v>
      </c>
      <c r="B187" s="427" t="s">
        <v>226</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25">
      <c r="A188" s="79" t="s">
        <v>48</v>
      </c>
      <c r="B188" s="427" t="s">
        <v>227</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25">
      <c r="A189" s="79" t="s">
        <v>48</v>
      </c>
      <c r="B189" s="427" t="s">
        <v>228</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25">
      <c r="A190" s="79" t="s">
        <v>48</v>
      </c>
      <c r="B190" s="427" t="s">
        <v>229</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25">
      <c r="A191" s="79" t="s">
        <v>48</v>
      </c>
      <c r="B191" s="427" t="s">
        <v>230</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25">
      <c r="A192" s="79" t="s">
        <v>48</v>
      </c>
      <c r="B192" s="427" t="s">
        <v>231</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25">
      <c r="A193" s="79" t="s">
        <v>48</v>
      </c>
      <c r="B193" s="427" t="s">
        <v>232</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25">
      <c r="A194" s="79" t="s">
        <v>48</v>
      </c>
      <c r="B194" s="427" t="s">
        <v>233</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25">
      <c r="A195" s="79" t="s">
        <v>48</v>
      </c>
      <c r="B195" s="427" t="s">
        <v>234</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25">
      <c r="A196" s="79" t="s">
        <v>48</v>
      </c>
      <c r="B196" s="427" t="s">
        <v>235</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25">
      <c r="A197" s="79" t="s">
        <v>48</v>
      </c>
      <c r="B197" s="427" t="s">
        <v>236</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25">
      <c r="A198" s="79" t="s">
        <v>48</v>
      </c>
      <c r="B198" s="427" t="s">
        <v>237</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25">
      <c r="A199" s="79" t="s">
        <v>48</v>
      </c>
      <c r="B199" s="427" t="s">
        <v>238</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25">
      <c r="A200" s="79" t="s">
        <v>48</v>
      </c>
      <c r="B200" s="427" t="s">
        <v>239</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25">
      <c r="A201" s="79" t="s">
        <v>48</v>
      </c>
      <c r="B201" s="427" t="s">
        <v>240</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25">
      <c r="A202" s="79" t="s">
        <v>48</v>
      </c>
      <c r="B202" s="427" t="s">
        <v>241</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25">
      <c r="A203" s="79" t="s">
        <v>48</v>
      </c>
      <c r="B203" s="427" t="s">
        <v>242</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25">
      <c r="A204" s="79" t="s">
        <v>48</v>
      </c>
      <c r="B204" s="427" t="s">
        <v>243</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25">
      <c r="A205" s="79" t="s">
        <v>48</v>
      </c>
      <c r="B205" s="427" t="s">
        <v>244</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25">
      <c r="A206" s="79" t="s">
        <v>48</v>
      </c>
      <c r="B206" s="427" t="s">
        <v>245</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25">
      <c r="A207" s="79" t="s">
        <v>48</v>
      </c>
      <c r="B207" s="427" t="s">
        <v>246</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25">
      <c r="A208" s="79" t="s">
        <v>48</v>
      </c>
      <c r="B208" s="427" t="s">
        <v>247</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25">
      <c r="A209" s="79" t="s">
        <v>48</v>
      </c>
      <c r="B209" s="427" t="s">
        <v>248</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25">
      <c r="A210" s="79" t="s">
        <v>48</v>
      </c>
      <c r="B210" s="427" t="s">
        <v>249</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25">
      <c r="A211" s="79" t="s">
        <v>48</v>
      </c>
      <c r="B211" s="427" t="s">
        <v>250</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25">
      <c r="A212" s="79" t="s">
        <v>48</v>
      </c>
      <c r="B212" s="427" t="s">
        <v>251</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25">
      <c r="A213" s="79" t="s">
        <v>48</v>
      </c>
      <c r="B213" s="427" t="s">
        <v>252</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25">
      <c r="A214" s="79" t="s">
        <v>48</v>
      </c>
      <c r="B214" s="427" t="s">
        <v>253</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25">
      <c r="A215" s="79" t="s">
        <v>48</v>
      </c>
      <c r="B215" s="427" t="s">
        <v>254</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25">
      <c r="A216" s="79" t="s">
        <v>48</v>
      </c>
      <c r="B216" s="427" t="s">
        <v>255</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25">
      <c r="A217" s="79" t="s">
        <v>48</v>
      </c>
      <c r="B217" s="427" t="s">
        <v>256</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25">
      <c r="A218" s="79" t="s">
        <v>48</v>
      </c>
      <c r="B218" s="427" t="s">
        <v>257</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25">
      <c r="A219" s="79" t="s">
        <v>48</v>
      </c>
      <c r="B219" s="427" t="s">
        <v>258</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25">
      <c r="A220" s="79" t="s">
        <v>48</v>
      </c>
      <c r="B220" s="427" t="s">
        <v>259</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25">
      <c r="A221" s="79" t="s">
        <v>48</v>
      </c>
      <c r="B221" s="427" t="s">
        <v>260</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25">
      <c r="A222" s="79" t="s">
        <v>48</v>
      </c>
      <c r="B222" s="427" t="s">
        <v>261</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25">
      <c r="A223" s="79" t="s">
        <v>48</v>
      </c>
      <c r="B223" s="427" t="s">
        <v>262</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25">
      <c r="A224" s="79" t="s">
        <v>48</v>
      </c>
      <c r="B224" s="427" t="s">
        <v>263</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25">
      <c r="A225" s="79" t="s">
        <v>48</v>
      </c>
      <c r="B225" s="427" t="s">
        <v>264</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25">
      <c r="A226" s="79" t="s">
        <v>48</v>
      </c>
      <c r="B226" s="427" t="s">
        <v>265</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25">
      <c r="A227" s="79" t="s">
        <v>48</v>
      </c>
      <c r="B227" s="427" t="s">
        <v>266</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25">
      <c r="A228" s="79" t="s">
        <v>48</v>
      </c>
      <c r="B228" s="427" t="s">
        <v>267</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25">
      <c r="A229" s="79" t="s">
        <v>48</v>
      </c>
      <c r="B229" s="427" t="s">
        <v>268</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25">
      <c r="A230" s="79" t="s">
        <v>48</v>
      </c>
      <c r="B230" s="427" t="s">
        <v>269</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25">
      <c r="A231" s="79" t="s">
        <v>48</v>
      </c>
      <c r="B231" s="427" t="s">
        <v>270</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25">
      <c r="A232" s="79" t="s">
        <v>48</v>
      </c>
      <c r="B232" s="427" t="s">
        <v>271</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25">
      <c r="A233" s="79" t="s">
        <v>48</v>
      </c>
      <c r="B233" s="427" t="s">
        <v>272</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25">
      <c r="A234" s="79" t="s">
        <v>48</v>
      </c>
      <c r="B234" s="427" t="s">
        <v>273</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25">
      <c r="A235" s="79" t="s">
        <v>48</v>
      </c>
      <c r="B235" s="427" t="s">
        <v>274</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25">
      <c r="A236" s="79" t="s">
        <v>48</v>
      </c>
      <c r="B236" s="427" t="s">
        <v>275</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25">
      <c r="A237" s="79" t="s">
        <v>48</v>
      </c>
      <c r="B237" s="427" t="s">
        <v>276</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25">
      <c r="A238" s="79" t="s">
        <v>48</v>
      </c>
      <c r="B238" s="427" t="s">
        <v>277</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25">
      <c r="A239" s="79" t="s">
        <v>48</v>
      </c>
      <c r="B239" s="427" t="s">
        <v>278</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25">
      <c r="A240" s="79" t="s">
        <v>48</v>
      </c>
      <c r="B240" s="427" t="s">
        <v>279</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25">
      <c r="A241" s="79" t="s">
        <v>48</v>
      </c>
      <c r="B241" s="427" t="s">
        <v>280</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25">
      <c r="A242" s="79" t="s">
        <v>48</v>
      </c>
      <c r="B242" s="427" t="s">
        <v>281</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25">
      <c r="A243" s="79" t="s">
        <v>48</v>
      </c>
      <c r="B243" s="427" t="s">
        <v>282</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25">
      <c r="A244" s="79" t="s">
        <v>48</v>
      </c>
      <c r="B244" s="427" t="s">
        <v>283</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25">
      <c r="A245" s="79" t="s">
        <v>48</v>
      </c>
      <c r="B245" s="427" t="s">
        <v>284</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25">
      <c r="A246" s="79" t="s">
        <v>48</v>
      </c>
      <c r="B246" s="427" t="s">
        <v>285</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25">
      <c r="A247" s="79" t="s">
        <v>48</v>
      </c>
      <c r="B247" s="427" t="s">
        <v>286</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25">
      <c r="A248" s="79" t="s">
        <v>48</v>
      </c>
      <c r="B248" s="427" t="s">
        <v>287</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25">
      <c r="A249" s="79" t="s">
        <v>48</v>
      </c>
      <c r="B249" s="427" t="s">
        <v>288</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25">
      <c r="A250" s="79" t="s">
        <v>48</v>
      </c>
      <c r="B250" s="427" t="s">
        <v>289</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25">
      <c r="A251" s="79" t="s">
        <v>48</v>
      </c>
      <c r="B251" s="427" t="s">
        <v>290</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25">
      <c r="A252" s="79" t="s">
        <v>48</v>
      </c>
      <c r="B252" s="427" t="s">
        <v>291</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25">
      <c r="A253" s="79" t="s">
        <v>48</v>
      </c>
      <c r="B253" s="427" t="s">
        <v>292</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25">
      <c r="A254" s="79" t="s">
        <v>48</v>
      </c>
      <c r="B254" s="427" t="s">
        <v>293</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25">
      <c r="A255" s="79" t="s">
        <v>48</v>
      </c>
      <c r="B255" s="427" t="s">
        <v>294</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25">
      <c r="A256" s="79" t="s">
        <v>48</v>
      </c>
      <c r="B256" s="427" t="s">
        <v>295</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25">
      <c r="A257" s="79" t="s">
        <v>48</v>
      </c>
      <c r="B257" s="427" t="s">
        <v>296</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25">
      <c r="A258" s="79" t="s">
        <v>48</v>
      </c>
      <c r="B258" s="427" t="s">
        <v>297</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25">
      <c r="A259" s="79" t="s">
        <v>48</v>
      </c>
      <c r="B259" s="427" t="s">
        <v>298</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25">
      <c r="A260" s="79" t="s">
        <v>48</v>
      </c>
      <c r="B260" s="427" t="s">
        <v>299</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25">
      <c r="A261" s="79" t="s">
        <v>48</v>
      </c>
      <c r="B261" s="427" t="s">
        <v>300</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25">
      <c r="A262" s="79" t="s">
        <v>48</v>
      </c>
      <c r="B262" s="427" t="s">
        <v>301</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25">
      <c r="A263" s="79" t="s">
        <v>48</v>
      </c>
      <c r="B263" s="427" t="s">
        <v>302</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25">
      <c r="A264" s="79" t="s">
        <v>48</v>
      </c>
      <c r="B264" s="427" t="s">
        <v>303</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25">
      <c r="A265" s="79" t="s">
        <v>48</v>
      </c>
      <c r="B265" s="427" t="s">
        <v>304</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25">
      <c r="A266" s="79" t="s">
        <v>48</v>
      </c>
      <c r="B266" s="427" t="s">
        <v>305</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25">
      <c r="A267" s="79" t="s">
        <v>48</v>
      </c>
      <c r="B267" s="427" t="s">
        <v>306</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25">
      <c r="A268" s="79" t="s">
        <v>48</v>
      </c>
      <c r="B268" s="427" t="s">
        <v>307</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25">
      <c r="A269" s="79" t="s">
        <v>48</v>
      </c>
      <c r="B269" s="427" t="s">
        <v>308</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25">
      <c r="A270" s="79" t="s">
        <v>48</v>
      </c>
      <c r="B270" s="427" t="s">
        <v>309</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25">
      <c r="A271" s="79" t="s">
        <v>48</v>
      </c>
      <c r="B271" s="427" t="s">
        <v>310</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25">
      <c r="A272" s="79" t="s">
        <v>48</v>
      </c>
      <c r="B272" s="427" t="s">
        <v>311</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25">
      <c r="A273" s="79" t="s">
        <v>48</v>
      </c>
      <c r="B273" s="427" t="s">
        <v>312</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25">
      <c r="A274" s="79" t="s">
        <v>48</v>
      </c>
      <c r="B274" s="427" t="s">
        <v>313</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25">
      <c r="A275" s="79" t="s">
        <v>48</v>
      </c>
      <c r="B275" s="427" t="s">
        <v>314</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25">
      <c r="A276" s="79" t="s">
        <v>48</v>
      </c>
      <c r="B276" s="427" t="s">
        <v>315</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25">
      <c r="A277" s="79" t="s">
        <v>48</v>
      </c>
      <c r="B277" s="427" t="s">
        <v>316</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25">
      <c r="A278" s="79" t="s">
        <v>48</v>
      </c>
      <c r="B278" s="427" t="s">
        <v>317</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25">
      <c r="A279" s="79" t="s">
        <v>48</v>
      </c>
      <c r="B279" s="427" t="s">
        <v>318</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25">
      <c r="A280" s="79" t="s">
        <v>48</v>
      </c>
      <c r="B280" s="427" t="s">
        <v>319</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25">
      <c r="A281" s="79" t="s">
        <v>48</v>
      </c>
      <c r="B281" s="427" t="s">
        <v>320</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25">
      <c r="A282" s="79" t="s">
        <v>48</v>
      </c>
      <c r="B282" s="427" t="s">
        <v>321</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25">
      <c r="A283" s="79" t="s">
        <v>48</v>
      </c>
      <c r="B283" s="427" t="s">
        <v>322</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25">
      <c r="A284" s="79" t="s">
        <v>48</v>
      </c>
      <c r="B284" s="427" t="s">
        <v>323</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25">
      <c r="A285" s="79" t="s">
        <v>48</v>
      </c>
      <c r="B285" s="427" t="s">
        <v>324</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25">
      <c r="A286" s="79" t="s">
        <v>48</v>
      </c>
      <c r="B286" s="427" t="s">
        <v>325</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25">
      <c r="A287" s="79" t="s">
        <v>48</v>
      </c>
      <c r="B287" s="427" t="s">
        <v>326</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25">
      <c r="A288" s="79" t="s">
        <v>48</v>
      </c>
      <c r="B288" s="427" t="s">
        <v>327</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25">
      <c r="A289" s="79" t="s">
        <v>48</v>
      </c>
      <c r="B289" s="427" t="s">
        <v>328</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25">
      <c r="A290" s="79" t="s">
        <v>48</v>
      </c>
      <c r="B290" s="427" t="s">
        <v>329</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25">
      <c r="A291" s="79" t="s">
        <v>48</v>
      </c>
      <c r="B291" s="427" t="s">
        <v>330</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25">
      <c r="A292" s="79" t="s">
        <v>48</v>
      </c>
      <c r="B292" s="427" t="s">
        <v>331</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25">
      <c r="A293" s="79" t="s">
        <v>48</v>
      </c>
      <c r="B293" s="427" t="s">
        <v>332</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25">
      <c r="A294" s="79" t="s">
        <v>48</v>
      </c>
      <c r="B294" s="427" t="s">
        <v>333</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25">
      <c r="A295" s="79" t="s">
        <v>48</v>
      </c>
      <c r="B295" s="427" t="s">
        <v>334</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25">
      <c r="A296" s="79" t="s">
        <v>48</v>
      </c>
      <c r="B296" s="427" t="s">
        <v>335</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25">
      <c r="A297" s="79" t="s">
        <v>48</v>
      </c>
      <c r="B297" s="427" t="s">
        <v>336</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25">
      <c r="A298" s="79" t="s">
        <v>48</v>
      </c>
      <c r="B298" s="427" t="s">
        <v>337</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25">
      <c r="A299" s="79" t="s">
        <v>48</v>
      </c>
      <c r="B299" s="427" t="s">
        <v>338</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25">
      <c r="A300" s="79" t="s">
        <v>48</v>
      </c>
      <c r="B300" s="427" t="s">
        <v>339</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25">
      <c r="A301" s="79" t="s">
        <v>48</v>
      </c>
      <c r="B301" s="427" t="s">
        <v>340</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25">
      <c r="A302" s="79" t="s">
        <v>48</v>
      </c>
      <c r="B302" s="427" t="s">
        <v>341</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25">
      <c r="A303" s="79" t="s">
        <v>48</v>
      </c>
      <c r="B303" s="427" t="s">
        <v>342</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25">
      <c r="A304" s="79" t="s">
        <v>48</v>
      </c>
      <c r="B304" s="427" t="s">
        <v>343</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25">
      <c r="A305" s="79" t="s">
        <v>48</v>
      </c>
      <c r="B305" s="427" t="s">
        <v>344</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25">
      <c r="A306" s="79" t="s">
        <v>48</v>
      </c>
      <c r="B306" s="427" t="s">
        <v>345</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25">
      <c r="A307" s="79" t="s">
        <v>48</v>
      </c>
      <c r="B307" s="427" t="s">
        <v>346</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25">
      <c r="A308" s="79" t="s">
        <v>48</v>
      </c>
      <c r="B308" s="427" t="s">
        <v>347</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25">
      <c r="A309" s="79" t="s">
        <v>48</v>
      </c>
      <c r="B309" s="427" t="s">
        <v>348</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25">
      <c r="A310" s="79" t="s">
        <v>48</v>
      </c>
      <c r="B310" s="427" t="s">
        <v>349</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25">
      <c r="A311" s="79" t="s">
        <v>48</v>
      </c>
      <c r="B311" s="427" t="s">
        <v>350</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25">
      <c r="A312" s="79" t="s">
        <v>48</v>
      </c>
      <c r="B312" s="427" t="s">
        <v>351</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25">
      <c r="A313" s="79" t="s">
        <v>48</v>
      </c>
      <c r="B313" s="427" t="s">
        <v>352</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25">
      <c r="A314" s="79" t="s">
        <v>48</v>
      </c>
      <c r="B314" s="427" t="s">
        <v>353</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25">
      <c r="A315" s="79" t="s">
        <v>48</v>
      </c>
      <c r="B315" s="427" t="s">
        <v>354</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25">
      <c r="A316" s="79" t="s">
        <v>48</v>
      </c>
      <c r="B316" s="427" t="s">
        <v>355</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25">
      <c r="A317" s="79" t="s">
        <v>48</v>
      </c>
      <c r="B317" s="427" t="s">
        <v>356</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25">
      <c r="A318" s="79" t="s">
        <v>48</v>
      </c>
      <c r="B318" s="427" t="s">
        <v>357</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25">
      <c r="A319" s="79" t="s">
        <v>48</v>
      </c>
      <c r="B319" s="427" t="s">
        <v>358</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25">
      <c r="A320" s="79" t="s">
        <v>48</v>
      </c>
      <c r="B320" s="427" t="s">
        <v>359</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25">
      <c r="A321" s="79" t="s">
        <v>48</v>
      </c>
      <c r="B321" s="427" t="s">
        <v>360</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25">
      <c r="A322" s="79" t="s">
        <v>48</v>
      </c>
      <c r="B322" s="427" t="s">
        <v>361</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25">
      <c r="A323" s="79" t="s">
        <v>48</v>
      </c>
      <c r="B323" s="427" t="s">
        <v>362</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25">
      <c r="A324" s="79" t="s">
        <v>48</v>
      </c>
      <c r="B324" s="427" t="s">
        <v>363</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25">
      <c r="A325" s="79" t="s">
        <v>48</v>
      </c>
      <c r="B325" s="427" t="s">
        <v>364</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25">
      <c r="A326" s="79" t="s">
        <v>48</v>
      </c>
      <c r="B326" s="427" t="s">
        <v>365</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25">
      <c r="A327" s="79" t="s">
        <v>48</v>
      </c>
      <c r="B327" s="427" t="s">
        <v>366</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25">
      <c r="A328" s="79" t="s">
        <v>48</v>
      </c>
      <c r="B328" s="427" t="s">
        <v>367</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25">
      <c r="A329" s="79" t="s">
        <v>48</v>
      </c>
      <c r="B329" s="427" t="s">
        <v>368</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25">
      <c r="A330" s="79" t="s">
        <v>48</v>
      </c>
      <c r="B330" s="427" t="s">
        <v>369</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25">
      <c r="A331" s="79" t="s">
        <v>48</v>
      </c>
      <c r="B331" s="427" t="s">
        <v>370</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25">
      <c r="A332" s="79" t="s">
        <v>48</v>
      </c>
      <c r="B332" s="427" t="s">
        <v>371</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25">
      <c r="A333" s="79" t="s">
        <v>48</v>
      </c>
      <c r="B333" s="427" t="s">
        <v>372</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25">
      <c r="A334" s="79" t="s">
        <v>48</v>
      </c>
      <c r="B334" s="427" t="s">
        <v>373</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25">
      <c r="A335" s="79" t="s">
        <v>48</v>
      </c>
      <c r="B335" s="427" t="s">
        <v>374</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25">
      <c r="A336" s="79" t="s">
        <v>48</v>
      </c>
      <c r="B336" s="427" t="s">
        <v>375</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25">
      <c r="A337" s="79" t="s">
        <v>48</v>
      </c>
      <c r="B337" s="427" t="s">
        <v>376</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25">
      <c r="A338" s="79" t="s">
        <v>48</v>
      </c>
      <c r="B338" s="427" t="s">
        <v>377</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25">
      <c r="A339" s="79" t="s">
        <v>48</v>
      </c>
      <c r="B339" s="427" t="s">
        <v>378</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25">
      <c r="A340" s="79" t="s">
        <v>48</v>
      </c>
      <c r="B340" s="427" t="s">
        <v>379</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25">
      <c r="A341" s="79" t="s">
        <v>48</v>
      </c>
      <c r="B341" s="427" t="s">
        <v>380</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25">
      <c r="A342" s="79" t="s">
        <v>48</v>
      </c>
      <c r="B342" s="427" t="s">
        <v>381</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25">
      <c r="A343" s="79" t="s">
        <v>48</v>
      </c>
      <c r="B343" s="427" t="s">
        <v>382</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25">
      <c r="A344" s="79" t="s">
        <v>48</v>
      </c>
      <c r="B344" s="427" t="s">
        <v>383</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25">
      <c r="A345" s="79" t="s">
        <v>48</v>
      </c>
      <c r="B345" s="427" t="s">
        <v>384</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25">
      <c r="A346" s="79" t="s">
        <v>48</v>
      </c>
      <c r="B346" s="427" t="s">
        <v>385</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25">
      <c r="A347" s="79" t="s">
        <v>48</v>
      </c>
      <c r="B347" s="427" t="s">
        <v>386</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25">
      <c r="A348" s="79" t="s">
        <v>48</v>
      </c>
      <c r="B348" s="427" t="s">
        <v>387</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25">
      <c r="A349" s="79" t="s">
        <v>48</v>
      </c>
      <c r="B349" s="427" t="s">
        <v>388</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25">
      <c r="A350" s="79" t="s">
        <v>48</v>
      </c>
      <c r="B350" s="427" t="s">
        <v>389</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25">
      <c r="A351" s="79" t="s">
        <v>48</v>
      </c>
      <c r="B351" s="427" t="s">
        <v>390</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25">
      <c r="A352" s="79" t="s">
        <v>48</v>
      </c>
      <c r="B352" s="427" t="s">
        <v>391</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25">
      <c r="A353" s="79" t="s">
        <v>48</v>
      </c>
      <c r="B353" s="427" t="s">
        <v>392</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25">
      <c r="A354" s="79" t="s">
        <v>48</v>
      </c>
      <c r="B354" s="427" t="s">
        <v>393</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25">
      <c r="A355" s="79" t="s">
        <v>48</v>
      </c>
      <c r="B355" s="427" t="s">
        <v>394</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25">
      <c r="A356" s="79" t="s">
        <v>48</v>
      </c>
      <c r="B356" s="427" t="s">
        <v>395</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25">
      <c r="A357" s="79" t="s">
        <v>48</v>
      </c>
      <c r="B357" s="427" t="s">
        <v>396</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25">
      <c r="A358" s="79" t="s">
        <v>48</v>
      </c>
      <c r="B358" s="427" t="s">
        <v>397</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25">
      <c r="A359" s="79" t="s">
        <v>48</v>
      </c>
      <c r="B359" s="427" t="s">
        <v>398</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25">
      <c r="A360" s="79" t="s">
        <v>48</v>
      </c>
      <c r="B360" s="427" t="s">
        <v>399</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25">
      <c r="A361" s="79" t="s">
        <v>48</v>
      </c>
      <c r="B361" s="427" t="s">
        <v>400</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25">
      <c r="A362" s="79" t="s">
        <v>48</v>
      </c>
      <c r="B362" s="427" t="s">
        <v>401</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25">
      <c r="A363" s="79" t="s">
        <v>48</v>
      </c>
      <c r="B363" s="427" t="s">
        <v>402</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25">
      <c r="A364" s="79" t="s">
        <v>48</v>
      </c>
      <c r="B364" s="427" t="s">
        <v>403</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25">
      <c r="A365" s="79" t="s">
        <v>48</v>
      </c>
      <c r="B365" s="427" t="s">
        <v>404</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25">
      <c r="A366" s="79" t="s">
        <v>48</v>
      </c>
      <c r="B366" s="427" t="s">
        <v>405</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25">
      <c r="A367" s="79" t="s">
        <v>48</v>
      </c>
      <c r="B367" s="427" t="s">
        <v>406</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25">
      <c r="A368" s="79" t="s">
        <v>48</v>
      </c>
      <c r="B368" s="427" t="s">
        <v>407</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25">
      <c r="A369" s="79" t="s">
        <v>48</v>
      </c>
      <c r="B369" s="427" t="s">
        <v>408</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25">
      <c r="A370" s="79" t="s">
        <v>48</v>
      </c>
      <c r="B370" s="427" t="s">
        <v>409</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25">
      <c r="A371" s="79" t="s">
        <v>48</v>
      </c>
      <c r="B371" s="427" t="s">
        <v>410</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25">
      <c r="A372" s="79" t="s">
        <v>48</v>
      </c>
      <c r="B372" s="427" t="s">
        <v>411</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25">
      <c r="A373" s="79" t="s">
        <v>48</v>
      </c>
      <c r="B373" s="427" t="s">
        <v>412</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25">
      <c r="A374" s="79" t="s">
        <v>48</v>
      </c>
      <c r="B374" s="427" t="s">
        <v>413</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25">
      <c r="A375" s="79" t="s">
        <v>48</v>
      </c>
      <c r="B375" s="427" t="s">
        <v>414</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25">
      <c r="A376" s="79" t="s">
        <v>48</v>
      </c>
      <c r="B376" s="427" t="s">
        <v>415</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25">
      <c r="A377" s="79" t="s">
        <v>48</v>
      </c>
      <c r="B377" s="427" t="s">
        <v>416</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25">
      <c r="A378" s="79" t="s">
        <v>48</v>
      </c>
      <c r="B378" s="427" t="s">
        <v>417</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25">
      <c r="A379" s="79" t="s">
        <v>48</v>
      </c>
      <c r="B379" s="427" t="s">
        <v>418</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25">
      <c r="A380" s="79" t="s">
        <v>48</v>
      </c>
      <c r="B380" s="427" t="s">
        <v>419</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25">
      <c r="A381" s="79" t="s">
        <v>48</v>
      </c>
      <c r="B381" s="427" t="s">
        <v>420</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25">
      <c r="A382" s="79" t="s">
        <v>48</v>
      </c>
      <c r="B382" s="427" t="s">
        <v>421</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25">
      <c r="A383" s="79" t="s">
        <v>48</v>
      </c>
      <c r="B383" s="427" t="s">
        <v>422</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25">
      <c r="A384" s="79" t="s">
        <v>48</v>
      </c>
      <c r="B384" s="427" t="s">
        <v>423</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25">
      <c r="A385" s="79" t="s">
        <v>48</v>
      </c>
      <c r="B385" s="427" t="s">
        <v>424</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25">
      <c r="A386" s="79" t="s">
        <v>48</v>
      </c>
      <c r="B386" s="427" t="s">
        <v>425</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25">
      <c r="A387" s="79" t="s">
        <v>48</v>
      </c>
      <c r="B387" s="427" t="s">
        <v>426</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25">
      <c r="A388" s="79" t="s">
        <v>48</v>
      </c>
      <c r="B388" s="427" t="s">
        <v>427</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25">
      <c r="A389" s="79" t="s">
        <v>48</v>
      </c>
      <c r="B389" s="427" t="s">
        <v>428</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25">
      <c r="A390" s="79" t="s">
        <v>48</v>
      </c>
      <c r="B390" s="427" t="s">
        <v>429</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25">
      <c r="A391" s="79" t="s">
        <v>48</v>
      </c>
      <c r="B391" s="427" t="s">
        <v>430</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25">
      <c r="A392" s="79" t="s">
        <v>48</v>
      </c>
      <c r="B392" s="427" t="s">
        <v>431</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25">
      <c r="A393" s="79" t="s">
        <v>48</v>
      </c>
      <c r="B393" s="427" t="s">
        <v>432</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25">
      <c r="A394" s="79" t="s">
        <v>48</v>
      </c>
      <c r="B394" s="427" t="s">
        <v>433</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25">
      <c r="A395" s="79" t="s">
        <v>48</v>
      </c>
      <c r="B395" s="427" t="s">
        <v>434</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25">
      <c r="A396" s="79" t="s">
        <v>48</v>
      </c>
      <c r="B396" s="427" t="s">
        <v>435</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25">
      <c r="A397" s="79" t="s">
        <v>48</v>
      </c>
      <c r="B397" s="427" t="s">
        <v>436</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25">
      <c r="A398" s="79" t="s">
        <v>48</v>
      </c>
      <c r="B398" s="427" t="s">
        <v>437</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25">
      <c r="A399" s="79" t="s">
        <v>48</v>
      </c>
      <c r="B399" s="427" t="s">
        <v>438</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25">
      <c r="A400" s="79" t="s">
        <v>48</v>
      </c>
      <c r="B400" s="427" t="s">
        <v>439</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25">
      <c r="A401" s="79" t="s">
        <v>48</v>
      </c>
      <c r="B401" s="427" t="s">
        <v>440</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25">
      <c r="A402" s="79" t="s">
        <v>48</v>
      </c>
      <c r="B402" s="427" t="s">
        <v>441</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25">
      <c r="A403" s="79" t="s">
        <v>48</v>
      </c>
      <c r="B403" s="427" t="s">
        <v>442</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25">
      <c r="A404" s="79" t="s">
        <v>48</v>
      </c>
      <c r="B404" s="427" t="s">
        <v>443</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25">
      <c r="A405" s="79" t="s">
        <v>48</v>
      </c>
      <c r="B405" s="427" t="s">
        <v>444</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25">
      <c r="A406" s="79" t="s">
        <v>48</v>
      </c>
      <c r="B406" s="427" t="s">
        <v>445</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25">
      <c r="A407" s="79" t="s">
        <v>48</v>
      </c>
      <c r="B407" s="427" t="s">
        <v>446</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25">
      <c r="A408" s="79" t="s">
        <v>48</v>
      </c>
      <c r="B408" s="427" t="s">
        <v>447</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25">
      <c r="A409" s="79" t="s">
        <v>48</v>
      </c>
      <c r="B409" s="427" t="s">
        <v>448</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25">
      <c r="A410" s="79" t="s">
        <v>48</v>
      </c>
      <c r="B410" s="427" t="s">
        <v>449</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25">
      <c r="A411" s="79" t="s">
        <v>48</v>
      </c>
      <c r="B411" s="427" t="s">
        <v>450</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25">
      <c r="A412" s="79" t="s">
        <v>48</v>
      </c>
      <c r="B412" s="427" t="s">
        <v>451</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25">
      <c r="A413" s="79" t="s">
        <v>48</v>
      </c>
      <c r="B413" s="427" t="s">
        <v>452</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25">
      <c r="A414" s="79" t="s">
        <v>48</v>
      </c>
      <c r="B414" s="427" t="s">
        <v>453</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25">
      <c r="A415" s="79" t="s">
        <v>48</v>
      </c>
      <c r="B415" s="427" t="s">
        <v>454</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25">
      <c r="A416" s="79" t="s">
        <v>48</v>
      </c>
      <c r="B416" s="427" t="s">
        <v>455</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25">
      <c r="A417" s="79" t="s">
        <v>48</v>
      </c>
      <c r="B417" s="427" t="s">
        <v>456</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25">
      <c r="A418" s="79" t="s">
        <v>48</v>
      </c>
      <c r="B418" s="427" t="s">
        <v>457</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25">
      <c r="A419" s="79" t="s">
        <v>48</v>
      </c>
      <c r="B419" s="427" t="s">
        <v>458</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25">
      <c r="A420" s="79" t="s">
        <v>48</v>
      </c>
      <c r="B420" s="427" t="s">
        <v>459</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25">
      <c r="A421" s="79" t="s">
        <v>48</v>
      </c>
      <c r="B421" s="427" t="s">
        <v>460</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25">
      <c r="A422" s="79" t="s">
        <v>48</v>
      </c>
      <c r="B422" s="427" t="s">
        <v>461</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25">
      <c r="A423" s="79" t="s">
        <v>48</v>
      </c>
      <c r="B423" s="427" t="s">
        <v>462</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25">
      <c r="A424" s="79" t="s">
        <v>48</v>
      </c>
      <c r="B424" s="427" t="s">
        <v>463</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25">
      <c r="A425" s="79" t="s">
        <v>48</v>
      </c>
      <c r="B425" s="427" t="s">
        <v>464</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25">
      <c r="A426" s="79" t="s">
        <v>48</v>
      </c>
      <c r="B426" s="427" t="s">
        <v>465</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25">
      <c r="A427" s="79" t="s">
        <v>48</v>
      </c>
      <c r="B427" s="427" t="s">
        <v>466</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25">
      <c r="A428" s="79" t="s">
        <v>48</v>
      </c>
      <c r="B428" s="427" t="s">
        <v>467</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25">
      <c r="A429" s="79" t="s">
        <v>48</v>
      </c>
      <c r="B429" s="427" t="s">
        <v>468</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25">
      <c r="A430" s="79" t="s">
        <v>48</v>
      </c>
      <c r="B430" s="427" t="s">
        <v>469</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25">
      <c r="A431" s="79" t="s">
        <v>48</v>
      </c>
      <c r="B431" s="427" t="s">
        <v>470</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25">
      <c r="A432" s="79" t="s">
        <v>48</v>
      </c>
      <c r="B432" s="427" t="s">
        <v>471</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25">
      <c r="A433" s="79" t="s">
        <v>48</v>
      </c>
      <c r="B433" s="427" t="s">
        <v>472</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25">
      <c r="A434" s="79" t="s">
        <v>48</v>
      </c>
      <c r="B434" s="427" t="s">
        <v>473</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25">
      <c r="A435" s="79" t="s">
        <v>48</v>
      </c>
      <c r="B435" s="427" t="s">
        <v>474</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25">
      <c r="A436" s="79" t="s">
        <v>48</v>
      </c>
      <c r="B436" s="427" t="s">
        <v>475</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25">
      <c r="A437" s="79" t="s">
        <v>48</v>
      </c>
      <c r="B437" s="427" t="s">
        <v>476</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25">
      <c r="A438" s="79" t="s">
        <v>48</v>
      </c>
      <c r="B438" s="427" t="s">
        <v>477</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25">
      <c r="A439" s="79" t="s">
        <v>48</v>
      </c>
      <c r="B439" s="427" t="s">
        <v>478</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25">
      <c r="A440" s="79" t="s">
        <v>48</v>
      </c>
      <c r="B440" s="427" t="s">
        <v>479</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25">
      <c r="A441" s="79" t="s">
        <v>48</v>
      </c>
      <c r="B441" s="427" t="s">
        <v>480</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25">
      <c r="A442" s="79" t="s">
        <v>48</v>
      </c>
      <c r="B442" s="427" t="s">
        <v>481</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25">
      <c r="A443" s="79" t="s">
        <v>48</v>
      </c>
      <c r="B443" s="427" t="s">
        <v>482</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25">
      <c r="A444" s="79" t="s">
        <v>48</v>
      </c>
      <c r="B444" s="427" t="s">
        <v>483</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25">
      <c r="A445" s="79" t="s">
        <v>48</v>
      </c>
      <c r="B445" s="427" t="s">
        <v>484</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25">
      <c r="A446" s="79" t="s">
        <v>48</v>
      </c>
      <c r="B446" s="427" t="s">
        <v>485</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25">
      <c r="A447" s="79" t="s">
        <v>48</v>
      </c>
      <c r="B447" s="427" t="s">
        <v>486</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25">
      <c r="A448" s="79" t="s">
        <v>48</v>
      </c>
      <c r="B448" s="427" t="s">
        <v>487</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25">
      <c r="A449" s="79" t="s">
        <v>48</v>
      </c>
      <c r="B449" s="427" t="s">
        <v>488</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25">
      <c r="A450" s="79" t="s">
        <v>48</v>
      </c>
      <c r="B450" s="427" t="s">
        <v>489</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25">
      <c r="A451" s="79" t="s">
        <v>48</v>
      </c>
      <c r="B451" s="427" t="s">
        <v>490</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25">
      <c r="A452" s="79" t="s">
        <v>48</v>
      </c>
      <c r="B452" s="427" t="s">
        <v>491</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25">
      <c r="A453" s="79" t="s">
        <v>48</v>
      </c>
      <c r="B453" s="427" t="s">
        <v>492</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25">
      <c r="A454" s="79" t="s">
        <v>48</v>
      </c>
      <c r="B454" s="427" t="s">
        <v>493</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25">
      <c r="A455" s="79" t="s">
        <v>48</v>
      </c>
      <c r="B455" s="427" t="s">
        <v>494</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25">
      <c r="A456" s="79" t="s">
        <v>48</v>
      </c>
      <c r="B456" s="427" t="s">
        <v>495</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25">
      <c r="A457" s="79" t="s">
        <v>48</v>
      </c>
      <c r="B457" s="427" t="s">
        <v>496</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25">
      <c r="A458" s="79" t="s">
        <v>48</v>
      </c>
      <c r="B458" s="427" t="s">
        <v>497</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25">
      <c r="A459" s="79" t="s">
        <v>48</v>
      </c>
      <c r="B459" s="427" t="s">
        <v>498</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25">
      <c r="A460" s="79" t="s">
        <v>48</v>
      </c>
      <c r="B460" s="427" t="s">
        <v>499</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25">
      <c r="A461" s="79" t="s">
        <v>48</v>
      </c>
      <c r="B461" s="427" t="s">
        <v>500</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25">
      <c r="A462" s="79" t="s">
        <v>48</v>
      </c>
      <c r="B462" s="427" t="s">
        <v>501</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25">
      <c r="A463" s="79" t="s">
        <v>48</v>
      </c>
      <c r="B463" s="427" t="s">
        <v>502</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25">
      <c r="A464" s="79" t="s">
        <v>48</v>
      </c>
      <c r="B464" s="427" t="s">
        <v>503</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25">
      <c r="A465" s="79" t="s">
        <v>48</v>
      </c>
      <c r="B465" s="427" t="s">
        <v>504</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25">
      <c r="A466" s="79" t="s">
        <v>48</v>
      </c>
      <c r="B466" s="427" t="s">
        <v>504</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25">
      <c r="A467" s="79" t="s">
        <v>48</v>
      </c>
      <c r="B467" s="427" t="s">
        <v>505</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25">
      <c r="A468" s="79" t="s">
        <v>48</v>
      </c>
      <c r="B468" s="427" t="s">
        <v>506</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25">
      <c r="A469" s="79" t="s">
        <v>48</v>
      </c>
      <c r="B469" s="427" t="s">
        <v>507</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25">
      <c r="A470" s="79" t="s">
        <v>48</v>
      </c>
      <c r="B470" s="427" t="s">
        <v>508</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25">
      <c r="A471" s="79" t="s">
        <v>48</v>
      </c>
      <c r="B471" s="427" t="s">
        <v>509</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25">
      <c r="A472" s="79" t="s">
        <v>48</v>
      </c>
      <c r="B472" s="427" t="s">
        <v>510</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25">
      <c r="A473" s="79" t="s">
        <v>48</v>
      </c>
      <c r="B473" s="427" t="s">
        <v>511</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25">
      <c r="A474" s="79" t="s">
        <v>48</v>
      </c>
      <c r="B474" s="427" t="s">
        <v>512</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25">
      <c r="A475" s="79" t="s">
        <v>48</v>
      </c>
      <c r="B475" s="427" t="s">
        <v>513</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25">
      <c r="A476" s="79" t="s">
        <v>48</v>
      </c>
      <c r="B476" s="427" t="s">
        <v>514</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25">
      <c r="A477" s="79" t="s">
        <v>48</v>
      </c>
      <c r="B477" s="427" t="s">
        <v>515</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25">
      <c r="A478" s="79" t="s">
        <v>48</v>
      </c>
      <c r="B478" s="427" t="s">
        <v>516</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25">
      <c r="A479" s="79" t="s">
        <v>48</v>
      </c>
      <c r="B479" s="427" t="s">
        <v>517</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25">
      <c r="A480" s="79" t="s">
        <v>48</v>
      </c>
      <c r="B480" s="427" t="s">
        <v>518</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25">
      <c r="A481" s="79" t="s">
        <v>48</v>
      </c>
      <c r="B481" s="427" t="s">
        <v>519</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25">
      <c r="A482" s="79" t="s">
        <v>48</v>
      </c>
      <c r="B482" s="427" t="s">
        <v>520</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25">
      <c r="A483" s="79" t="s">
        <v>48</v>
      </c>
      <c r="B483" s="427" t="s">
        <v>521</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25">
      <c r="A484" s="79" t="s">
        <v>48</v>
      </c>
      <c r="B484" s="427" t="s">
        <v>522</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25">
      <c r="A485" s="79" t="s">
        <v>48</v>
      </c>
      <c r="B485" s="427" t="s">
        <v>523</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25">
      <c r="A486" s="79" t="s">
        <v>48</v>
      </c>
      <c r="B486" s="427" t="s">
        <v>524</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25">
      <c r="A487" s="79" t="s">
        <v>48</v>
      </c>
      <c r="B487" s="427" t="s">
        <v>525</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25">
      <c r="A488" s="79" t="s">
        <v>48</v>
      </c>
      <c r="B488" s="427" t="s">
        <v>526</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25">
      <c r="A489" s="79" t="s">
        <v>48</v>
      </c>
      <c r="B489" s="427" t="s">
        <v>527</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25">
      <c r="A490" s="79" t="s">
        <v>48</v>
      </c>
      <c r="B490" s="427" t="s">
        <v>528</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25">
      <c r="A491" s="79" t="s">
        <v>48</v>
      </c>
      <c r="B491" s="427" t="s">
        <v>529</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25">
      <c r="A492" s="79" t="s">
        <v>48</v>
      </c>
      <c r="B492" s="427" t="s">
        <v>530</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25">
      <c r="A493" s="79" t="s">
        <v>48</v>
      </c>
      <c r="B493" s="427" t="s">
        <v>531</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25">
      <c r="A494" s="79" t="s">
        <v>48</v>
      </c>
      <c r="B494" s="427" t="s">
        <v>532</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25">
      <c r="A495" s="79" t="s">
        <v>48</v>
      </c>
      <c r="B495" s="427" t="s">
        <v>533</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25">
      <c r="A496" s="79" t="s">
        <v>48</v>
      </c>
      <c r="B496" s="427" t="s">
        <v>534</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25">
      <c r="A497" s="79" t="s">
        <v>48</v>
      </c>
      <c r="B497" s="427" t="s">
        <v>535</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25">
      <c r="A498" s="79" t="s">
        <v>48</v>
      </c>
      <c r="B498" s="427" t="s">
        <v>536</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25">
      <c r="A499" s="79" t="s">
        <v>48</v>
      </c>
      <c r="B499" s="427" t="s">
        <v>537</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25">
      <c r="A500" s="79" t="s">
        <v>48</v>
      </c>
      <c r="B500" s="427" t="s">
        <v>538</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25">
      <c r="A501" s="79" t="s">
        <v>48</v>
      </c>
      <c r="B501" s="427" t="s">
        <v>539</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25">
      <c r="A502" s="79" t="s">
        <v>48</v>
      </c>
      <c r="B502" s="427" t="s">
        <v>540</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25">
      <c r="A503" s="79" t="s">
        <v>48</v>
      </c>
      <c r="B503" s="427" t="s">
        <v>541</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25">
      <c r="A504" s="79" t="s">
        <v>48</v>
      </c>
      <c r="B504" s="427" t="s">
        <v>542</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25">
      <c r="A505" s="79" t="s">
        <v>48</v>
      </c>
      <c r="B505" s="427" t="s">
        <v>543</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25">
      <c r="A506" s="79" t="s">
        <v>48</v>
      </c>
      <c r="B506" s="427" t="s">
        <v>544</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25">
      <c r="A507" s="79" t="s">
        <v>48</v>
      </c>
      <c r="B507" s="427" t="s">
        <v>545</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25">
      <c r="A508" s="79" t="s">
        <v>48</v>
      </c>
      <c r="B508" s="427" t="s">
        <v>546</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25">
      <c r="A509" s="79" t="s">
        <v>48</v>
      </c>
      <c r="B509" s="427" t="s">
        <v>547</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25">
      <c r="A510" s="79" t="s">
        <v>48</v>
      </c>
      <c r="B510" s="427" t="s">
        <v>548</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25">
      <c r="A511" s="79" t="s">
        <v>48</v>
      </c>
      <c r="B511" s="427" t="s">
        <v>549</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25">
      <c r="A512" s="79" t="s">
        <v>48</v>
      </c>
      <c r="B512" s="427" t="s">
        <v>550</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25">
      <c r="A513" s="79" t="s">
        <v>48</v>
      </c>
      <c r="B513" s="427" t="s">
        <v>551</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25">
      <c r="A514" s="79" t="s">
        <v>48</v>
      </c>
      <c r="B514" s="427" t="s">
        <v>552</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25">
      <c r="A515" s="79" t="s">
        <v>48</v>
      </c>
      <c r="B515" s="427" t="s">
        <v>553</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25">
      <c r="A516" s="79" t="s">
        <v>48</v>
      </c>
      <c r="B516" s="427" t="s">
        <v>554</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25">
      <c r="A517" s="79" t="s">
        <v>48</v>
      </c>
      <c r="B517" s="427" t="s">
        <v>555</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25">
      <c r="A518" s="79" t="s">
        <v>48</v>
      </c>
      <c r="B518" s="427" t="s">
        <v>556</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25">
      <c r="A519" s="79" t="s">
        <v>48</v>
      </c>
      <c r="B519" s="427" t="s">
        <v>557</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25">
      <c r="A520" s="79" t="s">
        <v>48</v>
      </c>
      <c r="B520" s="427" t="s">
        <v>558</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25">
      <c r="A521" s="79" t="s">
        <v>48</v>
      </c>
      <c r="B521" s="427" t="s">
        <v>559</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25">
      <c r="A522" s="79" t="s">
        <v>48</v>
      </c>
      <c r="B522" s="427" t="s">
        <v>560</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25">
      <c r="A523" s="79" t="s">
        <v>48</v>
      </c>
      <c r="B523" s="427" t="s">
        <v>561</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25">
      <c r="A524" s="79" t="s">
        <v>48</v>
      </c>
      <c r="B524" s="427" t="s">
        <v>562</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25">
      <c r="A525" s="79" t="s">
        <v>48</v>
      </c>
      <c r="B525" s="427" t="s">
        <v>563</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25">
      <c r="A526" s="79" t="s">
        <v>48</v>
      </c>
      <c r="B526" s="427" t="s">
        <v>564</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25">
      <c r="A527" s="79" t="s">
        <v>48</v>
      </c>
      <c r="B527" s="427" t="s">
        <v>565</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25">
      <c r="A528" s="79" t="s">
        <v>48</v>
      </c>
      <c r="B528" s="427" t="s">
        <v>566</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25">
      <c r="A529" s="79" t="s">
        <v>48</v>
      </c>
      <c r="B529" s="427" t="s">
        <v>567</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25">
      <c r="A530" s="79" t="s">
        <v>48</v>
      </c>
      <c r="B530" s="427" t="s">
        <v>568</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25">
      <c r="A531" s="79" t="s">
        <v>48</v>
      </c>
      <c r="B531" s="427" t="s">
        <v>569</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25">
      <c r="A532" s="79" t="s">
        <v>48</v>
      </c>
      <c r="B532" s="427" t="s">
        <v>570</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25">
      <c r="A533" s="79" t="s">
        <v>48</v>
      </c>
      <c r="B533" s="427" t="s">
        <v>571</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25">
      <c r="A534" s="79" t="s">
        <v>48</v>
      </c>
      <c r="B534" s="427" t="s">
        <v>572</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25">
      <c r="A535" s="79" t="s">
        <v>48</v>
      </c>
      <c r="B535" s="427" t="s">
        <v>573</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25">
      <c r="A536" s="79" t="s">
        <v>48</v>
      </c>
      <c r="B536" s="427" t="s">
        <v>574</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25">
      <c r="A537" s="79" t="s">
        <v>48</v>
      </c>
      <c r="B537" s="427" t="s">
        <v>575</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25">
      <c r="A538" s="79" t="s">
        <v>48</v>
      </c>
      <c r="B538" s="427" t="s">
        <v>576</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25">
      <c r="A539" s="79" t="s">
        <v>48</v>
      </c>
      <c r="B539" s="427" t="s">
        <v>577</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25">
      <c r="A540" s="79" t="s">
        <v>48</v>
      </c>
      <c r="B540" s="427" t="s">
        <v>578</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25">
      <c r="A541" s="79" t="s">
        <v>48</v>
      </c>
      <c r="B541" s="427" t="s">
        <v>579</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25">
      <c r="A542" s="79" t="s">
        <v>48</v>
      </c>
      <c r="B542" s="427" t="s">
        <v>580</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25">
      <c r="A543" s="79" t="s">
        <v>48</v>
      </c>
      <c r="B543" s="427" t="s">
        <v>581</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25">
      <c r="A544" s="79" t="s">
        <v>48</v>
      </c>
      <c r="B544" s="427" t="s">
        <v>582</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25">
      <c r="A545" s="79" t="s">
        <v>48</v>
      </c>
      <c r="B545" s="427" t="s">
        <v>583</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25">
      <c r="A546" s="79" t="s">
        <v>48</v>
      </c>
      <c r="B546" s="427" t="s">
        <v>584</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25">
      <c r="A547" s="79" t="s">
        <v>48</v>
      </c>
      <c r="B547" s="427" t="s">
        <v>585</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25">
      <c r="A548" s="79" t="s">
        <v>48</v>
      </c>
      <c r="B548" s="427" t="s">
        <v>586</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25">
      <c r="A549" s="79" t="s">
        <v>48</v>
      </c>
      <c r="B549" s="427" t="s">
        <v>587</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25">
      <c r="A550" s="79" t="s">
        <v>48</v>
      </c>
      <c r="B550" s="427" t="s">
        <v>588</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25">
      <c r="A551" s="79" t="s">
        <v>48</v>
      </c>
      <c r="B551" s="427" t="s">
        <v>589</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25">
      <c r="A552" s="79" t="s">
        <v>48</v>
      </c>
      <c r="B552" s="427" t="s">
        <v>590</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25">
      <c r="A553" s="79" t="s">
        <v>48</v>
      </c>
      <c r="B553" s="427" t="s">
        <v>591</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25">
      <c r="A554" s="79" t="s">
        <v>48</v>
      </c>
      <c r="B554" s="427" t="s">
        <v>592</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25">
      <c r="A555" s="79" t="s">
        <v>48</v>
      </c>
      <c r="B555" s="427" t="s">
        <v>593</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25">
      <c r="A556" s="79" t="s">
        <v>48</v>
      </c>
      <c r="B556" s="427" t="s">
        <v>594</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25">
      <c r="A557" s="79" t="s">
        <v>48</v>
      </c>
      <c r="B557" s="427" t="s">
        <v>595</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25">
      <c r="A558" s="79" t="s">
        <v>48</v>
      </c>
      <c r="B558" s="427" t="s">
        <v>596</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25">
      <c r="A559" s="79" t="s">
        <v>48</v>
      </c>
      <c r="B559" s="427" t="s">
        <v>597</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25">
      <c r="A560" s="79" t="s">
        <v>48</v>
      </c>
      <c r="B560" s="427" t="s">
        <v>598</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25">
      <c r="A561" s="79" t="s">
        <v>48</v>
      </c>
      <c r="B561" s="427" t="s">
        <v>599</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25">
      <c r="A562" s="79" t="s">
        <v>48</v>
      </c>
      <c r="B562" s="427" t="s">
        <v>600</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25">
      <c r="A563" s="79" t="s">
        <v>48</v>
      </c>
      <c r="B563" s="427" t="s">
        <v>601</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25">
      <c r="A564" s="79" t="s">
        <v>48</v>
      </c>
      <c r="B564" s="427" t="s">
        <v>602</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25">
      <c r="A565" s="79" t="s">
        <v>48</v>
      </c>
      <c r="B565" s="427" t="s">
        <v>603</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25">
      <c r="A566" s="79" t="s">
        <v>48</v>
      </c>
      <c r="B566" s="427" t="s">
        <v>604</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25">
      <c r="A567" s="79" t="s">
        <v>48</v>
      </c>
      <c r="B567" s="427" t="s">
        <v>605</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25">
      <c r="A568" s="79" t="s">
        <v>48</v>
      </c>
      <c r="B568" s="427" t="s">
        <v>606</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25">
      <c r="A569" s="79" t="s">
        <v>48</v>
      </c>
      <c r="B569" s="427" t="s">
        <v>607</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25">
      <c r="A570" s="79" t="s">
        <v>48</v>
      </c>
      <c r="B570" s="427" t="s">
        <v>608</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25">
      <c r="A571" s="79" t="s">
        <v>48</v>
      </c>
      <c r="B571" s="427" t="s">
        <v>609</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25">
      <c r="A572" s="79" t="s">
        <v>48</v>
      </c>
      <c r="B572" s="427" t="s">
        <v>610</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25">
      <c r="A573" s="79" t="s">
        <v>48</v>
      </c>
      <c r="B573" s="427" t="s">
        <v>611</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25">
      <c r="A574" s="79" t="s">
        <v>48</v>
      </c>
      <c r="B574" s="427" t="s">
        <v>612</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25">
      <c r="A575" s="79" t="s">
        <v>48</v>
      </c>
      <c r="B575" s="427" t="s">
        <v>613</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25">
      <c r="A576" s="79" t="s">
        <v>48</v>
      </c>
      <c r="B576" s="427" t="s">
        <v>614</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25">
      <c r="A577" s="79" t="s">
        <v>48</v>
      </c>
      <c r="B577" s="427" t="s">
        <v>615</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25">
      <c r="A578" s="79" t="s">
        <v>48</v>
      </c>
      <c r="B578" s="427" t="s">
        <v>616</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25">
      <c r="A579" s="79" t="s">
        <v>48</v>
      </c>
      <c r="B579" s="427" t="s">
        <v>617</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25">
      <c r="A580" s="79" t="s">
        <v>48</v>
      </c>
      <c r="B580" s="427" t="s">
        <v>618</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25">
      <c r="A581" s="79" t="s">
        <v>48</v>
      </c>
      <c r="B581" s="427" t="s">
        <v>619</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25">
      <c r="A582" s="79" t="s">
        <v>48</v>
      </c>
      <c r="B582" s="427" t="s">
        <v>620</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25">
      <c r="A583" s="79" t="s">
        <v>48</v>
      </c>
      <c r="B583" s="427" t="s">
        <v>621</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25">
      <c r="A584" s="79" t="s">
        <v>48</v>
      </c>
      <c r="B584" s="427" t="s">
        <v>622</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25">
      <c r="A585" s="79" t="s">
        <v>48</v>
      </c>
      <c r="B585" s="427" t="s">
        <v>623</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25">
      <c r="A586" s="79" t="s">
        <v>48</v>
      </c>
      <c r="B586" s="427" t="s">
        <v>624</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25">
      <c r="A587" s="79" t="s">
        <v>48</v>
      </c>
      <c r="B587" s="427" t="s">
        <v>625</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25">
      <c r="A588" s="79" t="s">
        <v>48</v>
      </c>
      <c r="B588" s="427" t="s">
        <v>626</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25">
      <c r="A589" s="79" t="s">
        <v>48</v>
      </c>
      <c r="B589" s="427" t="s">
        <v>627</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25">
      <c r="A590" s="79" t="s">
        <v>48</v>
      </c>
      <c r="B590" s="427" t="s">
        <v>628</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25">
      <c r="A591" s="79" t="s">
        <v>48</v>
      </c>
      <c r="B591" s="427" t="s">
        <v>629</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25">
      <c r="A592" s="79" t="s">
        <v>48</v>
      </c>
      <c r="B592" s="427" t="s">
        <v>630</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25">
      <c r="A593" s="79" t="s">
        <v>48</v>
      </c>
      <c r="B593" s="427" t="s">
        <v>631</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25">
      <c r="A594" s="79" t="s">
        <v>48</v>
      </c>
      <c r="B594" s="427" t="s">
        <v>632</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25">
      <c r="A595" s="79" t="s">
        <v>48</v>
      </c>
      <c r="B595" s="427" t="s">
        <v>633</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25">
      <c r="A596" s="79" t="s">
        <v>48</v>
      </c>
      <c r="B596" s="427" t="s">
        <v>634</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25">
      <c r="A597" s="79" t="s">
        <v>48</v>
      </c>
      <c r="B597" s="427" t="s">
        <v>635</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25">
      <c r="A598" s="79" t="s">
        <v>48</v>
      </c>
      <c r="B598" s="427" t="s">
        <v>636</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25">
      <c r="A599" s="79" t="s">
        <v>48</v>
      </c>
      <c r="B599" s="427" t="s">
        <v>637</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25">
      <c r="A600" s="79" t="s">
        <v>48</v>
      </c>
      <c r="B600" s="427" t="s">
        <v>638</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25">
      <c r="A601" s="79" t="s">
        <v>48</v>
      </c>
      <c r="B601" s="427" t="s">
        <v>639</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25">
      <c r="A602" s="79" t="s">
        <v>48</v>
      </c>
      <c r="B602" s="427" t="s">
        <v>640</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25">
      <c r="A603" s="79" t="s">
        <v>48</v>
      </c>
      <c r="B603" s="427" t="s">
        <v>641</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25">
      <c r="A604" s="79" t="s">
        <v>48</v>
      </c>
      <c r="B604" s="427" t="s">
        <v>642</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25">
      <c r="A605" s="79" t="s">
        <v>48</v>
      </c>
      <c r="B605" s="427" t="s">
        <v>643</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25">
      <c r="A606" s="79" t="s">
        <v>48</v>
      </c>
      <c r="B606" s="427" t="s">
        <v>644</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25">
      <c r="A607" s="79" t="s">
        <v>48</v>
      </c>
      <c r="B607" s="427" t="s">
        <v>645</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25">
      <c r="A608" s="79" t="s">
        <v>48</v>
      </c>
      <c r="B608" s="427" t="s">
        <v>646</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25">
      <c r="A609" s="79" t="s">
        <v>48</v>
      </c>
      <c r="B609" s="427" t="s">
        <v>647</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25">
      <c r="A610" s="79" t="s">
        <v>48</v>
      </c>
      <c r="B610" s="427" t="s">
        <v>648</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25">
      <c r="A611" s="79" t="s">
        <v>48</v>
      </c>
      <c r="B611" s="427" t="s">
        <v>649</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25">
      <c r="A612" s="79" t="s">
        <v>48</v>
      </c>
      <c r="B612" s="427" t="s">
        <v>650</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25">
      <c r="A613" s="79" t="s">
        <v>48</v>
      </c>
      <c r="B613" s="427" t="s">
        <v>651</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25">
      <c r="A614" s="79" t="s">
        <v>48</v>
      </c>
      <c r="B614" s="427" t="s">
        <v>652</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25">
      <c r="A615" s="79" t="s">
        <v>48</v>
      </c>
      <c r="B615" s="427" t="s">
        <v>653</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25">
      <c r="A616" s="79" t="s">
        <v>48</v>
      </c>
      <c r="B616" s="427" t="s">
        <v>654</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25">
      <c r="A617" s="79" t="s">
        <v>48</v>
      </c>
      <c r="B617" s="427" t="s">
        <v>655</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25">
      <c r="A618" s="79" t="s">
        <v>48</v>
      </c>
      <c r="B618" s="427" t="s">
        <v>656</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25">
      <c r="A619" s="79" t="s">
        <v>48</v>
      </c>
      <c r="B619" s="427" t="s">
        <v>657</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25">
      <c r="A620" s="79" t="s">
        <v>48</v>
      </c>
      <c r="B620" s="427" t="s">
        <v>658</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25">
      <c r="A621" s="79" t="s">
        <v>48</v>
      </c>
      <c r="B621" s="427" t="s">
        <v>659</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25">
      <c r="A622" s="79" t="s">
        <v>48</v>
      </c>
      <c r="B622" s="427" t="s">
        <v>660</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25">
      <c r="A623" s="79" t="s">
        <v>48</v>
      </c>
      <c r="B623" s="427" t="s">
        <v>661</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25">
      <c r="A624" s="79" t="s">
        <v>48</v>
      </c>
      <c r="B624" s="427" t="s">
        <v>662</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25">
      <c r="A625" s="79" t="s">
        <v>48</v>
      </c>
      <c r="B625" s="427" t="s">
        <v>663</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25">
      <c r="A626" s="79" t="s">
        <v>48</v>
      </c>
      <c r="B626" s="427" t="s">
        <v>664</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25">
      <c r="A627" s="79" t="s">
        <v>48</v>
      </c>
      <c r="B627" s="427" t="s">
        <v>665</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25">
      <c r="A628" s="79" t="s">
        <v>48</v>
      </c>
      <c r="B628" s="427" t="s">
        <v>666</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25">
      <c r="A629" s="79" t="s">
        <v>48</v>
      </c>
      <c r="B629" s="427" t="s">
        <v>667</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25">
      <c r="A630" s="79" t="s">
        <v>48</v>
      </c>
      <c r="B630" s="427" t="s">
        <v>668</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25">
      <c r="A631" s="79" t="s">
        <v>48</v>
      </c>
      <c r="B631" s="427" t="s">
        <v>669</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25">
      <c r="A632" s="79" t="s">
        <v>48</v>
      </c>
      <c r="B632" s="427" t="s">
        <v>670</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25">
      <c r="A633" s="79" t="s">
        <v>48</v>
      </c>
      <c r="B633" s="427" t="s">
        <v>671</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25">
      <c r="A634" s="79" t="s">
        <v>48</v>
      </c>
      <c r="B634" s="427" t="s">
        <v>672</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25">
      <c r="A635" s="79" t="s">
        <v>48</v>
      </c>
      <c r="B635" s="427" t="s">
        <v>673</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25">
      <c r="A636" s="79" t="s">
        <v>48</v>
      </c>
      <c r="B636" s="427" t="s">
        <v>674</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25">
      <c r="A637" s="79" t="s">
        <v>48</v>
      </c>
      <c r="B637" s="427" t="s">
        <v>675</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25">
      <c r="A638" s="79" t="s">
        <v>48</v>
      </c>
      <c r="B638" s="427" t="s">
        <v>676</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25">
      <c r="A639" s="79" t="s">
        <v>48</v>
      </c>
      <c r="B639" s="427" t="s">
        <v>677</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25">
      <c r="A640" s="79" t="s">
        <v>48</v>
      </c>
      <c r="B640" s="427" t="s">
        <v>678</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25">
      <c r="A641" s="79" t="s">
        <v>48</v>
      </c>
      <c r="B641" s="427" t="s">
        <v>679</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25">
      <c r="A642" s="79" t="s">
        <v>48</v>
      </c>
      <c r="B642" s="427" t="s">
        <v>680</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25">
      <c r="A643" s="79" t="s">
        <v>48</v>
      </c>
      <c r="B643" s="427" t="s">
        <v>681</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25">
      <c r="A644" s="79" t="s">
        <v>48</v>
      </c>
      <c r="B644" s="427" t="s">
        <v>682</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25">
      <c r="A645" s="79" t="s">
        <v>48</v>
      </c>
      <c r="B645" s="427" t="s">
        <v>683</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25">
      <c r="A646" s="79" t="s">
        <v>48</v>
      </c>
      <c r="B646" s="427" t="s">
        <v>684</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25">
      <c r="A647" s="79" t="s">
        <v>48</v>
      </c>
      <c r="B647" s="427" t="s">
        <v>685</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25">
      <c r="A648" s="79" t="s">
        <v>48</v>
      </c>
      <c r="B648" s="427" t="s">
        <v>686</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25">
      <c r="A649" s="79" t="s">
        <v>48</v>
      </c>
      <c r="B649" s="427" t="s">
        <v>687</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25">
      <c r="A650" s="79" t="s">
        <v>48</v>
      </c>
      <c r="B650" s="427" t="s">
        <v>688</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25">
      <c r="A651" s="79" t="s">
        <v>48</v>
      </c>
      <c r="B651" s="427" t="s">
        <v>689</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25">
      <c r="A652" s="79" t="s">
        <v>48</v>
      </c>
      <c r="B652" s="427" t="s">
        <v>690</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25">
      <c r="A653" s="79" t="s">
        <v>48</v>
      </c>
      <c r="B653" s="427" t="s">
        <v>691</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25">
      <c r="A654" s="79" t="s">
        <v>48</v>
      </c>
      <c r="B654" s="427" t="s">
        <v>692</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25">
      <c r="A655" s="79" t="s">
        <v>48</v>
      </c>
      <c r="B655" s="427" t="s">
        <v>693</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25">
      <c r="A656" s="79" t="s">
        <v>48</v>
      </c>
      <c r="B656" s="427" t="s">
        <v>694</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25">
      <c r="A657" s="79" t="s">
        <v>48</v>
      </c>
      <c r="B657" s="427" t="s">
        <v>695</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25">
      <c r="A658" s="79" t="s">
        <v>48</v>
      </c>
      <c r="B658" s="427" t="s">
        <v>696</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25">
      <c r="A659" s="79" t="s">
        <v>48</v>
      </c>
      <c r="B659" s="427" t="s">
        <v>697</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25">
      <c r="A660" s="79" t="s">
        <v>48</v>
      </c>
      <c r="B660" s="427" t="s">
        <v>698</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25">
      <c r="A661" s="79" t="s">
        <v>48</v>
      </c>
      <c r="B661" s="427" t="s">
        <v>699</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25">
      <c r="A662" s="79" t="s">
        <v>48</v>
      </c>
      <c r="B662" s="427" t="s">
        <v>700</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25">
      <c r="A663" s="79" t="s">
        <v>48</v>
      </c>
      <c r="B663" s="427" t="s">
        <v>701</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25">
      <c r="A664" s="79" t="s">
        <v>48</v>
      </c>
      <c r="B664" s="427" t="s">
        <v>702</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25">
      <c r="A665" s="79" t="s">
        <v>48</v>
      </c>
      <c r="B665" s="427" t="s">
        <v>703</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25">
      <c r="A666" s="79" t="s">
        <v>48</v>
      </c>
      <c r="B666" s="427" t="s">
        <v>704</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25">
      <c r="A667" s="79" t="s">
        <v>48</v>
      </c>
      <c r="B667" s="427" t="s">
        <v>705</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25">
      <c r="A668" s="79" t="s">
        <v>48</v>
      </c>
      <c r="B668" s="427" t="s">
        <v>706</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25">
      <c r="A669" s="79" t="s">
        <v>48</v>
      </c>
      <c r="B669" s="427" t="s">
        <v>707</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25">
      <c r="A670" s="79" t="s">
        <v>48</v>
      </c>
      <c r="B670" s="427" t="s">
        <v>708</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25">
      <c r="A671" s="79" t="s">
        <v>48</v>
      </c>
      <c r="B671" s="427" t="s">
        <v>709</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25">
      <c r="A672" s="79" t="s">
        <v>48</v>
      </c>
      <c r="B672" s="427" t="s">
        <v>710</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25">
      <c r="A673" s="79" t="s">
        <v>48</v>
      </c>
      <c r="B673" s="427" t="s">
        <v>711</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25">
      <c r="A674" s="79" t="s">
        <v>48</v>
      </c>
      <c r="B674" s="427" t="s">
        <v>712</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25">
      <c r="A675" s="79" t="s">
        <v>48</v>
      </c>
      <c r="B675" s="427" t="s">
        <v>713</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25">
      <c r="A676" s="79" t="s">
        <v>48</v>
      </c>
      <c r="B676" s="427" t="s">
        <v>714</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25">
      <c r="A677" s="79" t="s">
        <v>48</v>
      </c>
      <c r="B677" s="427" t="s">
        <v>715</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25">
      <c r="A678" s="79" t="s">
        <v>48</v>
      </c>
      <c r="B678" s="427" t="s">
        <v>716</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25">
      <c r="A679" s="79" t="s">
        <v>48</v>
      </c>
      <c r="B679" s="427" t="s">
        <v>717</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25">
      <c r="A680" s="79" t="s">
        <v>48</v>
      </c>
      <c r="B680" s="427" t="s">
        <v>718</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25">
      <c r="A681" s="79" t="s">
        <v>48</v>
      </c>
      <c r="B681" s="427" t="s">
        <v>719</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25">
      <c r="A682" s="79" t="s">
        <v>48</v>
      </c>
      <c r="B682" s="427" t="s">
        <v>720</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25">
      <c r="A683" s="79" t="s">
        <v>48</v>
      </c>
      <c r="B683" s="427" t="s">
        <v>721</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25">
      <c r="A684" s="79" t="s">
        <v>48</v>
      </c>
      <c r="B684" s="427" t="s">
        <v>722</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25">
      <c r="A685" s="79" t="s">
        <v>48</v>
      </c>
      <c r="B685" s="427" t="s">
        <v>723</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25">
      <c r="A686" s="79" t="s">
        <v>48</v>
      </c>
      <c r="B686" s="427" t="s">
        <v>724</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25">
      <c r="A687" s="79" t="s">
        <v>48</v>
      </c>
      <c r="B687" s="427" t="s">
        <v>725</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25">
      <c r="A688" s="79" t="s">
        <v>48</v>
      </c>
      <c r="B688" s="427" t="s">
        <v>726</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25">
      <c r="A689" s="79" t="s">
        <v>48</v>
      </c>
      <c r="B689" s="427" t="s">
        <v>727</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25">
      <c r="A690" s="79" t="s">
        <v>48</v>
      </c>
      <c r="B690" s="427" t="s">
        <v>728</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25">
      <c r="A691" s="79" t="s">
        <v>48</v>
      </c>
      <c r="B691" s="427" t="s">
        <v>729</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25">
      <c r="A692" s="79" t="s">
        <v>48</v>
      </c>
      <c r="B692" s="427" t="s">
        <v>730</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25">
      <c r="A693" s="79" t="s">
        <v>48</v>
      </c>
      <c r="B693" s="427" t="s">
        <v>731</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25">
      <c r="A694" s="79" t="s">
        <v>48</v>
      </c>
      <c r="B694" s="427" t="s">
        <v>732</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25">
      <c r="A695" s="79" t="s">
        <v>48</v>
      </c>
      <c r="B695" s="427" t="s">
        <v>733</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25">
      <c r="A696" s="79" t="s">
        <v>48</v>
      </c>
      <c r="B696" s="427" t="s">
        <v>734</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25">
      <c r="A697" s="79" t="s">
        <v>48</v>
      </c>
      <c r="B697" s="427" t="s">
        <v>735</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25">
      <c r="A698" s="79" t="s">
        <v>48</v>
      </c>
      <c r="B698" s="427" t="s">
        <v>736</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25">
      <c r="A699" s="79" t="s">
        <v>48</v>
      </c>
      <c r="B699" s="427" t="s">
        <v>737</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25">
      <c r="A700" s="79" t="s">
        <v>48</v>
      </c>
      <c r="B700" s="427" t="s">
        <v>738</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25">
      <c r="A701" s="79" t="s">
        <v>48</v>
      </c>
      <c r="B701" s="427" t="s">
        <v>739</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25">
      <c r="A702" s="79" t="s">
        <v>48</v>
      </c>
      <c r="B702" s="427" t="s">
        <v>740</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25">
      <c r="A703" s="79" t="s">
        <v>48</v>
      </c>
      <c r="B703" s="427" t="s">
        <v>741</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25">
      <c r="A704" s="79" t="s">
        <v>48</v>
      </c>
      <c r="B704" s="427" t="s">
        <v>742</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25">
      <c r="A705" s="79" t="s">
        <v>48</v>
      </c>
      <c r="B705" s="427" t="s">
        <v>743</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25">
      <c r="A706" s="79" t="s">
        <v>48</v>
      </c>
      <c r="B706" s="427" t="s">
        <v>744</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25">
      <c r="A707" s="79" t="s">
        <v>48</v>
      </c>
      <c r="B707" s="427" t="s">
        <v>745</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25">
      <c r="A708" s="79" t="s">
        <v>48</v>
      </c>
      <c r="B708" s="427" t="s">
        <v>746</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25">
      <c r="A709" s="79" t="s">
        <v>48</v>
      </c>
      <c r="B709" s="427" t="s">
        <v>747</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25">
      <c r="A710" s="79" t="s">
        <v>48</v>
      </c>
      <c r="B710" s="427" t="s">
        <v>748</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25">
      <c r="A711" s="79" t="s">
        <v>48</v>
      </c>
      <c r="B711" s="427" t="s">
        <v>749</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25">
      <c r="A712" s="79" t="s">
        <v>48</v>
      </c>
      <c r="B712" s="427" t="s">
        <v>750</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25">
      <c r="A713" s="79" t="s">
        <v>48</v>
      </c>
      <c r="B713" s="427" t="s">
        <v>751</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25">
      <c r="A714" s="79" t="s">
        <v>48</v>
      </c>
      <c r="B714" s="427" t="s">
        <v>752</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25">
      <c r="A715" s="79" t="s">
        <v>48</v>
      </c>
      <c r="B715" s="427" t="s">
        <v>753</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25">
      <c r="A716" s="79" t="s">
        <v>48</v>
      </c>
      <c r="B716" s="427" t="s">
        <v>754</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25">
      <c r="A717" s="79" t="s">
        <v>48</v>
      </c>
      <c r="B717" s="427" t="s">
        <v>755</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25">
      <c r="A718" s="79" t="s">
        <v>48</v>
      </c>
      <c r="B718" s="427" t="s">
        <v>756</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25">
      <c r="A719" s="79" t="s">
        <v>48</v>
      </c>
      <c r="B719" s="427" t="s">
        <v>757</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25">
      <c r="A720" s="79" t="s">
        <v>48</v>
      </c>
      <c r="B720" s="427" t="s">
        <v>758</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25">
      <c r="A721" s="79" t="s">
        <v>48</v>
      </c>
      <c r="B721" s="427" t="s">
        <v>759</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25">
      <c r="A722" s="79" t="s">
        <v>48</v>
      </c>
      <c r="B722" s="427" t="s">
        <v>760</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25">
      <c r="A723" s="79" t="s">
        <v>48</v>
      </c>
      <c r="B723" s="427" t="s">
        <v>761</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25">
      <c r="A724" s="79" t="s">
        <v>48</v>
      </c>
      <c r="B724" s="427" t="s">
        <v>762</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25">
      <c r="A725" s="79" t="s">
        <v>48</v>
      </c>
      <c r="B725" s="427" t="s">
        <v>763</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25">
      <c r="A726" s="79" t="s">
        <v>48</v>
      </c>
      <c r="B726" s="427" t="s">
        <v>764</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25">
      <c r="A727" s="79" t="s">
        <v>48</v>
      </c>
      <c r="B727" s="427" t="s">
        <v>765</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25">
      <c r="A728" s="79" t="s">
        <v>48</v>
      </c>
      <c r="B728" s="427" t="s">
        <v>766</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25">
      <c r="A729" s="79" t="s">
        <v>48</v>
      </c>
      <c r="B729" s="427" t="s">
        <v>767</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25">
      <c r="A730" s="79" t="s">
        <v>48</v>
      </c>
      <c r="B730" s="427" t="s">
        <v>768</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25">
      <c r="A731" s="79" t="s">
        <v>48</v>
      </c>
      <c r="B731" s="427" t="s">
        <v>769</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25">
      <c r="A732" s="79" t="s">
        <v>48</v>
      </c>
      <c r="B732" s="427" t="s">
        <v>770</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25">
      <c r="A733" s="79" t="s">
        <v>48</v>
      </c>
      <c r="B733" s="427" t="s">
        <v>771</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25">
      <c r="A734" s="79" t="s">
        <v>48</v>
      </c>
      <c r="B734" s="427" t="s">
        <v>772</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25">
      <c r="A735" s="79" t="s">
        <v>48</v>
      </c>
      <c r="B735" s="427" t="s">
        <v>773</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25">
      <c r="A736" s="79" t="s">
        <v>48</v>
      </c>
      <c r="B736" s="427" t="s">
        <v>774</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25">
      <c r="A737" s="79" t="s">
        <v>48</v>
      </c>
      <c r="B737" s="427" t="s">
        <v>775</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25">
      <c r="A738" s="79" t="s">
        <v>48</v>
      </c>
      <c r="B738" s="427" t="s">
        <v>776</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25">
      <c r="A739" s="79" t="s">
        <v>48</v>
      </c>
      <c r="B739" s="427" t="s">
        <v>777</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25">
      <c r="A740" s="79" t="s">
        <v>48</v>
      </c>
      <c r="B740" s="427" t="s">
        <v>778</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25">
      <c r="A741" s="79" t="s">
        <v>48</v>
      </c>
      <c r="B741" s="427" t="s">
        <v>779</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25">
      <c r="A742" s="79" t="s">
        <v>48</v>
      </c>
      <c r="B742" s="427" t="s">
        <v>780</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25">
      <c r="A743" s="79" t="s">
        <v>48</v>
      </c>
      <c r="B743" s="427" t="s">
        <v>781</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25">
      <c r="A744" s="79" t="s">
        <v>48</v>
      </c>
      <c r="B744" s="427" t="s">
        <v>782</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25">
      <c r="A745" s="79" t="s">
        <v>48</v>
      </c>
      <c r="B745" s="427" t="s">
        <v>783</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25">
      <c r="A746" s="79" t="s">
        <v>48</v>
      </c>
      <c r="B746" s="427" t="s">
        <v>784</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25">
      <c r="A747" s="79" t="s">
        <v>48</v>
      </c>
      <c r="B747" s="427" t="s">
        <v>785</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25">
      <c r="A748" s="79" t="s">
        <v>48</v>
      </c>
      <c r="B748" s="427" t="s">
        <v>786</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25">
      <c r="A749" s="79" t="s">
        <v>48</v>
      </c>
      <c r="B749" s="427" t="s">
        <v>787</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25">
      <c r="A750" s="79" t="s">
        <v>48</v>
      </c>
      <c r="B750" s="427" t="s">
        <v>788</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25">
      <c r="A751" s="79" t="s">
        <v>48</v>
      </c>
      <c r="B751" s="427" t="s">
        <v>789</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25">
      <c r="A752" s="79" t="s">
        <v>48</v>
      </c>
      <c r="B752" s="427" t="s">
        <v>790</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25">
      <c r="A753" s="79" t="s">
        <v>48</v>
      </c>
      <c r="B753" s="427" t="s">
        <v>791</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25">
      <c r="A754" s="79" t="s">
        <v>48</v>
      </c>
      <c r="B754" s="427" t="s">
        <v>792</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25">
      <c r="A755" s="79" t="s">
        <v>48</v>
      </c>
      <c r="B755" s="427" t="s">
        <v>793</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25">
      <c r="A756" s="79" t="s">
        <v>48</v>
      </c>
      <c r="B756" s="427" t="s">
        <v>794</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25">
      <c r="A757" s="79" t="s">
        <v>48</v>
      </c>
      <c r="B757" s="427" t="s">
        <v>795</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25">
      <c r="A758" s="79" t="s">
        <v>48</v>
      </c>
      <c r="B758" s="427" t="s">
        <v>796</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25">
      <c r="A759" s="79" t="s">
        <v>48</v>
      </c>
      <c r="B759" s="427" t="s">
        <v>797</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25">
      <c r="A760" s="79" t="s">
        <v>48</v>
      </c>
      <c r="B760" s="427" t="s">
        <v>798</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25">
      <c r="A761" s="79" t="s">
        <v>48</v>
      </c>
      <c r="B761" s="427" t="s">
        <v>799</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25">
      <c r="A762" s="79" t="s">
        <v>48</v>
      </c>
      <c r="B762" s="427" t="s">
        <v>800</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25">
      <c r="A763" s="79" t="s">
        <v>48</v>
      </c>
      <c r="B763" s="427" t="s">
        <v>801</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25">
      <c r="A764" s="79" t="s">
        <v>48</v>
      </c>
      <c r="B764" s="427" t="s">
        <v>802</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25">
      <c r="A765" s="79" t="s">
        <v>48</v>
      </c>
      <c r="B765" s="427" t="s">
        <v>803</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25">
      <c r="A766" s="79" t="s">
        <v>48</v>
      </c>
      <c r="B766" s="427" t="s">
        <v>804</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25">
      <c r="A767" s="79" t="s">
        <v>48</v>
      </c>
      <c r="B767" s="427" t="s">
        <v>805</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25">
      <c r="A768" s="79" t="s">
        <v>48</v>
      </c>
      <c r="B768" s="427" t="s">
        <v>806</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25">
      <c r="A769" s="79" t="s">
        <v>48</v>
      </c>
      <c r="B769" s="427" t="s">
        <v>807</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25">
      <c r="A770" s="79" t="s">
        <v>48</v>
      </c>
      <c r="B770" s="427" t="s">
        <v>808</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25">
      <c r="A771" s="79" t="s">
        <v>48</v>
      </c>
      <c r="B771" s="427" t="s">
        <v>809</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25">
      <c r="A772" s="79" t="s">
        <v>48</v>
      </c>
      <c r="B772" s="427" t="s">
        <v>810</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25">
      <c r="A773" s="79" t="s">
        <v>48</v>
      </c>
      <c r="B773" s="427" t="s">
        <v>811</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25">
      <c r="A774" s="79" t="s">
        <v>48</v>
      </c>
      <c r="B774" s="427" t="s">
        <v>812</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25">
      <c r="A775" s="79" t="s">
        <v>48</v>
      </c>
      <c r="B775" s="427" t="s">
        <v>813</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25">
      <c r="A776" s="79" t="s">
        <v>48</v>
      </c>
      <c r="B776" s="427" t="s">
        <v>814</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25">
      <c r="A777" s="79" t="s">
        <v>48</v>
      </c>
      <c r="B777" s="427" t="s">
        <v>815</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25">
      <c r="A778" s="79" t="s">
        <v>48</v>
      </c>
      <c r="B778" s="427" t="s">
        <v>816</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25">
      <c r="A779" s="79" t="s">
        <v>48</v>
      </c>
      <c r="B779" s="427" t="s">
        <v>817</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25">
      <c r="A780" s="79" t="s">
        <v>48</v>
      </c>
      <c r="B780" s="427" t="s">
        <v>818</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25">
      <c r="A781" s="79" t="s">
        <v>48</v>
      </c>
      <c r="B781" s="427" t="s">
        <v>819</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25">
      <c r="A782" s="79" t="s">
        <v>48</v>
      </c>
      <c r="B782" s="427" t="s">
        <v>820</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25">
      <c r="A783" s="79" t="s">
        <v>48</v>
      </c>
      <c r="B783" s="427" t="s">
        <v>821</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25">
      <c r="A784" s="79" t="s">
        <v>48</v>
      </c>
      <c r="B784" s="427" t="s">
        <v>822</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25">
      <c r="A785" s="79" t="s">
        <v>48</v>
      </c>
      <c r="B785" s="427" t="s">
        <v>823</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25">
      <c r="A786" s="79" t="s">
        <v>48</v>
      </c>
      <c r="B786" s="427" t="s">
        <v>824</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25">
      <c r="A787" s="79" t="s">
        <v>48</v>
      </c>
      <c r="B787" s="427" t="s">
        <v>825</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25">
      <c r="A788" s="79" t="s">
        <v>48</v>
      </c>
      <c r="B788" s="427" t="s">
        <v>826</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25">
      <c r="A789" s="79" t="s">
        <v>48</v>
      </c>
      <c r="B789" s="427" t="s">
        <v>827</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25">
      <c r="A790" s="79" t="s">
        <v>48</v>
      </c>
      <c r="B790" s="427" t="s">
        <v>828</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25">
      <c r="A791" s="79" t="s">
        <v>48</v>
      </c>
      <c r="B791" s="427" t="s">
        <v>829</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25">
      <c r="A792" s="79" t="s">
        <v>48</v>
      </c>
      <c r="B792" s="427" t="s">
        <v>830</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25">
      <c r="A793" s="79" t="s">
        <v>48</v>
      </c>
      <c r="B793" s="427" t="s">
        <v>831</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25">
      <c r="A794" s="79" t="s">
        <v>48</v>
      </c>
      <c r="B794" s="427" t="s">
        <v>832</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25">
      <c r="A795" s="79" t="s">
        <v>48</v>
      </c>
      <c r="B795" s="427" t="s">
        <v>833</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25">
      <c r="A796" s="79" t="s">
        <v>48</v>
      </c>
      <c r="B796" s="427" t="s">
        <v>834</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25">
      <c r="A797" s="79" t="s">
        <v>48</v>
      </c>
      <c r="B797" s="427" t="s">
        <v>835</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25">
      <c r="A798" s="79" t="s">
        <v>48</v>
      </c>
      <c r="B798" s="427" t="s">
        <v>836</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25">
      <c r="A799" s="79" t="s">
        <v>48</v>
      </c>
      <c r="B799" s="427" t="s">
        <v>837</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25">
      <c r="A800" s="79" t="s">
        <v>48</v>
      </c>
      <c r="B800" s="427" t="s">
        <v>838</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25">
      <c r="A801" s="79" t="s">
        <v>48</v>
      </c>
      <c r="B801" s="427" t="s">
        <v>839</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25">
      <c r="A802" s="79" t="s">
        <v>48</v>
      </c>
      <c r="B802" s="427" t="s">
        <v>840</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25">
      <c r="A803" s="79" t="s">
        <v>48</v>
      </c>
      <c r="B803" s="427" t="s">
        <v>841</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25">
      <c r="A804" s="79" t="s">
        <v>48</v>
      </c>
      <c r="B804" s="427" t="s">
        <v>842</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25">
      <c r="A805" s="79" t="s">
        <v>48</v>
      </c>
      <c r="B805" s="427" t="s">
        <v>843</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25">
      <c r="A806" s="79" t="s">
        <v>48</v>
      </c>
      <c r="B806" s="427" t="s">
        <v>844</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25">
      <c r="A807" s="79" t="s">
        <v>48</v>
      </c>
      <c r="B807" s="427" t="s">
        <v>845</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25">
      <c r="A808" s="79" t="s">
        <v>48</v>
      </c>
      <c r="B808" s="427" t="s">
        <v>846</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25">
      <c r="A809" s="79" t="s">
        <v>48</v>
      </c>
      <c r="B809" s="427" t="s">
        <v>847</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25">
      <c r="A810" s="79" t="s">
        <v>48</v>
      </c>
      <c r="B810" s="427" t="s">
        <v>848</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25">
      <c r="A811" s="79" t="s">
        <v>48</v>
      </c>
      <c r="B811" s="427" t="s">
        <v>849</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25">
      <c r="A812" s="79" t="s">
        <v>48</v>
      </c>
      <c r="B812" s="427" t="s">
        <v>850</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25">
      <c r="A813" s="79" t="s">
        <v>48</v>
      </c>
      <c r="B813" s="427" t="s">
        <v>851</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25">
      <c r="A814" s="79" t="s">
        <v>48</v>
      </c>
      <c r="B814" s="427" t="s">
        <v>852</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25">
      <c r="A815" s="79" t="s">
        <v>48</v>
      </c>
      <c r="B815" s="427" t="s">
        <v>853</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25">
      <c r="A816" s="79" t="s">
        <v>48</v>
      </c>
      <c r="B816" s="427" t="s">
        <v>854</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25">
      <c r="A817" s="79" t="s">
        <v>48</v>
      </c>
      <c r="B817" s="427" t="s">
        <v>855</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25">
      <c r="A818" s="79" t="s">
        <v>48</v>
      </c>
      <c r="B818" s="427" t="s">
        <v>856</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25">
      <c r="A819" s="79" t="s">
        <v>48</v>
      </c>
      <c r="B819" s="427" t="s">
        <v>857</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25">
      <c r="A820" s="79" t="s">
        <v>48</v>
      </c>
      <c r="B820" s="427" t="s">
        <v>858</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25">
      <c r="A821" s="79" t="s">
        <v>48</v>
      </c>
      <c r="B821" s="427" t="s">
        <v>859</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25">
      <c r="A822" s="79" t="s">
        <v>48</v>
      </c>
      <c r="B822" s="427" t="s">
        <v>860</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25">
      <c r="A823" s="79" t="s">
        <v>48</v>
      </c>
      <c r="B823" s="427" t="s">
        <v>861</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25">
      <c r="A824" s="79" t="s">
        <v>48</v>
      </c>
      <c r="B824" s="427" t="s">
        <v>862</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25">
      <c r="A825" s="79" t="s">
        <v>48</v>
      </c>
      <c r="B825" s="427" t="s">
        <v>863</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25">
      <c r="A826" s="79" t="s">
        <v>48</v>
      </c>
      <c r="B826" s="427" t="s">
        <v>864</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25">
      <c r="A827" s="79" t="s">
        <v>48</v>
      </c>
      <c r="B827" s="427" t="s">
        <v>865</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25">
      <c r="A828" s="79" t="s">
        <v>48</v>
      </c>
      <c r="B828" s="427" t="s">
        <v>866</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25">
      <c r="A829" s="79" t="s">
        <v>48</v>
      </c>
      <c r="B829" s="427" t="s">
        <v>867</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25">
      <c r="A830" s="79" t="s">
        <v>48</v>
      </c>
      <c r="B830" s="427" t="s">
        <v>868</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25">
      <c r="A831" s="79" t="s">
        <v>48</v>
      </c>
      <c r="B831" s="427" t="s">
        <v>869</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25">
      <c r="A832" s="79" t="s">
        <v>48</v>
      </c>
      <c r="B832" s="427" t="s">
        <v>870</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25">
      <c r="A833" s="79" t="s">
        <v>48</v>
      </c>
      <c r="B833" s="427" t="s">
        <v>871</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25">
      <c r="A834" s="79" t="s">
        <v>48</v>
      </c>
      <c r="B834" s="427" t="s">
        <v>872</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25">
      <c r="A835" s="79" t="s">
        <v>48</v>
      </c>
      <c r="B835" s="427" t="s">
        <v>873</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25">
      <c r="A836" s="79" t="s">
        <v>48</v>
      </c>
      <c r="B836" s="427" t="s">
        <v>874</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25">
      <c r="A837" s="79" t="s">
        <v>48</v>
      </c>
      <c r="B837" s="427" t="s">
        <v>875</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25">
      <c r="A838" s="79" t="s">
        <v>48</v>
      </c>
      <c r="B838" s="427" t="s">
        <v>876</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25">
      <c r="A839" s="79" t="s">
        <v>48</v>
      </c>
      <c r="B839" s="427" t="s">
        <v>877</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25">
      <c r="A840" s="79" t="s">
        <v>48</v>
      </c>
      <c r="B840" s="427" t="s">
        <v>878</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25">
      <c r="A841" s="79" t="s">
        <v>48</v>
      </c>
      <c r="B841" s="427" t="s">
        <v>879</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25">
      <c r="A842" s="79" t="s">
        <v>48</v>
      </c>
      <c r="B842" s="427" t="s">
        <v>880</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25">
      <c r="A843" s="79" t="s">
        <v>48</v>
      </c>
      <c r="B843" s="427" t="s">
        <v>881</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25">
      <c r="A844" s="79" t="s">
        <v>48</v>
      </c>
      <c r="B844" s="427" t="s">
        <v>882</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25">
      <c r="A845" s="79" t="s">
        <v>48</v>
      </c>
      <c r="B845" s="427" t="s">
        <v>883</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25">
      <c r="A846" s="79" t="s">
        <v>48</v>
      </c>
      <c r="B846" s="427" t="s">
        <v>884</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25">
      <c r="A847" s="79" t="s">
        <v>48</v>
      </c>
      <c r="B847" s="427" t="s">
        <v>885</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25">
      <c r="A848" s="79" t="s">
        <v>48</v>
      </c>
      <c r="B848" s="427" t="s">
        <v>886</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25">
      <c r="A849" s="79" t="s">
        <v>48</v>
      </c>
      <c r="B849" s="427" t="s">
        <v>887</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25">
      <c r="A850" s="79" t="s">
        <v>48</v>
      </c>
      <c r="B850" s="427" t="s">
        <v>888</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25">
      <c r="A851" s="79" t="s">
        <v>48</v>
      </c>
      <c r="B851" s="427" t="s">
        <v>889</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25">
      <c r="A852" s="79" t="s">
        <v>48</v>
      </c>
      <c r="B852" s="427" t="s">
        <v>890</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25">
      <c r="A853" s="79" t="s">
        <v>48</v>
      </c>
      <c r="B853" s="427" t="s">
        <v>891</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25">
      <c r="A854" s="79" t="s">
        <v>48</v>
      </c>
      <c r="B854" s="427" t="s">
        <v>892</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25">
      <c r="A855" s="79" t="s">
        <v>48</v>
      </c>
      <c r="B855" s="427" t="s">
        <v>893</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25">
      <c r="A856" s="79" t="s">
        <v>48</v>
      </c>
      <c r="B856" s="427" t="s">
        <v>894</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25">
      <c r="A857" s="79" t="s">
        <v>48</v>
      </c>
      <c r="B857" s="427" t="s">
        <v>895</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25">
      <c r="A858" s="79" t="s">
        <v>48</v>
      </c>
      <c r="B858" s="427" t="s">
        <v>896</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25">
      <c r="A859" s="79" t="s">
        <v>48</v>
      </c>
      <c r="B859" s="427" t="s">
        <v>897</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25">
      <c r="A860" s="79" t="s">
        <v>48</v>
      </c>
      <c r="B860" s="427" t="s">
        <v>898</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25">
      <c r="A861" s="79" t="s">
        <v>48</v>
      </c>
      <c r="B861" s="427" t="s">
        <v>899</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25">
      <c r="A862" s="79" t="s">
        <v>48</v>
      </c>
      <c r="B862" s="427" t="s">
        <v>900</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25">
      <c r="A863" s="79" t="s">
        <v>48</v>
      </c>
      <c r="B863" s="427" t="s">
        <v>901</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25">
      <c r="A864" s="79" t="s">
        <v>48</v>
      </c>
      <c r="B864" s="427" t="s">
        <v>902</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25">
      <c r="A865" s="79" t="s">
        <v>48</v>
      </c>
      <c r="B865" s="427" t="s">
        <v>903</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25">
      <c r="A866" s="79" t="s">
        <v>48</v>
      </c>
      <c r="B866" s="427" t="s">
        <v>904</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25">
      <c r="A867" s="79" t="s">
        <v>48</v>
      </c>
      <c r="B867" s="427" t="s">
        <v>905</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25">
      <c r="A868" s="79" t="s">
        <v>48</v>
      </c>
      <c r="B868" s="427" t="s">
        <v>906</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25">
      <c r="A869" s="79" t="s">
        <v>48</v>
      </c>
      <c r="B869" s="427" t="s">
        <v>907</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25">
      <c r="A870" s="79" t="s">
        <v>48</v>
      </c>
      <c r="B870" s="427" t="s">
        <v>908</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25">
      <c r="A871" s="79" t="s">
        <v>48</v>
      </c>
      <c r="B871" s="427" t="s">
        <v>909</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25">
      <c r="A872" s="79" t="s">
        <v>48</v>
      </c>
      <c r="B872" s="427" t="s">
        <v>910</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25">
      <c r="A873" s="79" t="s">
        <v>48</v>
      </c>
      <c r="B873" s="427" t="s">
        <v>911</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25">
      <c r="A874" s="79" t="s">
        <v>48</v>
      </c>
      <c r="B874" s="427" t="s">
        <v>912</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25">
      <c r="A875" s="79" t="s">
        <v>48</v>
      </c>
      <c r="B875" s="427" t="s">
        <v>913</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25">
      <c r="A876" s="79" t="s">
        <v>48</v>
      </c>
      <c r="B876" s="427" t="s">
        <v>914</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25">
      <c r="A877" s="79" t="s">
        <v>48</v>
      </c>
      <c r="B877" s="427" t="s">
        <v>915</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25">
      <c r="A878" s="79" t="s">
        <v>48</v>
      </c>
      <c r="B878" s="427" t="s">
        <v>916</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25">
      <c r="A879" s="79" t="s">
        <v>48</v>
      </c>
      <c r="B879" s="427" t="s">
        <v>917</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25">
      <c r="A880" s="79" t="s">
        <v>48</v>
      </c>
      <c r="B880" s="427" t="s">
        <v>918</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25">
      <c r="A881" s="79" t="s">
        <v>48</v>
      </c>
      <c r="B881" s="427" t="s">
        <v>919</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25">
      <c r="A882" s="79" t="s">
        <v>48</v>
      </c>
      <c r="B882" s="427" t="s">
        <v>920</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25">
      <c r="A883" s="79" t="s">
        <v>48</v>
      </c>
      <c r="B883" s="427" t="s">
        <v>921</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25">
      <c r="A884" s="79" t="s">
        <v>48</v>
      </c>
      <c r="B884" s="427" t="s">
        <v>922</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25">
      <c r="A885" s="79" t="s">
        <v>48</v>
      </c>
      <c r="B885" s="427" t="s">
        <v>923</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25">
      <c r="A886" s="79" t="s">
        <v>48</v>
      </c>
      <c r="B886" s="427" t="s">
        <v>924</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25">
      <c r="A887" s="79" t="s">
        <v>48</v>
      </c>
      <c r="B887" s="427" t="s">
        <v>925</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25">
      <c r="A888" s="79" t="s">
        <v>48</v>
      </c>
      <c r="B888" s="427" t="s">
        <v>926</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25">
      <c r="A889" s="79" t="s">
        <v>48</v>
      </c>
      <c r="B889" s="427" t="s">
        <v>927</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25">
      <c r="A890" s="79" t="s">
        <v>48</v>
      </c>
      <c r="B890" s="427" t="s">
        <v>928</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25">
      <c r="A891" s="79" t="s">
        <v>48</v>
      </c>
      <c r="B891" s="427" t="s">
        <v>929</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25">
      <c r="A892" s="79" t="s">
        <v>48</v>
      </c>
      <c r="B892" s="427" t="s">
        <v>930</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25">
      <c r="A893" s="79" t="s">
        <v>48</v>
      </c>
      <c r="B893" s="427" t="s">
        <v>931</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25">
      <c r="A894" s="79" t="s">
        <v>48</v>
      </c>
      <c r="B894" s="427" t="s">
        <v>932</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25">
      <c r="A895" s="79" t="s">
        <v>48</v>
      </c>
      <c r="B895" s="427" t="s">
        <v>933</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25">
      <c r="A896" s="79" t="s">
        <v>48</v>
      </c>
      <c r="B896" s="427" t="s">
        <v>934</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25">
      <c r="A897" s="79" t="s">
        <v>48</v>
      </c>
      <c r="B897" s="427" t="s">
        <v>935</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25">
      <c r="A898" s="79" t="s">
        <v>48</v>
      </c>
      <c r="B898" s="427" t="s">
        <v>936</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25">
      <c r="A899" s="79" t="s">
        <v>48</v>
      </c>
      <c r="B899" s="427" t="s">
        <v>937</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25">
      <c r="A900" s="79" t="s">
        <v>48</v>
      </c>
      <c r="B900" s="427" t="s">
        <v>938</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25">
      <c r="A901" s="79" t="s">
        <v>48</v>
      </c>
      <c r="B901" s="427" t="s">
        <v>939</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25">
      <c r="A902" s="79" t="s">
        <v>48</v>
      </c>
      <c r="B902" s="427" t="s">
        <v>940</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25">
      <c r="A903" s="79" t="s">
        <v>48</v>
      </c>
      <c r="B903" s="427" t="s">
        <v>941</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25">
      <c r="A904" s="79" t="s">
        <v>48</v>
      </c>
      <c r="B904" s="427" t="s">
        <v>942</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25">
      <c r="A905" s="79" t="s">
        <v>48</v>
      </c>
      <c r="B905" s="427" t="s">
        <v>943</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25">
      <c r="A906" s="79" t="s">
        <v>48</v>
      </c>
      <c r="B906" s="427" t="s">
        <v>944</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25">
      <c r="A907" s="79" t="s">
        <v>48</v>
      </c>
      <c r="B907" s="427" t="s">
        <v>945</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25">
      <c r="A908" s="79" t="s">
        <v>48</v>
      </c>
      <c r="B908" s="427" t="s">
        <v>946</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25">
      <c r="A909" s="79" t="s">
        <v>48</v>
      </c>
      <c r="B909" s="427" t="s">
        <v>947</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25">
      <c r="A910" s="79" t="s">
        <v>48</v>
      </c>
      <c r="B910" s="427" t="s">
        <v>948</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25">
      <c r="A911" s="79" t="s">
        <v>48</v>
      </c>
      <c r="B911" s="427" t="s">
        <v>949</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25">
      <c r="A912" s="79" t="s">
        <v>48</v>
      </c>
      <c r="B912" s="427" t="s">
        <v>950</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25">
      <c r="A913" s="79" t="s">
        <v>48</v>
      </c>
      <c r="B913" s="427" t="s">
        <v>951</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25">
      <c r="A914" s="79" t="s">
        <v>48</v>
      </c>
      <c r="B914" s="427" t="s">
        <v>952</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25">
      <c r="A915" s="79" t="s">
        <v>48</v>
      </c>
      <c r="B915" s="427" t="s">
        <v>953</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25">
      <c r="A916" s="79" t="s">
        <v>48</v>
      </c>
      <c r="B916" s="427" t="s">
        <v>954</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25">
      <c r="A917" s="79" t="s">
        <v>48</v>
      </c>
      <c r="B917" s="427" t="s">
        <v>955</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25">
      <c r="A918" s="79" t="s">
        <v>48</v>
      </c>
      <c r="B918" s="427" t="s">
        <v>956</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25">
      <c r="A919" s="79" t="s">
        <v>48</v>
      </c>
      <c r="B919" s="427" t="s">
        <v>957</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25">
      <c r="A920" s="79" t="s">
        <v>48</v>
      </c>
      <c r="B920" s="427" t="s">
        <v>958</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25">
      <c r="A921" s="79" t="s">
        <v>48</v>
      </c>
      <c r="B921" s="427" t="s">
        <v>959</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25">
      <c r="A922" s="79" t="s">
        <v>48</v>
      </c>
      <c r="B922" s="427" t="s">
        <v>960</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25">
      <c r="A923" s="79" t="s">
        <v>48</v>
      </c>
      <c r="B923" s="427" t="s">
        <v>961</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25">
      <c r="A924" s="79" t="s">
        <v>48</v>
      </c>
      <c r="B924" s="427" t="s">
        <v>962</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25">
      <c r="A925" s="79" t="s">
        <v>48</v>
      </c>
      <c r="B925" s="427" t="s">
        <v>963</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25">
      <c r="A926" s="79" t="s">
        <v>48</v>
      </c>
      <c r="B926" s="427" t="s">
        <v>964</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25">
      <c r="A927" s="79" t="s">
        <v>48</v>
      </c>
      <c r="B927" s="427" t="s">
        <v>965</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25">
      <c r="A928" s="79" t="s">
        <v>48</v>
      </c>
      <c r="B928" s="427" t="s">
        <v>966</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25">
      <c r="A929" s="79" t="s">
        <v>48</v>
      </c>
      <c r="B929" s="427" t="s">
        <v>967</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25">
      <c r="A930" s="79" t="s">
        <v>48</v>
      </c>
      <c r="B930" s="427" t="s">
        <v>968</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25">
      <c r="A931" s="79" t="s">
        <v>48</v>
      </c>
      <c r="B931" s="427" t="s">
        <v>969</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25">
      <c r="A932" s="79" t="s">
        <v>48</v>
      </c>
      <c r="B932" s="427" t="s">
        <v>970</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25">
      <c r="A933" s="79" t="s">
        <v>48</v>
      </c>
      <c r="B933" s="427" t="s">
        <v>971</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25">
      <c r="A934" s="79" t="s">
        <v>48</v>
      </c>
      <c r="B934" s="427" t="s">
        <v>972</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25">
      <c r="A935" s="79" t="s">
        <v>48</v>
      </c>
      <c r="B935" s="427" t="s">
        <v>973</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25">
      <c r="A936" s="79" t="s">
        <v>48</v>
      </c>
      <c r="B936" s="427" t="s">
        <v>974</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25">
      <c r="A937" s="79" t="s">
        <v>48</v>
      </c>
      <c r="B937" s="427" t="s">
        <v>975</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25">
      <c r="A938" s="79" t="s">
        <v>48</v>
      </c>
      <c r="B938" s="427" t="s">
        <v>976</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25">
      <c r="A939" s="79" t="s">
        <v>48</v>
      </c>
      <c r="B939" s="427" t="s">
        <v>977</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25">
      <c r="A940" s="79" t="s">
        <v>48</v>
      </c>
      <c r="B940" s="427" t="s">
        <v>978</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25">
      <c r="A941" s="79" t="s">
        <v>48</v>
      </c>
      <c r="B941" s="427" t="s">
        <v>979</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25">
      <c r="A942" s="79" t="s">
        <v>48</v>
      </c>
      <c r="B942" s="427" t="s">
        <v>980</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25">
      <c r="A943" s="79" t="s">
        <v>48</v>
      </c>
      <c r="B943" s="427" t="s">
        <v>981</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25">
      <c r="A944" s="79" t="s">
        <v>48</v>
      </c>
      <c r="B944" s="427" t="s">
        <v>982</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25">
      <c r="A945" s="79" t="s">
        <v>48</v>
      </c>
      <c r="B945" s="427" t="s">
        <v>983</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25">
      <c r="A946" s="79" t="s">
        <v>48</v>
      </c>
      <c r="B946" s="427" t="s">
        <v>984</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25">
      <c r="A947" s="79" t="s">
        <v>48</v>
      </c>
      <c r="B947" s="427" t="s">
        <v>985</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25">
      <c r="A948" s="79" t="s">
        <v>48</v>
      </c>
      <c r="B948" s="427" t="s">
        <v>986</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25">
      <c r="A949" s="79" t="s">
        <v>48</v>
      </c>
      <c r="B949" s="427" t="s">
        <v>987</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25">
      <c r="A950" s="79" t="s">
        <v>48</v>
      </c>
      <c r="B950" s="427" t="s">
        <v>988</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25">
      <c r="A951" s="79" t="s">
        <v>48</v>
      </c>
      <c r="B951" s="427" t="s">
        <v>989</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25">
      <c r="A952" s="79" t="s">
        <v>48</v>
      </c>
      <c r="B952" s="427" t="s">
        <v>990</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25">
      <c r="A953" s="79" t="s">
        <v>48</v>
      </c>
      <c r="B953" s="427" t="s">
        <v>991</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25">
      <c r="A954" s="79" t="s">
        <v>48</v>
      </c>
      <c r="B954" s="427" t="s">
        <v>992</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25">
      <c r="A955" s="79" t="s">
        <v>48</v>
      </c>
      <c r="B955" s="427" t="s">
        <v>993</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25">
      <c r="A956" s="79" t="s">
        <v>48</v>
      </c>
      <c r="B956" s="427" t="s">
        <v>994</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25">
      <c r="A957" s="79" t="s">
        <v>48</v>
      </c>
      <c r="B957" s="427" t="s">
        <v>995</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25">
      <c r="A958" s="79" t="s">
        <v>48</v>
      </c>
      <c r="B958" s="427" t="s">
        <v>996</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25">
      <c r="A959" s="79" t="s">
        <v>48</v>
      </c>
      <c r="B959" s="427" t="s">
        <v>997</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25">
      <c r="A960" s="79" t="s">
        <v>48</v>
      </c>
      <c r="B960" s="427" t="s">
        <v>998</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25">
      <c r="A961" s="79" t="s">
        <v>48</v>
      </c>
      <c r="B961" s="427" t="s">
        <v>999</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25">
      <c r="A962" s="79" t="s">
        <v>48</v>
      </c>
      <c r="B962" s="427" t="s">
        <v>1000</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25">
      <c r="A963" s="79" t="s">
        <v>48</v>
      </c>
      <c r="B963" s="427" t="s">
        <v>1001</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25">
      <c r="A964" s="79" t="s">
        <v>48</v>
      </c>
      <c r="B964" s="427" t="s">
        <v>1002</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25">
      <c r="A965" s="79" t="s">
        <v>48</v>
      </c>
      <c r="B965" s="427" t="s">
        <v>1003</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25">
      <c r="A966" s="79" t="s">
        <v>48</v>
      </c>
      <c r="B966" s="427" t="s">
        <v>1004</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25">
      <c r="A967" s="79" t="s">
        <v>48</v>
      </c>
      <c r="B967" s="427" t="s">
        <v>1005</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25">
      <c r="A968" s="79" t="s">
        <v>48</v>
      </c>
      <c r="B968" s="427" t="s">
        <v>1006</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25">
      <c r="A969" s="79" t="s">
        <v>48</v>
      </c>
      <c r="B969" s="427" t="s">
        <v>1007</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25">
      <c r="A970" s="79" t="s">
        <v>48</v>
      </c>
      <c r="B970" s="427" t="s">
        <v>1008</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25">
      <c r="A971" s="79" t="s">
        <v>48</v>
      </c>
      <c r="B971" s="427" t="s">
        <v>1009</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25">
      <c r="A972" s="79" t="s">
        <v>48</v>
      </c>
      <c r="B972" s="427" t="s">
        <v>1010</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25">
      <c r="A973" s="79" t="s">
        <v>48</v>
      </c>
      <c r="B973" s="427" t="s">
        <v>1011</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25">
      <c r="A974" s="79" t="s">
        <v>48</v>
      </c>
      <c r="B974" s="427" t="s">
        <v>1012</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25">
      <c r="A975" s="79" t="s">
        <v>48</v>
      </c>
      <c r="B975" s="427" t="s">
        <v>1013</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25">
      <c r="A976" s="79" t="s">
        <v>48</v>
      </c>
      <c r="B976" s="427" t="s">
        <v>1014</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25">
      <c r="A977" s="79" t="s">
        <v>48</v>
      </c>
      <c r="B977" s="427" t="s">
        <v>1015</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25">
      <c r="A978" s="79" t="s">
        <v>48</v>
      </c>
      <c r="B978" s="427" t="s">
        <v>1016</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25">
      <c r="A979" s="79" t="s">
        <v>48</v>
      </c>
      <c r="B979" s="427" t="s">
        <v>1017</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25">
      <c r="A980" s="79" t="s">
        <v>48</v>
      </c>
      <c r="B980" s="427" t="s">
        <v>1018</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25">
      <c r="A981" s="79" t="s">
        <v>48</v>
      </c>
      <c r="B981" s="427" t="s">
        <v>1019</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25">
      <c r="A982" s="79" t="s">
        <v>48</v>
      </c>
      <c r="B982" s="427" t="s">
        <v>1020</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25">
      <c r="A983" s="79" t="s">
        <v>48</v>
      </c>
      <c r="B983" s="427" t="s">
        <v>1021</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25">
      <c r="A984" s="79" t="s">
        <v>48</v>
      </c>
      <c r="B984" s="427" t="s">
        <v>1022</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25">
      <c r="A985" s="79" t="s">
        <v>48</v>
      </c>
      <c r="B985" s="427" t="s">
        <v>1023</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25">
      <c r="A986" s="79" t="s">
        <v>48</v>
      </c>
      <c r="B986" s="427" t="s">
        <v>1024</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25">
      <c r="A987" s="79" t="s">
        <v>48</v>
      </c>
      <c r="B987" s="427" t="s">
        <v>1025</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25">
      <c r="A988" s="79" t="s">
        <v>48</v>
      </c>
      <c r="B988" s="427" t="s">
        <v>1026</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25">
      <c r="A989" s="79" t="s">
        <v>48</v>
      </c>
      <c r="B989" s="427" t="s">
        <v>1027</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25">
      <c r="A990" s="79" t="s">
        <v>48</v>
      </c>
      <c r="B990" s="427" t="s">
        <v>1028</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25">
      <c r="A991" s="79" t="s">
        <v>48</v>
      </c>
      <c r="B991" s="427" t="s">
        <v>1029</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25">
      <c r="A992" s="79" t="s">
        <v>48</v>
      </c>
      <c r="B992" s="427" t="s">
        <v>1030</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25">
      <c r="A993" s="79" t="s">
        <v>48</v>
      </c>
      <c r="B993" s="427" t="s">
        <v>1031</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25">
      <c r="A994" s="79" t="s">
        <v>48</v>
      </c>
      <c r="B994" s="427" t="s">
        <v>1032</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25">
      <c r="A995" s="79" t="s">
        <v>48</v>
      </c>
      <c r="B995" s="427" t="s">
        <v>1033</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25">
      <c r="A996" s="79" t="s">
        <v>48</v>
      </c>
      <c r="B996" s="427" t="s">
        <v>1034</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25">
      <c r="A997" s="79" t="s">
        <v>48</v>
      </c>
      <c r="B997" s="427" t="s">
        <v>1035</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25">
      <c r="A998" s="79" t="s">
        <v>48</v>
      </c>
      <c r="B998" s="427" t="s">
        <v>1036</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25">
      <c r="A999" s="79" t="s">
        <v>48</v>
      </c>
      <c r="B999" s="427" t="s">
        <v>1037</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25">
      <c r="A1000" s="79" t="s">
        <v>48</v>
      </c>
      <c r="B1000" s="427" t="s">
        <v>1038</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25">
      <c r="A1001" s="79" t="s">
        <v>48</v>
      </c>
      <c r="B1001" s="427" t="s">
        <v>1039</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25">
      <c r="A1002" s="79" t="s">
        <v>48</v>
      </c>
      <c r="B1002" s="427" t="s">
        <v>1040</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25">
      <c r="A1003" s="79" t="s">
        <v>48</v>
      </c>
      <c r="B1003" s="427" t="s">
        <v>1041</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25">
      <c r="A1004" s="79" t="s">
        <v>48</v>
      </c>
      <c r="B1004" s="427" t="s">
        <v>1042</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25">
      <c r="A1005" s="79" t="s">
        <v>48</v>
      </c>
      <c r="B1005" s="427" t="s">
        <v>1043</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25">
      <c r="A1006" s="79" t="s">
        <v>48</v>
      </c>
      <c r="B1006" s="427" t="s">
        <v>1044</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25">
      <c r="A1007" s="79" t="s">
        <v>48</v>
      </c>
      <c r="B1007" s="427" t="s">
        <v>1045</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25">
      <c r="A1008" s="79" t="s">
        <v>48</v>
      </c>
      <c r="B1008" s="427" t="s">
        <v>1046</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25">
      <c r="A1009" s="79" t="s">
        <v>48</v>
      </c>
      <c r="B1009" s="427" t="s">
        <v>1047</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25">
      <c r="A1010" s="79" t="s">
        <v>48</v>
      </c>
      <c r="B1010" s="427" t="s">
        <v>1048</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25">
      <c r="A1011" s="79" t="s">
        <v>48</v>
      </c>
      <c r="B1011" s="427" t="s">
        <v>1049</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25">
      <c r="A1012" s="79" t="s">
        <v>48</v>
      </c>
      <c r="B1012" s="427" t="s">
        <v>1050</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25">
      <c r="A1013" s="79" t="s">
        <v>48</v>
      </c>
      <c r="B1013" s="427" t="s">
        <v>1051</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25">
      <c r="A1014" s="79" t="s">
        <v>48</v>
      </c>
      <c r="B1014" s="427" t="s">
        <v>1052</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25">
      <c r="A1015" s="79" t="s">
        <v>48</v>
      </c>
      <c r="B1015" s="427" t="s">
        <v>1053</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25">
      <c r="A1016" s="79" t="s">
        <v>48</v>
      </c>
      <c r="B1016" s="427" t="s">
        <v>1054</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25">
      <c r="A1017" s="79" t="s">
        <v>48</v>
      </c>
      <c r="B1017" s="427" t="s">
        <v>1055</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25">
      <c r="A1018" s="79" t="s">
        <v>48</v>
      </c>
      <c r="B1018" s="427" t="s">
        <v>1056</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25">
      <c r="A1019" s="79" t="s">
        <v>48</v>
      </c>
      <c r="B1019" s="427" t="s">
        <v>1057</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25">
      <c r="A1020" s="79" t="s">
        <v>48</v>
      </c>
      <c r="B1020" s="427" t="s">
        <v>1058</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25">
      <c r="A1021" s="79" t="s">
        <v>48</v>
      </c>
      <c r="B1021" s="427" t="s">
        <v>1059</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25">
      <c r="A1022" s="79" t="s">
        <v>48</v>
      </c>
      <c r="B1022" s="427" t="s">
        <v>1060</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25">
      <c r="A1023" s="79" t="s">
        <v>48</v>
      </c>
      <c r="B1023" s="427" t="s">
        <v>1061</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25">
      <c r="A1024" s="79" t="s">
        <v>48</v>
      </c>
      <c r="B1024" s="427" t="s">
        <v>1062</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25">
      <c r="A1025" s="79" t="s">
        <v>48</v>
      </c>
      <c r="B1025" s="427" t="s">
        <v>1063</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25">
      <c r="A1026" s="79" t="s">
        <v>48</v>
      </c>
      <c r="B1026" s="427" t="s">
        <v>1064</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25">
      <c r="A1027" s="79" t="s">
        <v>48</v>
      </c>
      <c r="B1027" s="427" t="s">
        <v>1065</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25">
      <c r="A1028" s="79" t="s">
        <v>48</v>
      </c>
      <c r="B1028" s="427" t="s">
        <v>1066</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25">
      <c r="A1029" s="79" t="s">
        <v>48</v>
      </c>
      <c r="B1029" s="427" t="s">
        <v>1067</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25">
      <c r="A1030" s="79" t="s">
        <v>48</v>
      </c>
      <c r="B1030" s="427" t="s">
        <v>1068</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25">
      <c r="A1031" s="79" t="s">
        <v>48</v>
      </c>
      <c r="B1031" s="427" t="s">
        <v>1069</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25">
      <c r="A1032" s="79" t="s">
        <v>48</v>
      </c>
      <c r="B1032" s="427" t="s">
        <v>1070</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25">
      <c r="A1033" s="79" t="s">
        <v>48</v>
      </c>
      <c r="B1033" s="427" t="s">
        <v>1071</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25">
      <c r="A1034" s="79" t="s">
        <v>48</v>
      </c>
      <c r="B1034" s="427" t="s">
        <v>1072</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25">
      <c r="A1035" s="79" t="s">
        <v>48</v>
      </c>
      <c r="B1035" s="427" t="s">
        <v>1073</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25">
      <c r="A1036" s="79" t="s">
        <v>48</v>
      </c>
      <c r="B1036" s="427" t="s">
        <v>1074</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25">
      <c r="A1037" s="79" t="s">
        <v>48</v>
      </c>
      <c r="B1037" s="427" t="s">
        <v>1075</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25">
      <c r="A1038" s="79" t="s">
        <v>48</v>
      </c>
      <c r="B1038" s="427" t="s">
        <v>1076</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25">
      <c r="A1039" s="79" t="s">
        <v>48</v>
      </c>
      <c r="B1039" s="427" t="s">
        <v>1077</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25">
      <c r="A1040" s="79" t="s">
        <v>48</v>
      </c>
      <c r="B1040" s="427" t="s">
        <v>1078</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25">
      <c r="A1041" s="79" t="s">
        <v>48</v>
      </c>
      <c r="B1041" s="427" t="s">
        <v>1079</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25">
      <c r="A1042" s="79" t="s">
        <v>48</v>
      </c>
      <c r="B1042" s="427" t="s">
        <v>1080</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25">
      <c r="A1043" s="79" t="s">
        <v>48</v>
      </c>
      <c r="B1043" s="427" t="s">
        <v>1081</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25">
      <c r="A1044" s="79" t="s">
        <v>48</v>
      </c>
      <c r="B1044" s="427" t="s">
        <v>1082</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25">
      <c r="A1045" s="79" t="s">
        <v>48</v>
      </c>
      <c r="B1045" s="427" t="s">
        <v>1083</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25">
      <c r="A1046" s="79" t="s">
        <v>48</v>
      </c>
      <c r="B1046" s="427" t="s">
        <v>1084</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25">
      <c r="A1047" s="79" t="s">
        <v>48</v>
      </c>
      <c r="B1047" s="427" t="s">
        <v>1085</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25">
      <c r="A1048" s="79" t="s">
        <v>48</v>
      </c>
      <c r="B1048" s="427" t="s">
        <v>1086</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25">
      <c r="A1049" s="79" t="s">
        <v>48</v>
      </c>
      <c r="B1049" s="427" t="s">
        <v>1087</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25">
      <c r="A1050" s="79" t="s">
        <v>48</v>
      </c>
      <c r="B1050" s="427" t="s">
        <v>1088</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25">
      <c r="A1051" s="79" t="s">
        <v>48</v>
      </c>
      <c r="B1051" s="427" t="s">
        <v>1089</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25">
      <c r="A1052" s="79" t="s">
        <v>48</v>
      </c>
      <c r="B1052" s="427" t="s">
        <v>1090</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25">
      <c r="A1053" s="79" t="s">
        <v>48</v>
      </c>
      <c r="B1053" s="427" t="s">
        <v>1091</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25">
      <c r="A1054" s="79" t="s">
        <v>48</v>
      </c>
      <c r="B1054" s="427" t="s">
        <v>1092</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25">
      <c r="A1055" s="79" t="s">
        <v>48</v>
      </c>
      <c r="B1055" s="427" t="s">
        <v>1093</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25">
      <c r="A1056" s="79" t="s">
        <v>48</v>
      </c>
      <c r="B1056" s="427" t="s">
        <v>1094</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25">
      <c r="A1057" s="79" t="s">
        <v>48</v>
      </c>
      <c r="B1057" s="427" t="s">
        <v>1095</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25">
      <c r="A1058" s="79" t="s">
        <v>48</v>
      </c>
      <c r="B1058" s="427" t="s">
        <v>1096</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25">
      <c r="A1059" s="79" t="s">
        <v>48</v>
      </c>
      <c r="B1059" s="427" t="s">
        <v>1097</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25">
      <c r="A1060" s="79" t="s">
        <v>48</v>
      </c>
      <c r="B1060" s="427" t="s">
        <v>1098</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25">
      <c r="A1061" s="79" t="s">
        <v>48</v>
      </c>
      <c r="B1061" s="427" t="s">
        <v>1099</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25">
      <c r="A1062" s="79" t="s">
        <v>48</v>
      </c>
      <c r="B1062" s="427" t="s">
        <v>1100</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25">
      <c r="A1063" s="79" t="s">
        <v>48</v>
      </c>
      <c r="B1063" s="427" t="s">
        <v>1101</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25">
      <c r="A1064" s="79" t="s">
        <v>48</v>
      </c>
      <c r="B1064" s="427" t="s">
        <v>1102</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25">
      <c r="A1065" s="79" t="s">
        <v>48</v>
      </c>
      <c r="B1065" s="427" t="s">
        <v>1103</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25">
      <c r="A1066" s="79" t="s">
        <v>48</v>
      </c>
      <c r="B1066" s="427" t="s">
        <v>1104</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25">
      <c r="A1067" s="79" t="s">
        <v>48</v>
      </c>
      <c r="B1067" s="427" t="s">
        <v>1105</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25">
      <c r="A1068" s="79" t="s">
        <v>48</v>
      </c>
      <c r="B1068" s="427" t="s">
        <v>1106</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25">
      <c r="A1069" s="79" t="s">
        <v>48</v>
      </c>
      <c r="B1069" s="427" t="s">
        <v>1107</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25">
      <c r="A1070" s="79" t="s">
        <v>48</v>
      </c>
      <c r="B1070" s="427" t="s">
        <v>1108</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25">
      <c r="A1071" s="79" t="s">
        <v>48</v>
      </c>
      <c r="B1071" s="427" t="s">
        <v>1109</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25">
      <c r="A1072" s="79" t="s">
        <v>48</v>
      </c>
      <c r="B1072" s="427" t="s">
        <v>1110</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25">
      <c r="A1073" s="79" t="s">
        <v>48</v>
      </c>
      <c r="B1073" s="427" t="s">
        <v>1111</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25">
      <c r="A1074" s="79" t="s">
        <v>48</v>
      </c>
      <c r="B1074" s="427" t="s">
        <v>1112</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25">
      <c r="A1075" s="79" t="s">
        <v>48</v>
      </c>
      <c r="B1075" s="427" t="s">
        <v>1113</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25">
      <c r="A1076" s="79" t="s">
        <v>48</v>
      </c>
      <c r="B1076" s="427" t="s">
        <v>1114</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25">
      <c r="A1077" s="79" t="s">
        <v>48</v>
      </c>
      <c r="B1077" s="427" t="s">
        <v>1115</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25">
      <c r="A1078" s="79" t="s">
        <v>48</v>
      </c>
      <c r="B1078" s="427" t="s">
        <v>1116</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25">
      <c r="A1079" s="79" t="s">
        <v>48</v>
      </c>
      <c r="B1079" s="427" t="s">
        <v>1117</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25">
      <c r="A1080" s="79" t="s">
        <v>48</v>
      </c>
      <c r="B1080" s="427" t="s">
        <v>1118</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25">
      <c r="A1081" s="79" t="s">
        <v>48</v>
      </c>
      <c r="B1081" s="427" t="s">
        <v>1119</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25">
      <c r="A1082" s="79" t="s">
        <v>48</v>
      </c>
      <c r="B1082" s="427" t="s">
        <v>1120</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25">
      <c r="A1083" s="79" t="s">
        <v>48</v>
      </c>
      <c r="B1083" s="427" t="s">
        <v>1121</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25">
      <c r="A1084" s="79" t="s">
        <v>48</v>
      </c>
      <c r="B1084" s="427" t="s">
        <v>1122</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25">
      <c r="A1085" s="79" t="s">
        <v>48</v>
      </c>
      <c r="B1085" s="427" t="s">
        <v>1123</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25">
      <c r="A1086" s="79" t="s">
        <v>48</v>
      </c>
      <c r="B1086" s="427" t="s">
        <v>1124</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25">
      <c r="A1087" s="79" t="s">
        <v>48</v>
      </c>
      <c r="B1087" s="427" t="s">
        <v>1125</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25">
      <c r="A1088" s="79" t="s">
        <v>48</v>
      </c>
      <c r="B1088" s="427" t="s">
        <v>1126</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25">
      <c r="A1089" s="79" t="s">
        <v>48</v>
      </c>
      <c r="B1089" s="427" t="s">
        <v>1127</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25">
      <c r="A1090" s="79" t="s">
        <v>48</v>
      </c>
      <c r="B1090" s="427" t="s">
        <v>1128</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25">
      <c r="A1091" s="79" t="s">
        <v>48</v>
      </c>
      <c r="B1091" s="427" t="s">
        <v>1129</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25">
      <c r="A1092" s="79" t="s">
        <v>48</v>
      </c>
      <c r="B1092" s="427" t="s">
        <v>1130</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25">
      <c r="A1093" s="79" t="s">
        <v>48</v>
      </c>
      <c r="B1093" s="427" t="s">
        <v>1131</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25">
      <c r="A1094" s="79" t="s">
        <v>48</v>
      </c>
      <c r="B1094" s="427" t="s">
        <v>1132</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25">
      <c r="A1095" s="79" t="s">
        <v>48</v>
      </c>
      <c r="B1095" s="427" t="s">
        <v>1133</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25">
      <c r="A1096" s="79" t="s">
        <v>48</v>
      </c>
      <c r="B1096" s="427" t="s">
        <v>1134</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25">
      <c r="A1097" s="79" t="s">
        <v>48</v>
      </c>
      <c r="B1097" s="427" t="s">
        <v>1135</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25">
      <c r="A1098" s="79" t="s">
        <v>48</v>
      </c>
      <c r="B1098" s="427" t="s">
        <v>1136</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25">
      <c r="A1099" s="79" t="s">
        <v>48</v>
      </c>
      <c r="B1099" s="427" t="s">
        <v>1137</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25">
      <c r="A1100" s="79" t="s">
        <v>48</v>
      </c>
      <c r="B1100" s="427" t="s">
        <v>1138</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25">
      <c r="A1101" s="79" t="s">
        <v>48</v>
      </c>
      <c r="B1101" s="427" t="s">
        <v>1139</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25">
      <c r="A1102" s="79" t="s">
        <v>48</v>
      </c>
      <c r="B1102" s="427" t="s">
        <v>1140</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25">
      <c r="A1103" s="79" t="s">
        <v>48</v>
      </c>
      <c r="B1103" s="427" t="s">
        <v>1141</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25">
      <c r="A1104" s="79" t="s">
        <v>48</v>
      </c>
      <c r="B1104" s="427" t="s">
        <v>1142</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25">
      <c r="A1105" s="79" t="s">
        <v>48</v>
      </c>
      <c r="B1105" s="427" t="s">
        <v>1143</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25">
      <c r="A1106" s="79" t="s">
        <v>48</v>
      </c>
      <c r="B1106" s="427" t="s">
        <v>1144</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25">
      <c r="A1107" s="79" t="s">
        <v>48</v>
      </c>
      <c r="B1107" s="427" t="s">
        <v>1145</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25">
      <c r="A1108" s="79" t="s">
        <v>48</v>
      </c>
      <c r="B1108" s="427" t="s">
        <v>1146</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25">
      <c r="A1109" s="79" t="s">
        <v>48</v>
      </c>
      <c r="B1109" s="427" t="s">
        <v>1147</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25">
      <c r="A1110" s="79" t="s">
        <v>48</v>
      </c>
      <c r="B1110" s="427" t="s">
        <v>1148</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25">
      <c r="A1111" s="79" t="s">
        <v>48</v>
      </c>
      <c r="B1111" s="427" t="s">
        <v>1149</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25">
      <c r="A1112" s="79" t="s">
        <v>48</v>
      </c>
      <c r="B1112" s="427" t="s">
        <v>1150</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25">
      <c r="A1113" s="79" t="s">
        <v>48</v>
      </c>
      <c r="B1113" s="427" t="s">
        <v>1151</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25">
      <c r="A1114" s="79" t="s">
        <v>48</v>
      </c>
      <c r="B1114" s="427" t="s">
        <v>1152</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25">
      <c r="A1115" s="79" t="s">
        <v>48</v>
      </c>
      <c r="B1115" s="427" t="s">
        <v>1153</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25">
      <c r="A1116" s="79" t="s">
        <v>48</v>
      </c>
      <c r="B1116" s="427" t="s">
        <v>1154</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25">
      <c r="A1117" s="79" t="s">
        <v>48</v>
      </c>
      <c r="B1117" s="427" t="s">
        <v>1155</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25">
      <c r="A1118" s="79" t="s">
        <v>48</v>
      </c>
      <c r="B1118" s="427" t="s">
        <v>1156</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25">
      <c r="A1119" s="79" t="s">
        <v>48</v>
      </c>
      <c r="B1119" s="427" t="s">
        <v>1157</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25">
      <c r="A1120" s="79" t="s">
        <v>48</v>
      </c>
      <c r="B1120" s="427" t="s">
        <v>1158</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25">
      <c r="A1121" s="79" t="s">
        <v>48</v>
      </c>
      <c r="B1121" s="427" t="s">
        <v>1159</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25">
      <c r="A1122" s="79" t="s">
        <v>48</v>
      </c>
      <c r="B1122" s="427" t="s">
        <v>1160</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25">
      <c r="A1123" s="79" t="s">
        <v>48</v>
      </c>
      <c r="B1123" s="427" t="s">
        <v>1161</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25">
      <c r="A1124" s="79" t="s">
        <v>48</v>
      </c>
      <c r="B1124" s="427" t="s">
        <v>1162</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25">
      <c r="A1125" s="79" t="s">
        <v>48</v>
      </c>
      <c r="B1125" s="427" t="s">
        <v>1163</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25">
      <c r="A1126" s="79" t="s">
        <v>48</v>
      </c>
      <c r="B1126" s="427" t="s">
        <v>1164</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25">
      <c r="A1127" s="79" t="s">
        <v>48</v>
      </c>
      <c r="B1127" s="427" t="s">
        <v>1165</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25">
      <c r="A1128" s="79" t="s">
        <v>48</v>
      </c>
      <c r="B1128" s="427" t="s">
        <v>1166</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25">
      <c r="A1129" s="79" t="s">
        <v>48</v>
      </c>
      <c r="B1129" s="427" t="s">
        <v>1167</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25">
      <c r="A1130" s="79" t="s">
        <v>48</v>
      </c>
      <c r="B1130" s="427" t="s">
        <v>1168</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25">
      <c r="A1131" s="79" t="s">
        <v>48</v>
      </c>
      <c r="B1131" s="427" t="s">
        <v>1169</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25">
      <c r="A1132" s="79" t="s">
        <v>48</v>
      </c>
      <c r="B1132" s="427" t="s">
        <v>1170</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25">
      <c r="A1133" s="79" t="s">
        <v>48</v>
      </c>
      <c r="B1133" s="427" t="s">
        <v>1171</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25">
      <c r="A1134" s="79" t="s">
        <v>48</v>
      </c>
      <c r="B1134" s="427" t="s">
        <v>1172</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25">
      <c r="A1135" s="79" t="s">
        <v>48</v>
      </c>
      <c r="B1135" s="427" t="s">
        <v>1173</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25">
      <c r="A1136" s="79" t="s">
        <v>48</v>
      </c>
      <c r="B1136" s="427" t="s">
        <v>1174</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25">
      <c r="A1137" s="79" t="s">
        <v>48</v>
      </c>
      <c r="B1137" s="427" t="s">
        <v>1175</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25">
      <c r="A1138" s="79" t="s">
        <v>48</v>
      </c>
      <c r="B1138" s="427" t="s">
        <v>1176</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25">
      <c r="A1139" s="79" t="s">
        <v>48</v>
      </c>
      <c r="B1139" s="427" t="s">
        <v>1177</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25">
      <c r="A1140" s="79" t="s">
        <v>48</v>
      </c>
      <c r="B1140" s="427" t="s">
        <v>1178</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25">
      <c r="A1141" s="79" t="s">
        <v>48</v>
      </c>
      <c r="B1141" s="427" t="s">
        <v>1179</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25">
      <c r="A1142" s="79" t="s">
        <v>48</v>
      </c>
      <c r="B1142" s="427" t="s">
        <v>1180</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25">
      <c r="A1143" s="79" t="s">
        <v>48</v>
      </c>
      <c r="B1143" s="427" t="s">
        <v>1181</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25">
      <c r="A1144" s="79" t="s">
        <v>48</v>
      </c>
      <c r="B1144" s="427" t="s">
        <v>1182</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25">
      <c r="A1145" s="79" t="s">
        <v>48</v>
      </c>
      <c r="B1145" s="427" t="s">
        <v>1183</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25">
      <c r="A1146" s="79" t="s">
        <v>48</v>
      </c>
      <c r="B1146" s="427" t="s">
        <v>1184</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25">
      <c r="A1147" s="79" t="s">
        <v>48</v>
      </c>
      <c r="B1147" s="427" t="s">
        <v>1185</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25">
      <c r="A1148" s="79" t="s">
        <v>48</v>
      </c>
      <c r="B1148" s="427" t="s">
        <v>1186</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25">
      <c r="A1149" s="79" t="s">
        <v>48</v>
      </c>
      <c r="B1149" s="427" t="s">
        <v>1187</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25">
      <c r="A1150" s="79" t="s">
        <v>48</v>
      </c>
      <c r="B1150" s="427" t="s">
        <v>1188</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25">
      <c r="A1151" s="79" t="s">
        <v>48</v>
      </c>
      <c r="B1151" s="427" t="s">
        <v>1189</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25">
      <c r="A1152" s="79" t="s">
        <v>48</v>
      </c>
      <c r="B1152" s="427" t="s">
        <v>1190</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25">
      <c r="A1153" s="79" t="s">
        <v>48</v>
      </c>
      <c r="B1153" s="427" t="s">
        <v>1191</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25">
      <c r="A1154" s="79" t="s">
        <v>48</v>
      </c>
      <c r="B1154" s="427" t="s">
        <v>1192</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25">
      <c r="A1155" s="79" t="s">
        <v>48</v>
      </c>
      <c r="B1155" s="427" t="s">
        <v>1193</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25">
      <c r="A1156" s="79" t="s">
        <v>48</v>
      </c>
      <c r="B1156" s="427" t="s">
        <v>1194</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25">
      <c r="A1157" s="79" t="s">
        <v>48</v>
      </c>
      <c r="B1157" s="427" t="s">
        <v>1195</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25">
      <c r="A1158" s="79" t="s">
        <v>48</v>
      </c>
      <c r="B1158" s="427" t="s">
        <v>1196</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25">
      <c r="A1159" s="79" t="s">
        <v>48</v>
      </c>
      <c r="B1159" s="427" t="s">
        <v>1197</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25">
      <c r="A1160" s="79" t="s">
        <v>48</v>
      </c>
      <c r="B1160" s="427" t="s">
        <v>1198</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25">
      <c r="A1161" s="79" t="s">
        <v>48</v>
      </c>
      <c r="B1161" s="427" t="s">
        <v>1199</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25">
      <c r="A1162" s="79" t="s">
        <v>48</v>
      </c>
      <c r="B1162" s="427" t="s">
        <v>1200</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25">
      <c r="A1163" s="79" t="s">
        <v>48</v>
      </c>
      <c r="B1163" s="427" t="s">
        <v>1201</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25">
      <c r="A1164" s="79" t="s">
        <v>48</v>
      </c>
      <c r="B1164" s="427" t="s">
        <v>1202</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25">
      <c r="A1165" s="79" t="s">
        <v>48</v>
      </c>
      <c r="B1165" s="427" t="s">
        <v>1203</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25">
      <c r="A1166" s="79" t="s">
        <v>48</v>
      </c>
      <c r="B1166" s="427" t="s">
        <v>1204</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25">
      <c r="A1167" s="79" t="s">
        <v>48</v>
      </c>
      <c r="B1167" s="427" t="s">
        <v>1205</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25">
      <c r="A1168" s="79" t="s">
        <v>48</v>
      </c>
      <c r="B1168" s="427" t="s">
        <v>1206</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25">
      <c r="A1169" s="79" t="s">
        <v>48</v>
      </c>
      <c r="B1169" s="427" t="s">
        <v>1207</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25">
      <c r="A1170" s="79" t="s">
        <v>48</v>
      </c>
      <c r="B1170" s="427" t="s">
        <v>1208</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25">
      <c r="A1171" s="79" t="s">
        <v>48</v>
      </c>
      <c r="B1171" s="427" t="s">
        <v>1209</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25">
      <c r="A1172" s="79" t="s">
        <v>48</v>
      </c>
      <c r="B1172" s="427" t="s">
        <v>1210</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25">
      <c r="A1173" s="79" t="s">
        <v>48</v>
      </c>
      <c r="B1173" s="427" t="s">
        <v>1211</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25">
      <c r="A1174" s="79" t="s">
        <v>48</v>
      </c>
      <c r="B1174" s="427" t="s">
        <v>1212</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25">
      <c r="A1175" s="79" t="s">
        <v>48</v>
      </c>
      <c r="B1175" s="427" t="s">
        <v>1213</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25">
      <c r="A1176" s="79" t="s">
        <v>48</v>
      </c>
      <c r="B1176" s="427" t="s">
        <v>1214</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25">
      <c r="A1177" s="79" t="s">
        <v>48</v>
      </c>
      <c r="B1177" s="427" t="s">
        <v>1215</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25">
      <c r="A1178" s="79" t="s">
        <v>48</v>
      </c>
      <c r="B1178" s="427" t="s">
        <v>1216</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25">
      <c r="A1179" s="79" t="s">
        <v>48</v>
      </c>
      <c r="B1179" s="427" t="s">
        <v>1217</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25">
      <c r="A1180" s="79" t="s">
        <v>48</v>
      </c>
      <c r="B1180" s="427" t="s">
        <v>1218</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25">
      <c r="A1181" s="79" t="s">
        <v>48</v>
      </c>
      <c r="B1181" s="427" t="s">
        <v>1219</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25">
      <c r="A1182" s="79" t="s">
        <v>48</v>
      </c>
      <c r="B1182" s="427" t="s">
        <v>1220</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25">
      <c r="A1183" s="79" t="s">
        <v>48</v>
      </c>
      <c r="B1183" s="427" t="s">
        <v>1221</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25">
      <c r="A1184" s="79" t="s">
        <v>48</v>
      </c>
      <c r="B1184" s="427" t="s">
        <v>1222</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25">
      <c r="A1185" s="79" t="s">
        <v>48</v>
      </c>
      <c r="B1185" s="427" t="s">
        <v>1223</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25">
      <c r="A1186" s="79" t="s">
        <v>48</v>
      </c>
      <c r="B1186" s="427" t="s">
        <v>1224</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25">
      <c r="A1187" s="79" t="s">
        <v>48</v>
      </c>
      <c r="B1187" s="427" t="s">
        <v>1225</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25">
      <c r="A1188" s="79" t="s">
        <v>48</v>
      </c>
      <c r="B1188" s="427" t="s">
        <v>1226</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25">
      <c r="A1189" s="79" t="s">
        <v>48</v>
      </c>
      <c r="B1189" s="427" t="s">
        <v>1227</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25">
      <c r="A1190" s="79" t="s">
        <v>48</v>
      </c>
      <c r="B1190" s="427" t="s">
        <v>1228</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25">
      <c r="A1191" s="79" t="s">
        <v>48</v>
      </c>
      <c r="B1191" s="427" t="s">
        <v>1229</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25">
      <c r="A1192" s="79" t="s">
        <v>48</v>
      </c>
      <c r="B1192" s="427" t="s">
        <v>1230</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25">
      <c r="A1193" s="79" t="s">
        <v>48</v>
      </c>
      <c r="B1193" s="427" t="s">
        <v>1231</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25">
      <c r="A1194" s="79" t="s">
        <v>48</v>
      </c>
      <c r="B1194" s="427" t="s">
        <v>1232</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25">
      <c r="A1195" s="79" t="s">
        <v>48</v>
      </c>
      <c r="B1195" s="427" t="s">
        <v>1233</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25">
      <c r="A1196" s="79" t="s">
        <v>48</v>
      </c>
      <c r="B1196" s="427" t="s">
        <v>1234</v>
      </c>
      <c r="C1196" s="29" t="str">
        <f t="shared" ref="C1196:C1200" si="193">CONCATENATE(A1196," - ",B1196)</f>
        <v>England – PCNs - WALTHAM FOREST LEYTON COLLABORATIVE PCN</v>
      </c>
      <c r="D1196" s="50">
        <f t="shared" ref="D1196:D1200" si="194">I1196</f>
        <v>13164</v>
      </c>
      <c r="E1196" s="50">
        <f t="shared" ref="E1196:E1200" si="195">J1196</f>
        <v>11439</v>
      </c>
      <c r="F1196" s="51">
        <f t="shared" ref="F1196:F1200" si="196">G1196+H1196</f>
        <v>31867</v>
      </c>
      <c r="G1196" s="51">
        <f t="shared" ref="G1196:G1200" si="197">SUM(M1196:CY1196)</f>
        <v>16905</v>
      </c>
      <c r="H1196" s="52">
        <f t="shared" ref="H1196:H1200" si="198">SUM(CZ1196:GL1196)</f>
        <v>14962</v>
      </c>
      <c r="I1196" s="52">
        <f t="shared" ref="I1196:I1200" si="199">SUM(AE1196:CY1196)</f>
        <v>13164</v>
      </c>
      <c r="J1196" s="52">
        <f t="shared" ref="J1196:J1200" si="200">SUM(DR1196:GL1196)</f>
        <v>11439</v>
      </c>
      <c r="K1196" s="49">
        <f t="shared" ref="K1196:K1200" si="201">SUM(M1196:AD1196)</f>
        <v>3741</v>
      </c>
      <c r="L1196" s="50">
        <f t="shared" ref="L1196:L1200" si="202">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25">
      <c r="A1197" s="79" t="s">
        <v>48</v>
      </c>
      <c r="B1197" s="427" t="s">
        <v>1235</v>
      </c>
      <c r="C1197" s="29" t="str">
        <f t="shared" si="193"/>
        <v>England – PCNs - WALTHAM FOREST SOUTH LEYTONSTONE PCN</v>
      </c>
      <c r="D1197" s="50">
        <f t="shared" si="194"/>
        <v>14008</v>
      </c>
      <c r="E1197" s="50">
        <f t="shared" si="195"/>
        <v>12796</v>
      </c>
      <c r="F1197" s="51">
        <f t="shared" si="196"/>
        <v>33745</v>
      </c>
      <c r="G1197" s="51">
        <f t="shared" si="197"/>
        <v>17557</v>
      </c>
      <c r="H1197" s="52">
        <f t="shared" si="198"/>
        <v>16188</v>
      </c>
      <c r="I1197" s="52">
        <f t="shared" si="199"/>
        <v>14008</v>
      </c>
      <c r="J1197" s="52">
        <f t="shared" si="200"/>
        <v>12796</v>
      </c>
      <c r="K1197" s="49">
        <f t="shared" si="201"/>
        <v>3549</v>
      </c>
      <c r="L1197" s="50">
        <f t="shared" si="202"/>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25">
      <c r="A1198" s="79" t="s">
        <v>48</v>
      </c>
      <c r="B1198" s="427" t="s">
        <v>1236</v>
      </c>
      <c r="C1198" s="29" t="str">
        <f t="shared" si="193"/>
        <v>England – PCNs - WALTHAM FOREST WALTHAMSTOW CENTRAL PCN</v>
      </c>
      <c r="D1198" s="50">
        <f t="shared" si="194"/>
        <v>15949</v>
      </c>
      <c r="E1198" s="50">
        <f t="shared" si="195"/>
        <v>17154</v>
      </c>
      <c r="F1198" s="51">
        <f t="shared" si="196"/>
        <v>42647</v>
      </c>
      <c r="G1198" s="51">
        <f t="shared" si="197"/>
        <v>20796</v>
      </c>
      <c r="H1198" s="52">
        <f t="shared" si="198"/>
        <v>21851</v>
      </c>
      <c r="I1198" s="52">
        <f t="shared" si="199"/>
        <v>15949</v>
      </c>
      <c r="J1198" s="52">
        <f t="shared" si="200"/>
        <v>17154</v>
      </c>
      <c r="K1198" s="49">
        <f t="shared" si="201"/>
        <v>4847</v>
      </c>
      <c r="L1198" s="50">
        <f t="shared" si="202"/>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25">
      <c r="A1199" s="79" t="s">
        <v>48</v>
      </c>
      <c r="B1199" s="427" t="s">
        <v>1237</v>
      </c>
      <c r="C1199" s="29" t="str">
        <f t="shared" si="193"/>
        <v>England – PCNs - WALTHAM FOREST WALTHAMSTOW WEST PCN</v>
      </c>
      <c r="D1199" s="50">
        <f t="shared" si="194"/>
        <v>15303</v>
      </c>
      <c r="E1199" s="50">
        <f t="shared" si="195"/>
        <v>14576</v>
      </c>
      <c r="F1199" s="51">
        <f t="shared" si="196"/>
        <v>39106</v>
      </c>
      <c r="G1199" s="51">
        <f t="shared" si="197"/>
        <v>20111</v>
      </c>
      <c r="H1199" s="52">
        <f t="shared" si="198"/>
        <v>18995</v>
      </c>
      <c r="I1199" s="52">
        <f t="shared" si="199"/>
        <v>15303</v>
      </c>
      <c r="J1199" s="52">
        <f t="shared" si="200"/>
        <v>14576</v>
      </c>
      <c r="K1199" s="49">
        <f t="shared" si="201"/>
        <v>4808</v>
      </c>
      <c r="L1199" s="50">
        <f t="shared" si="202"/>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25">
      <c r="A1200" s="79" t="s">
        <v>48</v>
      </c>
      <c r="B1200" s="427" t="s">
        <v>1238</v>
      </c>
      <c r="C1200" s="29" t="str">
        <f t="shared" si="193"/>
        <v>England – PCNs - WALTON PRACTICES CONFEDERATION PCN</v>
      </c>
      <c r="D1200" s="50">
        <f t="shared" si="194"/>
        <v>7594</v>
      </c>
      <c r="E1200" s="50">
        <f t="shared" si="195"/>
        <v>8034</v>
      </c>
      <c r="F1200" s="51">
        <f t="shared" si="196"/>
        <v>20125</v>
      </c>
      <c r="G1200" s="51">
        <f t="shared" si="197"/>
        <v>9906</v>
      </c>
      <c r="H1200" s="52">
        <f t="shared" si="198"/>
        <v>10219</v>
      </c>
      <c r="I1200" s="52">
        <f t="shared" si="199"/>
        <v>7594</v>
      </c>
      <c r="J1200" s="52">
        <f t="shared" si="200"/>
        <v>8034</v>
      </c>
      <c r="K1200" s="49">
        <f t="shared" si="201"/>
        <v>2312</v>
      </c>
      <c r="L1200" s="50">
        <f t="shared" si="202"/>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25">
      <c r="A1201" s="79" t="s">
        <v>48</v>
      </c>
      <c r="B1201" s="427" t="s">
        <v>1239</v>
      </c>
      <c r="C1201" s="29" t="str">
        <f t="shared" ref="C1201:C1264" si="203">CONCATENATE(A1201," - ",B1201)</f>
        <v>England – PCNs - WANDLE PCN</v>
      </c>
      <c r="D1201" s="50">
        <f t="shared" ref="D1201:D1264" si="204">I1201</f>
        <v>19747</v>
      </c>
      <c r="E1201" s="50">
        <f t="shared" ref="E1201:E1264" si="205">J1201</f>
        <v>22443</v>
      </c>
      <c r="F1201" s="51">
        <f t="shared" ref="F1201:F1264" si="206">G1201+H1201</f>
        <v>52042</v>
      </c>
      <c r="G1201" s="51">
        <f t="shared" ref="G1201:G1264" si="207">SUM(M1201:CY1201)</f>
        <v>24741</v>
      </c>
      <c r="H1201" s="52">
        <f t="shared" ref="H1201:H1264" si="208">SUM(CZ1201:GL1201)</f>
        <v>27301</v>
      </c>
      <c r="I1201" s="52">
        <f t="shared" ref="I1201:I1264" si="209">SUM(AE1201:CY1201)</f>
        <v>19747</v>
      </c>
      <c r="J1201" s="52">
        <f t="shared" ref="J1201:J1264" si="210">SUM(DR1201:GL1201)</f>
        <v>22443</v>
      </c>
      <c r="K1201" s="49">
        <f t="shared" ref="K1201:K1264" si="211">SUM(M1201:AD1201)</f>
        <v>4994</v>
      </c>
      <c r="L1201" s="50">
        <f t="shared" ref="L1201:L1264" si="212">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25">
      <c r="A1202" s="79" t="s">
        <v>48</v>
      </c>
      <c r="B1202" s="427" t="s">
        <v>1240</v>
      </c>
      <c r="C1202" s="29" t="str">
        <f t="shared" si="203"/>
        <v>England – PCNs - WANDSWORTH PCN</v>
      </c>
      <c r="D1202" s="50">
        <f t="shared" si="204"/>
        <v>18790</v>
      </c>
      <c r="E1202" s="50">
        <f t="shared" si="205"/>
        <v>20548</v>
      </c>
      <c r="F1202" s="51">
        <f t="shared" si="206"/>
        <v>46321</v>
      </c>
      <c r="G1202" s="51">
        <f t="shared" si="207"/>
        <v>22356</v>
      </c>
      <c r="H1202" s="52">
        <f t="shared" si="208"/>
        <v>23965</v>
      </c>
      <c r="I1202" s="52">
        <f t="shared" si="209"/>
        <v>18790</v>
      </c>
      <c r="J1202" s="52">
        <f t="shared" si="210"/>
        <v>20548</v>
      </c>
      <c r="K1202" s="49">
        <f t="shared" si="211"/>
        <v>3566</v>
      </c>
      <c r="L1202" s="50">
        <f t="shared" si="212"/>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25">
      <c r="A1203" s="79" t="s">
        <v>48</v>
      </c>
      <c r="B1203" s="427" t="s">
        <v>1241</v>
      </c>
      <c r="C1203" s="29" t="str">
        <f t="shared" si="203"/>
        <v>England – PCNs - WANSBECK PCN</v>
      </c>
      <c r="D1203" s="50">
        <f t="shared" si="204"/>
        <v>16413</v>
      </c>
      <c r="E1203" s="50">
        <f t="shared" si="205"/>
        <v>18020</v>
      </c>
      <c r="F1203" s="51">
        <f t="shared" si="206"/>
        <v>42620</v>
      </c>
      <c r="G1203" s="51">
        <f t="shared" si="207"/>
        <v>20551</v>
      </c>
      <c r="H1203" s="52">
        <f t="shared" si="208"/>
        <v>22069</v>
      </c>
      <c r="I1203" s="52">
        <f t="shared" si="209"/>
        <v>16413</v>
      </c>
      <c r="J1203" s="52">
        <f t="shared" si="210"/>
        <v>18020</v>
      </c>
      <c r="K1203" s="49">
        <f t="shared" si="211"/>
        <v>4138</v>
      </c>
      <c r="L1203" s="50">
        <f t="shared" si="212"/>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25">
      <c r="A1204" s="79" t="s">
        <v>48</v>
      </c>
      <c r="B1204" s="427" t="s">
        <v>1242</v>
      </c>
      <c r="C1204" s="29" t="str">
        <f t="shared" si="203"/>
        <v>England – PCNs - WANSTEAD AND WOODFORD PCN</v>
      </c>
      <c r="D1204" s="50">
        <f t="shared" si="204"/>
        <v>28373</v>
      </c>
      <c r="E1204" s="50">
        <f t="shared" si="205"/>
        <v>31652</v>
      </c>
      <c r="F1204" s="51">
        <f t="shared" si="206"/>
        <v>77019</v>
      </c>
      <c r="G1204" s="51">
        <f t="shared" si="207"/>
        <v>37008</v>
      </c>
      <c r="H1204" s="52">
        <f t="shared" si="208"/>
        <v>40011</v>
      </c>
      <c r="I1204" s="52">
        <f t="shared" si="209"/>
        <v>28373</v>
      </c>
      <c r="J1204" s="52">
        <f t="shared" si="210"/>
        <v>31652</v>
      </c>
      <c r="K1204" s="49">
        <f t="shared" si="211"/>
        <v>8635</v>
      </c>
      <c r="L1204" s="50">
        <f t="shared" si="212"/>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25">
      <c r="A1205" s="79" t="s">
        <v>48</v>
      </c>
      <c r="B1205" s="427" t="s">
        <v>1243</v>
      </c>
      <c r="C1205" s="29" t="str">
        <f t="shared" si="203"/>
        <v>England – PCNs - WANTAGE PCN</v>
      </c>
      <c r="D1205" s="50">
        <f t="shared" si="204"/>
        <v>11886</v>
      </c>
      <c r="E1205" s="50">
        <f t="shared" si="205"/>
        <v>13129</v>
      </c>
      <c r="F1205" s="51">
        <f t="shared" si="206"/>
        <v>32386</v>
      </c>
      <c r="G1205" s="51">
        <f t="shared" si="207"/>
        <v>15662</v>
      </c>
      <c r="H1205" s="52">
        <f t="shared" si="208"/>
        <v>16724</v>
      </c>
      <c r="I1205" s="52">
        <f t="shared" si="209"/>
        <v>11886</v>
      </c>
      <c r="J1205" s="52">
        <f t="shared" si="210"/>
        <v>13129</v>
      </c>
      <c r="K1205" s="49">
        <f t="shared" si="211"/>
        <v>3776</v>
      </c>
      <c r="L1205" s="50">
        <f t="shared" si="212"/>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25">
      <c r="A1206" s="79" t="s">
        <v>48</v>
      </c>
      <c r="B1206" s="427" t="s">
        <v>1244</v>
      </c>
      <c r="C1206" s="29" t="str">
        <f t="shared" si="203"/>
        <v>England – PCNs - WARE AND RURALS PCN</v>
      </c>
      <c r="D1206" s="50">
        <f t="shared" si="204"/>
        <v>12271</v>
      </c>
      <c r="E1206" s="50">
        <f t="shared" si="205"/>
        <v>13825</v>
      </c>
      <c r="F1206" s="51">
        <f t="shared" si="206"/>
        <v>33399</v>
      </c>
      <c r="G1206" s="51">
        <f t="shared" si="207"/>
        <v>16007</v>
      </c>
      <c r="H1206" s="52">
        <f t="shared" si="208"/>
        <v>17392</v>
      </c>
      <c r="I1206" s="52">
        <f t="shared" si="209"/>
        <v>12271</v>
      </c>
      <c r="J1206" s="52">
        <f t="shared" si="210"/>
        <v>13825</v>
      </c>
      <c r="K1206" s="49">
        <f t="shared" si="211"/>
        <v>3736</v>
      </c>
      <c r="L1206" s="50">
        <f t="shared" si="212"/>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25">
      <c r="A1207" s="79" t="s">
        <v>48</v>
      </c>
      <c r="B1207" s="427" t="s">
        <v>1245</v>
      </c>
      <c r="C1207" s="29" t="str">
        <f t="shared" si="203"/>
        <v>England – PCNs - WARRINGTON CENTRAL EAST PCN</v>
      </c>
      <c r="D1207" s="50">
        <f t="shared" si="204"/>
        <v>10269</v>
      </c>
      <c r="E1207" s="50">
        <f t="shared" si="205"/>
        <v>10687</v>
      </c>
      <c r="F1207" s="51">
        <f t="shared" si="206"/>
        <v>26119</v>
      </c>
      <c r="G1207" s="51">
        <f t="shared" si="207"/>
        <v>12920</v>
      </c>
      <c r="H1207" s="52">
        <f t="shared" si="208"/>
        <v>13199</v>
      </c>
      <c r="I1207" s="52">
        <f t="shared" si="209"/>
        <v>10269</v>
      </c>
      <c r="J1207" s="52">
        <f t="shared" si="210"/>
        <v>10687</v>
      </c>
      <c r="K1207" s="49">
        <f t="shared" si="211"/>
        <v>2651</v>
      </c>
      <c r="L1207" s="50">
        <f t="shared" si="212"/>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25">
      <c r="A1208" s="79" t="s">
        <v>48</v>
      </c>
      <c r="B1208" s="427" t="s">
        <v>1246</v>
      </c>
      <c r="C1208" s="29" t="str">
        <f t="shared" si="203"/>
        <v>England – PCNs - WARRINGTON INNOVATION PCN</v>
      </c>
      <c r="D1208" s="50">
        <f t="shared" si="204"/>
        <v>16402</v>
      </c>
      <c r="E1208" s="50">
        <f t="shared" si="205"/>
        <v>17843</v>
      </c>
      <c r="F1208" s="51">
        <f t="shared" si="206"/>
        <v>43987</v>
      </c>
      <c r="G1208" s="51">
        <f t="shared" si="207"/>
        <v>21439</v>
      </c>
      <c r="H1208" s="52">
        <f t="shared" si="208"/>
        <v>22548</v>
      </c>
      <c r="I1208" s="52">
        <f t="shared" si="209"/>
        <v>16402</v>
      </c>
      <c r="J1208" s="52">
        <f t="shared" si="210"/>
        <v>17843</v>
      </c>
      <c r="K1208" s="49">
        <f t="shared" si="211"/>
        <v>5037</v>
      </c>
      <c r="L1208" s="50">
        <f t="shared" si="212"/>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25">
      <c r="A1209" s="79" t="s">
        <v>48</v>
      </c>
      <c r="B1209" s="427" t="s">
        <v>1247</v>
      </c>
      <c r="C1209" s="29" t="str">
        <f t="shared" si="203"/>
        <v>England – PCNs - WARWICKSHIRE EAST PCN</v>
      </c>
      <c r="D1209" s="50">
        <f t="shared" si="204"/>
        <v>12900</v>
      </c>
      <c r="E1209" s="50">
        <f t="shared" si="205"/>
        <v>13888</v>
      </c>
      <c r="F1209" s="51">
        <f t="shared" si="206"/>
        <v>33648</v>
      </c>
      <c r="G1209" s="51">
        <f t="shared" si="207"/>
        <v>16369</v>
      </c>
      <c r="H1209" s="52">
        <f t="shared" si="208"/>
        <v>17279</v>
      </c>
      <c r="I1209" s="52">
        <f t="shared" si="209"/>
        <v>12900</v>
      </c>
      <c r="J1209" s="52">
        <f t="shared" si="210"/>
        <v>13888</v>
      </c>
      <c r="K1209" s="49">
        <f t="shared" si="211"/>
        <v>3469</v>
      </c>
      <c r="L1209" s="50">
        <f t="shared" si="212"/>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25">
      <c r="A1210" s="79" t="s">
        <v>48</v>
      </c>
      <c r="B1210" s="427" t="s">
        <v>1248</v>
      </c>
      <c r="C1210" s="29" t="str">
        <f t="shared" si="203"/>
        <v>England – PCNs - WARWICKSHIRE RURAL PCN</v>
      </c>
      <c r="D1210" s="50">
        <f t="shared" si="204"/>
        <v>17289</v>
      </c>
      <c r="E1210" s="50">
        <f t="shared" si="205"/>
        <v>19000</v>
      </c>
      <c r="F1210" s="51">
        <f t="shared" si="206"/>
        <v>46153</v>
      </c>
      <c r="G1210" s="51">
        <f t="shared" si="207"/>
        <v>22197</v>
      </c>
      <c r="H1210" s="52">
        <f t="shared" si="208"/>
        <v>23956</v>
      </c>
      <c r="I1210" s="52">
        <f t="shared" si="209"/>
        <v>17289</v>
      </c>
      <c r="J1210" s="52">
        <f t="shared" si="210"/>
        <v>19000</v>
      </c>
      <c r="K1210" s="49">
        <f t="shared" si="211"/>
        <v>4908</v>
      </c>
      <c r="L1210" s="50">
        <f t="shared" si="212"/>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25">
      <c r="A1211" s="79" t="s">
        <v>48</v>
      </c>
      <c r="B1211" s="427" t="s">
        <v>1249</v>
      </c>
      <c r="C1211" s="29" t="str">
        <f t="shared" si="203"/>
        <v>England – PCNs - WASHINGTON PCN</v>
      </c>
      <c r="D1211" s="50">
        <f t="shared" si="204"/>
        <v>18367</v>
      </c>
      <c r="E1211" s="50">
        <f t="shared" si="205"/>
        <v>20008</v>
      </c>
      <c r="F1211" s="51">
        <f t="shared" si="206"/>
        <v>47973</v>
      </c>
      <c r="G1211" s="51">
        <f t="shared" si="207"/>
        <v>23291</v>
      </c>
      <c r="H1211" s="52">
        <f t="shared" si="208"/>
        <v>24682</v>
      </c>
      <c r="I1211" s="52">
        <f t="shared" si="209"/>
        <v>18367</v>
      </c>
      <c r="J1211" s="52">
        <f t="shared" si="210"/>
        <v>20008</v>
      </c>
      <c r="K1211" s="49">
        <f t="shared" si="211"/>
        <v>4924</v>
      </c>
      <c r="L1211" s="50">
        <f t="shared" si="212"/>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25">
      <c r="A1212" s="79" t="s">
        <v>48</v>
      </c>
      <c r="B1212" s="427" t="s">
        <v>1250</v>
      </c>
      <c r="C1212" s="29" t="str">
        <f t="shared" si="203"/>
        <v>England – PCNs - WASHWOOD HEATH PCN</v>
      </c>
      <c r="D1212" s="50">
        <f t="shared" si="204"/>
        <v>18700</v>
      </c>
      <c r="E1212" s="50">
        <f t="shared" si="205"/>
        <v>17073</v>
      </c>
      <c r="F1212" s="51">
        <f t="shared" si="206"/>
        <v>52544</v>
      </c>
      <c r="G1212" s="51">
        <f t="shared" si="207"/>
        <v>27346</v>
      </c>
      <c r="H1212" s="52">
        <f t="shared" si="208"/>
        <v>25198</v>
      </c>
      <c r="I1212" s="52">
        <f t="shared" si="209"/>
        <v>18700</v>
      </c>
      <c r="J1212" s="52">
        <f t="shared" si="210"/>
        <v>17073</v>
      </c>
      <c r="K1212" s="49">
        <f t="shared" si="211"/>
        <v>8646</v>
      </c>
      <c r="L1212" s="50">
        <f t="shared" si="212"/>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25">
      <c r="A1213" s="79" t="s">
        <v>48</v>
      </c>
      <c r="B1213" s="427" t="s">
        <v>1251</v>
      </c>
      <c r="C1213" s="29" t="str">
        <f t="shared" si="203"/>
        <v>England – PCNs - WATERGATE PCN</v>
      </c>
      <c r="D1213" s="50">
        <f t="shared" si="204"/>
        <v>17538</v>
      </c>
      <c r="E1213" s="50">
        <f t="shared" si="205"/>
        <v>19109</v>
      </c>
      <c r="F1213" s="51">
        <f t="shared" si="206"/>
        <v>45452</v>
      </c>
      <c r="G1213" s="51">
        <f t="shared" si="207"/>
        <v>22075</v>
      </c>
      <c r="H1213" s="52">
        <f t="shared" si="208"/>
        <v>23377</v>
      </c>
      <c r="I1213" s="52">
        <f t="shared" si="209"/>
        <v>17538</v>
      </c>
      <c r="J1213" s="52">
        <f t="shared" si="210"/>
        <v>19109</v>
      </c>
      <c r="K1213" s="49">
        <f t="shared" si="211"/>
        <v>4537</v>
      </c>
      <c r="L1213" s="50">
        <f t="shared" si="212"/>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25">
      <c r="A1214" s="79" t="s">
        <v>48</v>
      </c>
      <c r="B1214" s="427" t="s">
        <v>1252</v>
      </c>
      <c r="C1214" s="29" t="str">
        <f t="shared" si="203"/>
        <v>England – PCNs - WATERMEAD PCN</v>
      </c>
      <c r="D1214" s="50">
        <f t="shared" si="204"/>
        <v>14717</v>
      </c>
      <c r="E1214" s="50">
        <f t="shared" si="205"/>
        <v>16475</v>
      </c>
      <c r="F1214" s="51">
        <f t="shared" si="206"/>
        <v>40396</v>
      </c>
      <c r="G1214" s="51">
        <f t="shared" si="207"/>
        <v>19420</v>
      </c>
      <c r="H1214" s="52">
        <f t="shared" si="208"/>
        <v>20976</v>
      </c>
      <c r="I1214" s="52">
        <f t="shared" si="209"/>
        <v>14717</v>
      </c>
      <c r="J1214" s="52">
        <f t="shared" si="210"/>
        <v>16475</v>
      </c>
      <c r="K1214" s="49">
        <f t="shared" si="211"/>
        <v>4703</v>
      </c>
      <c r="L1214" s="50">
        <f t="shared" si="212"/>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25">
      <c r="A1215" s="79" t="s">
        <v>48</v>
      </c>
      <c r="B1215" s="427" t="s">
        <v>1253</v>
      </c>
      <c r="C1215" s="29" t="str">
        <f t="shared" si="203"/>
        <v>England – PCNs - WATERSIDE HEALTH NETWORK PCN</v>
      </c>
      <c r="D1215" s="50">
        <f t="shared" si="204"/>
        <v>25378</v>
      </c>
      <c r="E1215" s="50">
        <f t="shared" si="205"/>
        <v>27177</v>
      </c>
      <c r="F1215" s="51">
        <f t="shared" si="206"/>
        <v>63906</v>
      </c>
      <c r="G1215" s="51">
        <f t="shared" si="207"/>
        <v>31149</v>
      </c>
      <c r="H1215" s="52">
        <f t="shared" si="208"/>
        <v>32757</v>
      </c>
      <c r="I1215" s="52">
        <f t="shared" si="209"/>
        <v>25378</v>
      </c>
      <c r="J1215" s="52">
        <f t="shared" si="210"/>
        <v>27177</v>
      </c>
      <c r="K1215" s="49">
        <f t="shared" si="211"/>
        <v>5771</v>
      </c>
      <c r="L1215" s="50">
        <f t="shared" si="212"/>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25">
      <c r="A1216" s="79" t="s">
        <v>48</v>
      </c>
      <c r="B1216" s="427" t="s">
        <v>1254</v>
      </c>
      <c r="C1216" s="29" t="str">
        <f t="shared" si="203"/>
        <v>England – PCNs - WATERSIDE PCN</v>
      </c>
      <c r="D1216" s="50">
        <f t="shared" si="204"/>
        <v>14550</v>
      </c>
      <c r="E1216" s="50">
        <f t="shared" si="205"/>
        <v>16210</v>
      </c>
      <c r="F1216" s="51">
        <f t="shared" si="206"/>
        <v>37926</v>
      </c>
      <c r="G1216" s="51">
        <f t="shared" si="207"/>
        <v>18288</v>
      </c>
      <c r="H1216" s="52">
        <f t="shared" si="208"/>
        <v>19638</v>
      </c>
      <c r="I1216" s="52">
        <f t="shared" si="209"/>
        <v>14550</v>
      </c>
      <c r="J1216" s="52">
        <f t="shared" si="210"/>
        <v>16210</v>
      </c>
      <c r="K1216" s="49">
        <f t="shared" si="211"/>
        <v>3738</v>
      </c>
      <c r="L1216" s="50">
        <f t="shared" si="212"/>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25">
      <c r="A1217" s="79" t="s">
        <v>48</v>
      </c>
      <c r="B1217" s="427" t="s">
        <v>1255</v>
      </c>
      <c r="C1217" s="29" t="str">
        <f t="shared" si="203"/>
        <v>England – PCNs - WATLING STREET NETWORK PCN</v>
      </c>
      <c r="D1217" s="50">
        <f t="shared" si="204"/>
        <v>13770</v>
      </c>
      <c r="E1217" s="50">
        <f t="shared" si="205"/>
        <v>14951</v>
      </c>
      <c r="F1217" s="51">
        <f t="shared" si="206"/>
        <v>36961</v>
      </c>
      <c r="G1217" s="51">
        <f t="shared" si="207"/>
        <v>17995</v>
      </c>
      <c r="H1217" s="52">
        <f t="shared" si="208"/>
        <v>18966</v>
      </c>
      <c r="I1217" s="52">
        <f t="shared" si="209"/>
        <v>13770</v>
      </c>
      <c r="J1217" s="52">
        <f t="shared" si="210"/>
        <v>14951</v>
      </c>
      <c r="K1217" s="49">
        <f t="shared" si="211"/>
        <v>4225</v>
      </c>
      <c r="L1217" s="50">
        <f t="shared" si="212"/>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25">
      <c r="A1218" s="79" t="s">
        <v>48</v>
      </c>
      <c r="B1218" s="427" t="s">
        <v>1256</v>
      </c>
      <c r="C1218" s="29" t="str">
        <f t="shared" si="203"/>
        <v>England – PCNs - WB PCN</v>
      </c>
      <c r="D1218" s="50">
        <f t="shared" si="204"/>
        <v>10672</v>
      </c>
      <c r="E1218" s="50">
        <f t="shared" si="205"/>
        <v>11636</v>
      </c>
      <c r="F1218" s="51">
        <f t="shared" si="206"/>
        <v>28231</v>
      </c>
      <c r="G1218" s="51">
        <f t="shared" si="207"/>
        <v>13648</v>
      </c>
      <c r="H1218" s="52">
        <f t="shared" si="208"/>
        <v>14583</v>
      </c>
      <c r="I1218" s="52">
        <f t="shared" si="209"/>
        <v>10672</v>
      </c>
      <c r="J1218" s="52">
        <f t="shared" si="210"/>
        <v>11636</v>
      </c>
      <c r="K1218" s="49">
        <f t="shared" si="211"/>
        <v>2976</v>
      </c>
      <c r="L1218" s="50">
        <f t="shared" si="212"/>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25">
      <c r="A1219" s="79" t="s">
        <v>48</v>
      </c>
      <c r="B1219" s="427" t="s">
        <v>1257</v>
      </c>
      <c r="C1219" s="29" t="str">
        <f t="shared" si="203"/>
        <v>England – PCNs - WEALD PCN</v>
      </c>
      <c r="D1219" s="50">
        <f t="shared" si="204"/>
        <v>18422</v>
      </c>
      <c r="E1219" s="50">
        <f t="shared" si="205"/>
        <v>20253</v>
      </c>
      <c r="F1219" s="51">
        <f t="shared" si="206"/>
        <v>49508</v>
      </c>
      <c r="G1219" s="51">
        <f t="shared" si="207"/>
        <v>23842</v>
      </c>
      <c r="H1219" s="52">
        <f t="shared" si="208"/>
        <v>25666</v>
      </c>
      <c r="I1219" s="52">
        <f t="shared" si="209"/>
        <v>18422</v>
      </c>
      <c r="J1219" s="52">
        <f t="shared" si="210"/>
        <v>20253</v>
      </c>
      <c r="K1219" s="49">
        <f t="shared" si="211"/>
        <v>5420</v>
      </c>
      <c r="L1219" s="50">
        <f t="shared" si="212"/>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25">
      <c r="A1220" s="79" t="s">
        <v>48</v>
      </c>
      <c r="B1220" s="427" t="s">
        <v>1258</v>
      </c>
      <c r="C1220" s="29" t="str">
        <f t="shared" si="203"/>
        <v>England – PCNs - WEAR VALLEY PCN</v>
      </c>
      <c r="D1220" s="50">
        <f t="shared" si="204"/>
        <v>10707</v>
      </c>
      <c r="E1220" s="50">
        <f t="shared" si="205"/>
        <v>11572</v>
      </c>
      <c r="F1220" s="51">
        <f t="shared" si="206"/>
        <v>27363</v>
      </c>
      <c r="G1220" s="51">
        <f t="shared" si="207"/>
        <v>13371</v>
      </c>
      <c r="H1220" s="52">
        <f t="shared" si="208"/>
        <v>13992</v>
      </c>
      <c r="I1220" s="52">
        <f t="shared" si="209"/>
        <v>10707</v>
      </c>
      <c r="J1220" s="52">
        <f t="shared" si="210"/>
        <v>11572</v>
      </c>
      <c r="K1220" s="49">
        <f t="shared" si="211"/>
        <v>2664</v>
      </c>
      <c r="L1220" s="50">
        <f t="shared" si="212"/>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25">
      <c r="A1221" s="79" t="s">
        <v>48</v>
      </c>
      <c r="B1221" s="427" t="s">
        <v>1259</v>
      </c>
      <c r="C1221" s="29" t="str">
        <f t="shared" si="203"/>
        <v>England – PCNs - WEB PCN</v>
      </c>
      <c r="D1221" s="50">
        <f t="shared" si="204"/>
        <v>18553</v>
      </c>
      <c r="E1221" s="50">
        <f t="shared" si="205"/>
        <v>21519</v>
      </c>
      <c r="F1221" s="51">
        <f t="shared" si="206"/>
        <v>48220</v>
      </c>
      <c r="G1221" s="51">
        <f t="shared" si="207"/>
        <v>22729</v>
      </c>
      <c r="H1221" s="52">
        <f t="shared" si="208"/>
        <v>25491</v>
      </c>
      <c r="I1221" s="52">
        <f t="shared" si="209"/>
        <v>18553</v>
      </c>
      <c r="J1221" s="52">
        <f t="shared" si="210"/>
        <v>21519</v>
      </c>
      <c r="K1221" s="49">
        <f t="shared" si="211"/>
        <v>4176</v>
      </c>
      <c r="L1221" s="50">
        <f t="shared" si="212"/>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25">
      <c r="A1222" s="79" t="s">
        <v>48</v>
      </c>
      <c r="B1222" s="427" t="s">
        <v>1260</v>
      </c>
      <c r="C1222" s="29" t="str">
        <f t="shared" si="203"/>
        <v>England – PCNs - WELL STREET COMMON PCN</v>
      </c>
      <c r="D1222" s="50">
        <f t="shared" si="204"/>
        <v>13962</v>
      </c>
      <c r="E1222" s="50">
        <f t="shared" si="205"/>
        <v>14560</v>
      </c>
      <c r="F1222" s="51">
        <f t="shared" si="206"/>
        <v>34840</v>
      </c>
      <c r="G1222" s="51">
        <f t="shared" si="207"/>
        <v>17198</v>
      </c>
      <c r="H1222" s="52">
        <f t="shared" si="208"/>
        <v>17642</v>
      </c>
      <c r="I1222" s="52">
        <f t="shared" si="209"/>
        <v>13962</v>
      </c>
      <c r="J1222" s="52">
        <f t="shared" si="210"/>
        <v>14560</v>
      </c>
      <c r="K1222" s="49">
        <f t="shared" si="211"/>
        <v>3236</v>
      </c>
      <c r="L1222" s="50">
        <f t="shared" si="212"/>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25">
      <c r="A1223" s="79" t="s">
        <v>48</v>
      </c>
      <c r="B1223" s="427" t="s">
        <v>1261</v>
      </c>
      <c r="C1223" s="29" t="str">
        <f t="shared" si="203"/>
        <v>England – PCNs - WELL UP NORTH PCN</v>
      </c>
      <c r="D1223" s="50">
        <f t="shared" si="204"/>
        <v>22563</v>
      </c>
      <c r="E1223" s="50">
        <f t="shared" si="205"/>
        <v>25575</v>
      </c>
      <c r="F1223" s="51">
        <f t="shared" si="206"/>
        <v>57200</v>
      </c>
      <c r="G1223" s="51">
        <f t="shared" si="207"/>
        <v>27261</v>
      </c>
      <c r="H1223" s="52">
        <f t="shared" si="208"/>
        <v>29939</v>
      </c>
      <c r="I1223" s="52">
        <f t="shared" si="209"/>
        <v>22563</v>
      </c>
      <c r="J1223" s="52">
        <f t="shared" si="210"/>
        <v>25575</v>
      </c>
      <c r="K1223" s="49">
        <f t="shared" si="211"/>
        <v>4698</v>
      </c>
      <c r="L1223" s="50">
        <f t="shared" si="212"/>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25">
      <c r="A1224" s="79" t="s">
        <v>48</v>
      </c>
      <c r="B1224" s="427" t="s">
        <v>1262</v>
      </c>
      <c r="C1224" s="29" t="str">
        <f t="shared" si="203"/>
        <v>England – PCNs - WELLINGBOROUGH &amp; DISTRICT PCN</v>
      </c>
      <c r="D1224" s="50">
        <f t="shared" si="204"/>
        <v>27186</v>
      </c>
      <c r="E1224" s="50">
        <f t="shared" si="205"/>
        <v>28823</v>
      </c>
      <c r="F1224" s="51">
        <f t="shared" si="206"/>
        <v>72725</v>
      </c>
      <c r="G1224" s="51">
        <f t="shared" si="207"/>
        <v>35752</v>
      </c>
      <c r="H1224" s="52">
        <f t="shared" si="208"/>
        <v>36973</v>
      </c>
      <c r="I1224" s="52">
        <f t="shared" si="209"/>
        <v>27186</v>
      </c>
      <c r="J1224" s="52">
        <f t="shared" si="210"/>
        <v>28823</v>
      </c>
      <c r="K1224" s="49">
        <f t="shared" si="211"/>
        <v>8566</v>
      </c>
      <c r="L1224" s="50">
        <f t="shared" si="212"/>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25">
      <c r="A1225" s="79" t="s">
        <v>48</v>
      </c>
      <c r="B1225" s="427" t="s">
        <v>1263</v>
      </c>
      <c r="C1225" s="29" t="str">
        <f t="shared" si="203"/>
        <v>England – PCNs - WELWYN GARDEN CITY A PCN</v>
      </c>
      <c r="D1225" s="50">
        <f t="shared" si="204"/>
        <v>19789</v>
      </c>
      <c r="E1225" s="50">
        <f t="shared" si="205"/>
        <v>21622</v>
      </c>
      <c r="F1225" s="51">
        <f t="shared" si="206"/>
        <v>54126</v>
      </c>
      <c r="G1225" s="51">
        <f t="shared" si="207"/>
        <v>26325</v>
      </c>
      <c r="H1225" s="52">
        <f t="shared" si="208"/>
        <v>27801</v>
      </c>
      <c r="I1225" s="52">
        <f t="shared" si="209"/>
        <v>19789</v>
      </c>
      <c r="J1225" s="52">
        <f t="shared" si="210"/>
        <v>21622</v>
      </c>
      <c r="K1225" s="49">
        <f t="shared" si="211"/>
        <v>6536</v>
      </c>
      <c r="L1225" s="50">
        <f t="shared" si="212"/>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25">
      <c r="A1226" s="79" t="s">
        <v>48</v>
      </c>
      <c r="B1226" s="427" t="s">
        <v>1264</v>
      </c>
      <c r="C1226" s="29" t="str">
        <f t="shared" si="203"/>
        <v>England – PCNs - WENTWORTH 1 PCN</v>
      </c>
      <c r="D1226" s="50">
        <f t="shared" si="204"/>
        <v>18146</v>
      </c>
      <c r="E1226" s="50">
        <f t="shared" si="205"/>
        <v>19137</v>
      </c>
      <c r="F1226" s="51">
        <f t="shared" si="206"/>
        <v>48427</v>
      </c>
      <c r="G1226" s="51">
        <f t="shared" si="207"/>
        <v>23737</v>
      </c>
      <c r="H1226" s="52">
        <f t="shared" si="208"/>
        <v>24690</v>
      </c>
      <c r="I1226" s="52">
        <f t="shared" si="209"/>
        <v>18146</v>
      </c>
      <c r="J1226" s="52">
        <f t="shared" si="210"/>
        <v>19137</v>
      </c>
      <c r="K1226" s="49">
        <f t="shared" si="211"/>
        <v>5591</v>
      </c>
      <c r="L1226" s="50">
        <f t="shared" si="212"/>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25">
      <c r="A1227" s="79" t="s">
        <v>48</v>
      </c>
      <c r="B1227" s="427" t="s">
        <v>1265</v>
      </c>
      <c r="C1227" s="29" t="str">
        <f t="shared" si="203"/>
        <v>England – PCNs - WEOLEY AND RUBERY PCN</v>
      </c>
      <c r="D1227" s="50">
        <f t="shared" si="204"/>
        <v>14293</v>
      </c>
      <c r="E1227" s="50">
        <f t="shared" si="205"/>
        <v>15783</v>
      </c>
      <c r="F1227" s="51">
        <f t="shared" si="206"/>
        <v>39728</v>
      </c>
      <c r="G1227" s="51">
        <f t="shared" si="207"/>
        <v>19213</v>
      </c>
      <c r="H1227" s="52">
        <f t="shared" si="208"/>
        <v>20515</v>
      </c>
      <c r="I1227" s="52">
        <f t="shared" si="209"/>
        <v>14293</v>
      </c>
      <c r="J1227" s="52">
        <f t="shared" si="210"/>
        <v>15783</v>
      </c>
      <c r="K1227" s="49">
        <f t="shared" si="211"/>
        <v>4920</v>
      </c>
      <c r="L1227" s="50">
        <f t="shared" si="212"/>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25">
      <c r="A1228" s="79" t="s">
        <v>48</v>
      </c>
      <c r="B1228" s="427" t="s">
        <v>1266</v>
      </c>
      <c r="C1228" s="29" t="str">
        <f t="shared" si="203"/>
        <v>England – PCNs - WEST 3 PCN</v>
      </c>
      <c r="D1228" s="50">
        <f t="shared" si="204"/>
        <v>7352</v>
      </c>
      <c r="E1228" s="50">
        <f t="shared" si="205"/>
        <v>7812</v>
      </c>
      <c r="F1228" s="51">
        <f t="shared" si="206"/>
        <v>18781</v>
      </c>
      <c r="G1228" s="51">
        <f t="shared" si="207"/>
        <v>9168</v>
      </c>
      <c r="H1228" s="52">
        <f t="shared" si="208"/>
        <v>9613</v>
      </c>
      <c r="I1228" s="52">
        <f t="shared" si="209"/>
        <v>7352</v>
      </c>
      <c r="J1228" s="52">
        <f t="shared" si="210"/>
        <v>7812</v>
      </c>
      <c r="K1228" s="49">
        <f t="shared" si="211"/>
        <v>1816</v>
      </c>
      <c r="L1228" s="50">
        <f t="shared" si="212"/>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25">
      <c r="A1229" s="79" t="s">
        <v>48</v>
      </c>
      <c r="B1229" s="427" t="s">
        <v>1267</v>
      </c>
      <c r="C1229" s="29" t="str">
        <f t="shared" si="203"/>
        <v>England – PCNs - WEST AND CENTRAL PCN</v>
      </c>
      <c r="D1229" s="50">
        <f t="shared" si="204"/>
        <v>16157</v>
      </c>
      <c r="E1229" s="50">
        <f t="shared" si="205"/>
        <v>17606</v>
      </c>
      <c r="F1229" s="51">
        <f t="shared" si="206"/>
        <v>37365</v>
      </c>
      <c r="G1229" s="51">
        <f t="shared" si="207"/>
        <v>18039</v>
      </c>
      <c r="H1229" s="52">
        <f t="shared" si="208"/>
        <v>19326</v>
      </c>
      <c r="I1229" s="52">
        <f t="shared" si="209"/>
        <v>16157</v>
      </c>
      <c r="J1229" s="52">
        <f t="shared" si="210"/>
        <v>17606</v>
      </c>
      <c r="K1229" s="49">
        <f t="shared" si="211"/>
        <v>1882</v>
      </c>
      <c r="L1229" s="50">
        <f t="shared" si="212"/>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25">
      <c r="A1230" s="79" t="s">
        <v>48</v>
      </c>
      <c r="B1230" s="427" t="s">
        <v>1268</v>
      </c>
      <c r="C1230" s="29" t="str">
        <f t="shared" si="203"/>
        <v>England – PCNs - WEST BASILDON PCN</v>
      </c>
      <c r="D1230" s="50">
        <f t="shared" si="204"/>
        <v>17223</v>
      </c>
      <c r="E1230" s="50">
        <f t="shared" si="205"/>
        <v>19026</v>
      </c>
      <c r="F1230" s="51">
        <f t="shared" si="206"/>
        <v>48311</v>
      </c>
      <c r="G1230" s="51">
        <f t="shared" si="207"/>
        <v>23370</v>
      </c>
      <c r="H1230" s="52">
        <f t="shared" si="208"/>
        <v>24941</v>
      </c>
      <c r="I1230" s="52">
        <f t="shared" si="209"/>
        <v>17223</v>
      </c>
      <c r="J1230" s="52">
        <f t="shared" si="210"/>
        <v>19026</v>
      </c>
      <c r="K1230" s="49">
        <f t="shared" si="211"/>
        <v>6147</v>
      </c>
      <c r="L1230" s="50">
        <f t="shared" si="212"/>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25">
      <c r="A1231" s="79" t="s">
        <v>48</v>
      </c>
      <c r="B1231" s="427" t="s">
        <v>1269</v>
      </c>
      <c r="C1231" s="29" t="str">
        <f t="shared" si="203"/>
        <v>England – PCNs - WEST BERKSHIRE RURAL PCN</v>
      </c>
      <c r="D1231" s="50">
        <f t="shared" si="204"/>
        <v>8323</v>
      </c>
      <c r="E1231" s="50">
        <f t="shared" si="205"/>
        <v>8793</v>
      </c>
      <c r="F1231" s="51">
        <f t="shared" si="206"/>
        <v>21044</v>
      </c>
      <c r="G1231" s="51">
        <f t="shared" si="207"/>
        <v>10240</v>
      </c>
      <c r="H1231" s="52">
        <f t="shared" si="208"/>
        <v>10804</v>
      </c>
      <c r="I1231" s="52">
        <f t="shared" si="209"/>
        <v>8323</v>
      </c>
      <c r="J1231" s="52">
        <f t="shared" si="210"/>
        <v>8793</v>
      </c>
      <c r="K1231" s="49">
        <f t="shared" si="211"/>
        <v>1917</v>
      </c>
      <c r="L1231" s="50">
        <f t="shared" si="212"/>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25">
      <c r="A1232" s="79" t="s">
        <v>48</v>
      </c>
      <c r="B1232" s="427" t="s">
        <v>1270</v>
      </c>
      <c r="C1232" s="29" t="str">
        <f t="shared" si="203"/>
        <v>England – PCNs - WEST BIRMINGHAM PCN</v>
      </c>
      <c r="D1232" s="50">
        <f t="shared" si="204"/>
        <v>10526</v>
      </c>
      <c r="E1232" s="50">
        <f t="shared" si="205"/>
        <v>9916</v>
      </c>
      <c r="F1232" s="51">
        <f t="shared" si="206"/>
        <v>27870</v>
      </c>
      <c r="G1232" s="51">
        <f t="shared" si="207"/>
        <v>14422</v>
      </c>
      <c r="H1232" s="52">
        <f t="shared" si="208"/>
        <v>13448</v>
      </c>
      <c r="I1232" s="52">
        <f t="shared" si="209"/>
        <v>10526</v>
      </c>
      <c r="J1232" s="52">
        <f t="shared" si="210"/>
        <v>9916</v>
      </c>
      <c r="K1232" s="49">
        <f t="shared" si="211"/>
        <v>3896</v>
      </c>
      <c r="L1232" s="50">
        <f t="shared" si="212"/>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25">
      <c r="A1233" s="79" t="s">
        <v>48</v>
      </c>
      <c r="B1233" s="427" t="s">
        <v>1271</v>
      </c>
      <c r="C1233" s="29" t="str">
        <f t="shared" si="203"/>
        <v>England – PCNs - WEST CAMDEN PCN</v>
      </c>
      <c r="D1233" s="50">
        <f t="shared" si="204"/>
        <v>12546</v>
      </c>
      <c r="E1233" s="50">
        <f t="shared" si="205"/>
        <v>14892</v>
      </c>
      <c r="F1233" s="51">
        <f t="shared" si="206"/>
        <v>32646</v>
      </c>
      <c r="G1233" s="51">
        <f t="shared" si="207"/>
        <v>15211</v>
      </c>
      <c r="H1233" s="52">
        <f t="shared" si="208"/>
        <v>17435</v>
      </c>
      <c r="I1233" s="52">
        <f t="shared" si="209"/>
        <v>12546</v>
      </c>
      <c r="J1233" s="52">
        <f t="shared" si="210"/>
        <v>14892</v>
      </c>
      <c r="K1233" s="49">
        <f t="shared" si="211"/>
        <v>2665</v>
      </c>
      <c r="L1233" s="50">
        <f t="shared" si="212"/>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25">
      <c r="A1234" s="79" t="s">
        <v>48</v>
      </c>
      <c r="B1234" s="427" t="s">
        <v>1272</v>
      </c>
      <c r="C1234" s="29" t="str">
        <f t="shared" si="203"/>
        <v>England – PCNs - WEST CENTRAL MANCHESTER PCN</v>
      </c>
      <c r="D1234" s="50">
        <f t="shared" si="204"/>
        <v>22284</v>
      </c>
      <c r="E1234" s="50">
        <f t="shared" si="205"/>
        <v>23017</v>
      </c>
      <c r="F1234" s="51">
        <f t="shared" si="206"/>
        <v>56734</v>
      </c>
      <c r="G1234" s="51">
        <f t="shared" si="207"/>
        <v>28220</v>
      </c>
      <c r="H1234" s="52">
        <f t="shared" si="208"/>
        <v>28514</v>
      </c>
      <c r="I1234" s="52">
        <f t="shared" si="209"/>
        <v>22284</v>
      </c>
      <c r="J1234" s="52">
        <f t="shared" si="210"/>
        <v>23017</v>
      </c>
      <c r="K1234" s="49">
        <f t="shared" si="211"/>
        <v>5936</v>
      </c>
      <c r="L1234" s="50">
        <f t="shared" si="212"/>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25">
      <c r="A1235" s="79" t="s">
        <v>48</v>
      </c>
      <c r="B1235" s="427" t="s">
        <v>1273</v>
      </c>
      <c r="C1235" s="29" t="str">
        <f t="shared" si="203"/>
        <v>England – PCNs - WEST DEVON PCN</v>
      </c>
      <c r="D1235" s="50">
        <f t="shared" si="204"/>
        <v>12989</v>
      </c>
      <c r="E1235" s="50">
        <f t="shared" si="205"/>
        <v>15022</v>
      </c>
      <c r="F1235" s="51">
        <f t="shared" si="206"/>
        <v>33491</v>
      </c>
      <c r="G1235" s="51">
        <f t="shared" si="207"/>
        <v>15772</v>
      </c>
      <c r="H1235" s="52">
        <f t="shared" si="208"/>
        <v>17719</v>
      </c>
      <c r="I1235" s="52">
        <f t="shared" si="209"/>
        <v>12989</v>
      </c>
      <c r="J1235" s="52">
        <f t="shared" si="210"/>
        <v>15022</v>
      </c>
      <c r="K1235" s="49">
        <f t="shared" si="211"/>
        <v>2783</v>
      </c>
      <c r="L1235" s="50">
        <f t="shared" si="212"/>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25">
      <c r="A1236" s="79" t="s">
        <v>48</v>
      </c>
      <c r="B1236" s="427" t="s">
        <v>1274</v>
      </c>
      <c r="C1236" s="29" t="str">
        <f t="shared" si="203"/>
        <v>England – PCNs - WEST END &amp; MARYLEBONE PCN</v>
      </c>
      <c r="D1236" s="50">
        <f t="shared" si="204"/>
        <v>22094</v>
      </c>
      <c r="E1236" s="50">
        <f t="shared" si="205"/>
        <v>20581</v>
      </c>
      <c r="F1236" s="51">
        <f t="shared" si="206"/>
        <v>47188</v>
      </c>
      <c r="G1236" s="51">
        <f t="shared" si="207"/>
        <v>24368</v>
      </c>
      <c r="H1236" s="52">
        <f t="shared" si="208"/>
        <v>22820</v>
      </c>
      <c r="I1236" s="52">
        <f t="shared" si="209"/>
        <v>22094</v>
      </c>
      <c r="J1236" s="52">
        <f t="shared" si="210"/>
        <v>20581</v>
      </c>
      <c r="K1236" s="49">
        <f t="shared" si="211"/>
        <v>2274</v>
      </c>
      <c r="L1236" s="50">
        <f t="shared" si="212"/>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25">
      <c r="A1237" s="79" t="s">
        <v>48</v>
      </c>
      <c r="B1237" s="427" t="s">
        <v>1275</v>
      </c>
      <c r="C1237" s="29" t="str">
        <f t="shared" si="203"/>
        <v>England – PCNs - WEST END FAMILY HEALTH PCN</v>
      </c>
      <c r="D1237" s="50">
        <f t="shared" si="204"/>
        <v>12310</v>
      </c>
      <c r="E1237" s="50">
        <f t="shared" si="205"/>
        <v>11318</v>
      </c>
      <c r="F1237" s="51">
        <f t="shared" si="206"/>
        <v>30748</v>
      </c>
      <c r="G1237" s="51">
        <f t="shared" si="207"/>
        <v>15980</v>
      </c>
      <c r="H1237" s="52">
        <f t="shared" si="208"/>
        <v>14768</v>
      </c>
      <c r="I1237" s="52">
        <f t="shared" si="209"/>
        <v>12310</v>
      </c>
      <c r="J1237" s="52">
        <f t="shared" si="210"/>
        <v>11318</v>
      </c>
      <c r="K1237" s="49">
        <f t="shared" si="211"/>
        <v>3670</v>
      </c>
      <c r="L1237" s="50">
        <f t="shared" si="212"/>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25">
      <c r="A1238" s="79" t="s">
        <v>48</v>
      </c>
      <c r="B1238" s="427" t="s">
        <v>1276</v>
      </c>
      <c r="C1238" s="29" t="str">
        <f t="shared" si="203"/>
        <v>England – PCNs - WEST ENFIELD COLLABORATIVE PCN</v>
      </c>
      <c r="D1238" s="50">
        <f t="shared" si="204"/>
        <v>12805</v>
      </c>
      <c r="E1238" s="50">
        <f t="shared" si="205"/>
        <v>14430</v>
      </c>
      <c r="F1238" s="51">
        <f t="shared" si="206"/>
        <v>34081</v>
      </c>
      <c r="G1238" s="51">
        <f t="shared" si="207"/>
        <v>16295</v>
      </c>
      <c r="H1238" s="52">
        <f t="shared" si="208"/>
        <v>17786</v>
      </c>
      <c r="I1238" s="52">
        <f t="shared" si="209"/>
        <v>12805</v>
      </c>
      <c r="J1238" s="52">
        <f t="shared" si="210"/>
        <v>14430</v>
      </c>
      <c r="K1238" s="49">
        <f t="shared" si="211"/>
        <v>3490</v>
      </c>
      <c r="L1238" s="50">
        <f t="shared" si="212"/>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25">
      <c r="A1239" s="79" t="s">
        <v>48</v>
      </c>
      <c r="B1239" s="427" t="s">
        <v>1277</v>
      </c>
      <c r="C1239" s="29" t="str">
        <f t="shared" si="203"/>
        <v>England – PCNs - WEST FOREST OF DEAN PCN</v>
      </c>
      <c r="D1239" s="50">
        <f t="shared" si="204"/>
        <v>13503</v>
      </c>
      <c r="E1239" s="50">
        <f t="shared" si="205"/>
        <v>14830</v>
      </c>
      <c r="F1239" s="51">
        <f t="shared" si="206"/>
        <v>34790</v>
      </c>
      <c r="G1239" s="51">
        <f t="shared" si="207"/>
        <v>16762</v>
      </c>
      <c r="H1239" s="52">
        <f t="shared" si="208"/>
        <v>18028</v>
      </c>
      <c r="I1239" s="52">
        <f t="shared" si="209"/>
        <v>13503</v>
      </c>
      <c r="J1239" s="52">
        <f t="shared" si="210"/>
        <v>14830</v>
      </c>
      <c r="K1239" s="49">
        <f t="shared" si="211"/>
        <v>3259</v>
      </c>
      <c r="L1239" s="50">
        <f t="shared" si="212"/>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25">
      <c r="A1240" s="79" t="s">
        <v>48</v>
      </c>
      <c r="B1240" s="427" t="s">
        <v>1278</v>
      </c>
      <c r="C1240" s="29" t="str">
        <f t="shared" si="203"/>
        <v>England – PCNs - WEST HOVE PCN</v>
      </c>
      <c r="D1240" s="50">
        <f t="shared" si="204"/>
        <v>14197</v>
      </c>
      <c r="E1240" s="50">
        <f t="shared" si="205"/>
        <v>15839</v>
      </c>
      <c r="F1240" s="51">
        <f t="shared" si="206"/>
        <v>38064</v>
      </c>
      <c r="G1240" s="51">
        <f t="shared" si="207"/>
        <v>18277</v>
      </c>
      <c r="H1240" s="52">
        <f t="shared" si="208"/>
        <v>19787</v>
      </c>
      <c r="I1240" s="52">
        <f t="shared" si="209"/>
        <v>14197</v>
      </c>
      <c r="J1240" s="52">
        <f t="shared" si="210"/>
        <v>15839</v>
      </c>
      <c r="K1240" s="49">
        <f t="shared" si="211"/>
        <v>4080</v>
      </c>
      <c r="L1240" s="50">
        <f t="shared" si="212"/>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25">
      <c r="A1241" s="79" t="s">
        <v>48</v>
      </c>
      <c r="B1241" s="427" t="s">
        <v>1279</v>
      </c>
      <c r="C1241" s="29" t="str">
        <f t="shared" si="203"/>
        <v>England – PCNs - WEST KNOWSLEY PCN</v>
      </c>
      <c r="D1241" s="50">
        <f t="shared" si="204"/>
        <v>17834</v>
      </c>
      <c r="E1241" s="50">
        <f t="shared" si="205"/>
        <v>18667</v>
      </c>
      <c r="F1241" s="51">
        <f t="shared" si="206"/>
        <v>46848</v>
      </c>
      <c r="G1241" s="51">
        <f t="shared" si="207"/>
        <v>23137</v>
      </c>
      <c r="H1241" s="52">
        <f t="shared" si="208"/>
        <v>23711</v>
      </c>
      <c r="I1241" s="52">
        <f t="shared" si="209"/>
        <v>17834</v>
      </c>
      <c r="J1241" s="52">
        <f t="shared" si="210"/>
        <v>18667</v>
      </c>
      <c r="K1241" s="49">
        <f t="shared" si="211"/>
        <v>5303</v>
      </c>
      <c r="L1241" s="50">
        <f t="shared" si="212"/>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25">
      <c r="A1242" s="79" t="s">
        <v>48</v>
      </c>
      <c r="B1242" s="427" t="s">
        <v>1280</v>
      </c>
      <c r="C1242" s="29" t="str">
        <f t="shared" si="203"/>
        <v>England – PCNs - WEST LEEDS PCN</v>
      </c>
      <c r="D1242" s="50">
        <f t="shared" si="204"/>
        <v>23387</v>
      </c>
      <c r="E1242" s="50">
        <f t="shared" si="205"/>
        <v>26224</v>
      </c>
      <c r="F1242" s="51">
        <f t="shared" si="206"/>
        <v>63771</v>
      </c>
      <c r="G1242" s="51">
        <f t="shared" si="207"/>
        <v>30613</v>
      </c>
      <c r="H1242" s="52">
        <f t="shared" si="208"/>
        <v>33158</v>
      </c>
      <c r="I1242" s="52">
        <f t="shared" si="209"/>
        <v>23387</v>
      </c>
      <c r="J1242" s="52">
        <f t="shared" si="210"/>
        <v>26224</v>
      </c>
      <c r="K1242" s="49">
        <f t="shared" si="211"/>
        <v>7226</v>
      </c>
      <c r="L1242" s="50">
        <f t="shared" si="212"/>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25">
      <c r="A1243" s="79" t="s">
        <v>48</v>
      </c>
      <c r="B1243" s="427" t="s">
        <v>1281</v>
      </c>
      <c r="C1243" s="29" t="str">
        <f t="shared" si="203"/>
        <v>England – PCNs - WEST MENDIP PCN</v>
      </c>
      <c r="D1243" s="50">
        <f t="shared" si="204"/>
        <v>18577</v>
      </c>
      <c r="E1243" s="50">
        <f t="shared" si="205"/>
        <v>20976</v>
      </c>
      <c r="F1243" s="51">
        <f t="shared" si="206"/>
        <v>49049</v>
      </c>
      <c r="G1243" s="51">
        <f t="shared" si="207"/>
        <v>23510</v>
      </c>
      <c r="H1243" s="52">
        <f t="shared" si="208"/>
        <v>25539</v>
      </c>
      <c r="I1243" s="52">
        <f t="shared" si="209"/>
        <v>18577</v>
      </c>
      <c r="J1243" s="52">
        <f t="shared" si="210"/>
        <v>20976</v>
      </c>
      <c r="K1243" s="49">
        <f t="shared" si="211"/>
        <v>4933</v>
      </c>
      <c r="L1243" s="50">
        <f t="shared" si="212"/>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25">
      <c r="A1244" s="79" t="s">
        <v>48</v>
      </c>
      <c r="B1244" s="427" t="s">
        <v>1282</v>
      </c>
      <c r="C1244" s="29" t="str">
        <f t="shared" si="203"/>
        <v>England – PCNs - WEST MERTON PCN</v>
      </c>
      <c r="D1244" s="50">
        <f t="shared" si="204"/>
        <v>10978</v>
      </c>
      <c r="E1244" s="50">
        <f t="shared" si="205"/>
        <v>12092</v>
      </c>
      <c r="F1244" s="51">
        <f t="shared" si="206"/>
        <v>29687</v>
      </c>
      <c r="G1244" s="51">
        <f t="shared" si="207"/>
        <v>14385</v>
      </c>
      <c r="H1244" s="52">
        <f t="shared" si="208"/>
        <v>15302</v>
      </c>
      <c r="I1244" s="52">
        <f t="shared" si="209"/>
        <v>10978</v>
      </c>
      <c r="J1244" s="52">
        <f t="shared" si="210"/>
        <v>12092</v>
      </c>
      <c r="K1244" s="49">
        <f t="shared" si="211"/>
        <v>3407</v>
      </c>
      <c r="L1244" s="50">
        <f t="shared" si="212"/>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25">
      <c r="A1245" s="79" t="s">
        <v>48</v>
      </c>
      <c r="B1245" s="427" t="s">
        <v>1283</v>
      </c>
      <c r="C1245" s="29" t="str">
        <f t="shared" si="203"/>
        <v>England – PCNs - WEST NORFOLK COASTAL PCN</v>
      </c>
      <c r="D1245" s="50">
        <f t="shared" si="204"/>
        <v>9906</v>
      </c>
      <c r="E1245" s="50">
        <f t="shared" si="205"/>
        <v>10947</v>
      </c>
      <c r="F1245" s="51">
        <f t="shared" si="206"/>
        <v>24370</v>
      </c>
      <c r="G1245" s="51">
        <f t="shared" si="207"/>
        <v>11663</v>
      </c>
      <c r="H1245" s="52">
        <f t="shared" si="208"/>
        <v>12707</v>
      </c>
      <c r="I1245" s="52">
        <f t="shared" si="209"/>
        <v>9906</v>
      </c>
      <c r="J1245" s="52">
        <f t="shared" si="210"/>
        <v>10947</v>
      </c>
      <c r="K1245" s="49">
        <f t="shared" si="211"/>
        <v>1757</v>
      </c>
      <c r="L1245" s="50">
        <f t="shared" si="212"/>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25">
      <c r="A1246" s="79" t="s">
        <v>48</v>
      </c>
      <c r="B1246" s="427" t="s">
        <v>1284</v>
      </c>
      <c r="C1246" s="29" t="str">
        <f t="shared" si="203"/>
        <v>England – PCNs - WEST NORTHUMBERLAND PCN</v>
      </c>
      <c r="D1246" s="50">
        <f t="shared" si="204"/>
        <v>21140</v>
      </c>
      <c r="E1246" s="50">
        <f t="shared" si="205"/>
        <v>23793</v>
      </c>
      <c r="F1246" s="51">
        <f t="shared" si="206"/>
        <v>54056</v>
      </c>
      <c r="G1246" s="51">
        <f t="shared" si="207"/>
        <v>25896</v>
      </c>
      <c r="H1246" s="52">
        <f t="shared" si="208"/>
        <v>28160</v>
      </c>
      <c r="I1246" s="52">
        <f t="shared" si="209"/>
        <v>21140</v>
      </c>
      <c r="J1246" s="52">
        <f t="shared" si="210"/>
        <v>23793</v>
      </c>
      <c r="K1246" s="49">
        <f t="shared" si="211"/>
        <v>4756</v>
      </c>
      <c r="L1246" s="50">
        <f t="shared" si="212"/>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25">
      <c r="A1247" s="79" t="s">
        <v>48</v>
      </c>
      <c r="B1247" s="427" t="s">
        <v>1285</v>
      </c>
      <c r="C1247" s="29" t="str">
        <f t="shared" si="203"/>
        <v>England – PCNs - WEST NORWICH PCN</v>
      </c>
      <c r="D1247" s="50">
        <f t="shared" si="204"/>
        <v>20011</v>
      </c>
      <c r="E1247" s="50">
        <f t="shared" si="205"/>
        <v>21090</v>
      </c>
      <c r="F1247" s="51">
        <f t="shared" si="206"/>
        <v>53405</v>
      </c>
      <c r="G1247" s="51">
        <f t="shared" si="207"/>
        <v>26292</v>
      </c>
      <c r="H1247" s="52">
        <f t="shared" si="208"/>
        <v>27113</v>
      </c>
      <c r="I1247" s="52">
        <f t="shared" si="209"/>
        <v>20011</v>
      </c>
      <c r="J1247" s="52">
        <f t="shared" si="210"/>
        <v>21090</v>
      </c>
      <c r="K1247" s="49">
        <f t="shared" si="211"/>
        <v>6281</v>
      </c>
      <c r="L1247" s="50">
        <f t="shared" si="212"/>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25">
      <c r="A1248" s="79" t="s">
        <v>48</v>
      </c>
      <c r="B1248" s="427" t="s">
        <v>1286</v>
      </c>
      <c r="C1248" s="29" t="str">
        <f t="shared" si="203"/>
        <v>England – PCNs - WEST OF WAVERLEY PCN</v>
      </c>
      <c r="D1248" s="50">
        <f t="shared" si="204"/>
        <v>16530</v>
      </c>
      <c r="E1248" s="50">
        <f t="shared" si="205"/>
        <v>18440</v>
      </c>
      <c r="F1248" s="51">
        <f t="shared" si="206"/>
        <v>43901</v>
      </c>
      <c r="G1248" s="51">
        <f t="shared" si="207"/>
        <v>21114</v>
      </c>
      <c r="H1248" s="52">
        <f t="shared" si="208"/>
        <v>22787</v>
      </c>
      <c r="I1248" s="52">
        <f t="shared" si="209"/>
        <v>16530</v>
      </c>
      <c r="J1248" s="52">
        <f t="shared" si="210"/>
        <v>18440</v>
      </c>
      <c r="K1248" s="49">
        <f t="shared" si="211"/>
        <v>4584</v>
      </c>
      <c r="L1248" s="50">
        <f t="shared" si="212"/>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25">
      <c r="A1249" s="79" t="s">
        <v>48</v>
      </c>
      <c r="B1249" s="427" t="s">
        <v>1287</v>
      </c>
      <c r="C1249" s="29" t="str">
        <f t="shared" si="203"/>
        <v>England – PCNs - WEST OUTER AND NORTH EAST YORK PCN</v>
      </c>
      <c r="D1249" s="50">
        <f t="shared" si="204"/>
        <v>16822</v>
      </c>
      <c r="E1249" s="50">
        <f t="shared" si="205"/>
        <v>19334</v>
      </c>
      <c r="F1249" s="51">
        <f t="shared" si="206"/>
        <v>44086</v>
      </c>
      <c r="G1249" s="51">
        <f t="shared" si="207"/>
        <v>20851</v>
      </c>
      <c r="H1249" s="52">
        <f t="shared" si="208"/>
        <v>23235</v>
      </c>
      <c r="I1249" s="52">
        <f t="shared" si="209"/>
        <v>16822</v>
      </c>
      <c r="J1249" s="52">
        <f t="shared" si="210"/>
        <v>19334</v>
      </c>
      <c r="K1249" s="49">
        <f t="shared" si="211"/>
        <v>4029</v>
      </c>
      <c r="L1249" s="50">
        <f t="shared" si="212"/>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25">
      <c r="A1250" s="79" t="s">
        <v>48</v>
      </c>
      <c r="B1250" s="427" t="s">
        <v>1288</v>
      </c>
      <c r="C1250" s="29" t="str">
        <f t="shared" si="203"/>
        <v>England – PCNs - WEST READING VILLAGES PCN</v>
      </c>
      <c r="D1250" s="50">
        <f t="shared" si="204"/>
        <v>14727</v>
      </c>
      <c r="E1250" s="50">
        <f t="shared" si="205"/>
        <v>16007</v>
      </c>
      <c r="F1250" s="51">
        <f t="shared" si="206"/>
        <v>39398</v>
      </c>
      <c r="G1250" s="51">
        <f t="shared" si="207"/>
        <v>19201</v>
      </c>
      <c r="H1250" s="52">
        <f t="shared" si="208"/>
        <v>20197</v>
      </c>
      <c r="I1250" s="52">
        <f t="shared" si="209"/>
        <v>14727</v>
      </c>
      <c r="J1250" s="52">
        <f t="shared" si="210"/>
        <v>16007</v>
      </c>
      <c r="K1250" s="49">
        <f t="shared" si="211"/>
        <v>4474</v>
      </c>
      <c r="L1250" s="50">
        <f t="shared" si="212"/>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25">
      <c r="A1251" s="79" t="s">
        <v>48</v>
      </c>
      <c r="B1251" s="427" t="s">
        <v>1289</v>
      </c>
      <c r="C1251" s="29" t="str">
        <f t="shared" si="203"/>
        <v>England – PCNs - WEST SOMERSET PCN</v>
      </c>
      <c r="D1251" s="50">
        <f t="shared" si="204"/>
        <v>12748</v>
      </c>
      <c r="E1251" s="50">
        <f t="shared" si="205"/>
        <v>14064</v>
      </c>
      <c r="F1251" s="51">
        <f t="shared" si="206"/>
        <v>31292</v>
      </c>
      <c r="G1251" s="51">
        <f t="shared" si="207"/>
        <v>15014</v>
      </c>
      <c r="H1251" s="52">
        <f t="shared" si="208"/>
        <v>16278</v>
      </c>
      <c r="I1251" s="52">
        <f t="shared" si="209"/>
        <v>12748</v>
      </c>
      <c r="J1251" s="52">
        <f t="shared" si="210"/>
        <v>14064</v>
      </c>
      <c r="K1251" s="49">
        <f t="shared" si="211"/>
        <v>2266</v>
      </c>
      <c r="L1251" s="50">
        <f t="shared" si="212"/>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25">
      <c r="A1252" s="79" t="s">
        <v>48</v>
      </c>
      <c r="B1252" s="427" t="s">
        <v>1290</v>
      </c>
      <c r="C1252" s="29" t="str">
        <f t="shared" si="203"/>
        <v>England – PCNs - WEST SUFFOLK RURAL PCN</v>
      </c>
      <c r="D1252" s="50">
        <f t="shared" si="204"/>
        <v>5570</v>
      </c>
      <c r="E1252" s="50">
        <f t="shared" si="205"/>
        <v>6052</v>
      </c>
      <c r="F1252" s="51">
        <f t="shared" si="206"/>
        <v>13968</v>
      </c>
      <c r="G1252" s="51">
        <f t="shared" si="207"/>
        <v>6824</v>
      </c>
      <c r="H1252" s="52">
        <f t="shared" si="208"/>
        <v>7144</v>
      </c>
      <c r="I1252" s="52">
        <f t="shared" si="209"/>
        <v>5570</v>
      </c>
      <c r="J1252" s="52">
        <f t="shared" si="210"/>
        <v>6052</v>
      </c>
      <c r="K1252" s="49">
        <f t="shared" si="211"/>
        <v>1254</v>
      </c>
      <c r="L1252" s="50">
        <f t="shared" si="212"/>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25">
      <c r="A1253" s="79" t="s">
        <v>48</v>
      </c>
      <c r="B1253" s="427" t="s">
        <v>1291</v>
      </c>
      <c r="C1253" s="29" t="str">
        <f t="shared" si="203"/>
        <v>England – PCNs - WEST WAKEFIELD PCN</v>
      </c>
      <c r="D1253" s="50">
        <f t="shared" si="204"/>
        <v>23897</v>
      </c>
      <c r="E1253" s="50">
        <f t="shared" si="205"/>
        <v>26689</v>
      </c>
      <c r="F1253" s="51">
        <f t="shared" si="206"/>
        <v>63510</v>
      </c>
      <c r="G1253" s="51">
        <f t="shared" si="207"/>
        <v>30505</v>
      </c>
      <c r="H1253" s="52">
        <f t="shared" si="208"/>
        <v>33005</v>
      </c>
      <c r="I1253" s="52">
        <f t="shared" si="209"/>
        <v>23897</v>
      </c>
      <c r="J1253" s="52">
        <f t="shared" si="210"/>
        <v>26689</v>
      </c>
      <c r="K1253" s="49">
        <f t="shared" si="211"/>
        <v>6608</v>
      </c>
      <c r="L1253" s="50">
        <f t="shared" si="212"/>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25">
      <c r="A1254" s="79" t="s">
        <v>48</v>
      </c>
      <c r="B1254" s="427" t="s">
        <v>1292</v>
      </c>
      <c r="C1254" s="29" t="str">
        <f t="shared" si="203"/>
        <v>England – PCNs - WEST WANDSWORTH PCN</v>
      </c>
      <c r="D1254" s="50">
        <f t="shared" si="204"/>
        <v>14104</v>
      </c>
      <c r="E1254" s="50">
        <f t="shared" si="205"/>
        <v>14902</v>
      </c>
      <c r="F1254" s="51">
        <f t="shared" si="206"/>
        <v>35087</v>
      </c>
      <c r="G1254" s="51">
        <f t="shared" si="207"/>
        <v>17235</v>
      </c>
      <c r="H1254" s="52">
        <f t="shared" si="208"/>
        <v>17852</v>
      </c>
      <c r="I1254" s="52">
        <f t="shared" si="209"/>
        <v>14104</v>
      </c>
      <c r="J1254" s="52">
        <f t="shared" si="210"/>
        <v>14902</v>
      </c>
      <c r="K1254" s="49">
        <f t="shared" si="211"/>
        <v>3131</v>
      </c>
      <c r="L1254" s="50">
        <f t="shared" si="212"/>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25">
      <c r="A1255" s="79" t="s">
        <v>48</v>
      </c>
      <c r="B1255" s="427" t="s">
        <v>1293</v>
      </c>
      <c r="C1255" s="29" t="str">
        <f t="shared" si="203"/>
        <v>England – PCNs - WESTBURY &amp; WARMINSTER PCN</v>
      </c>
      <c r="D1255" s="50">
        <f t="shared" si="204"/>
        <v>14566</v>
      </c>
      <c r="E1255" s="50">
        <f t="shared" si="205"/>
        <v>16807</v>
      </c>
      <c r="F1255" s="51">
        <f t="shared" si="206"/>
        <v>39084</v>
      </c>
      <c r="G1255" s="51">
        <f t="shared" si="207"/>
        <v>18525</v>
      </c>
      <c r="H1255" s="52">
        <f t="shared" si="208"/>
        <v>20559</v>
      </c>
      <c r="I1255" s="52">
        <f t="shared" si="209"/>
        <v>14566</v>
      </c>
      <c r="J1255" s="52">
        <f t="shared" si="210"/>
        <v>16807</v>
      </c>
      <c r="K1255" s="49">
        <f t="shared" si="211"/>
        <v>3959</v>
      </c>
      <c r="L1255" s="50">
        <f t="shared" si="212"/>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25">
      <c r="A1256" s="79" t="s">
        <v>48</v>
      </c>
      <c r="B1256" s="427" t="s">
        <v>1294</v>
      </c>
      <c r="C1256" s="29" t="str">
        <f t="shared" si="203"/>
        <v>England – PCNs - WESTERN DALES PCN</v>
      </c>
      <c r="D1256" s="50">
        <f t="shared" si="204"/>
        <v>6650</v>
      </c>
      <c r="E1256" s="50">
        <f t="shared" si="205"/>
        <v>7270</v>
      </c>
      <c r="F1256" s="51">
        <f t="shared" si="206"/>
        <v>17097</v>
      </c>
      <c r="G1256" s="51">
        <f t="shared" si="207"/>
        <v>8364</v>
      </c>
      <c r="H1256" s="52">
        <f t="shared" si="208"/>
        <v>8733</v>
      </c>
      <c r="I1256" s="52">
        <f t="shared" si="209"/>
        <v>6650</v>
      </c>
      <c r="J1256" s="52">
        <f t="shared" si="210"/>
        <v>7270</v>
      </c>
      <c r="K1256" s="49">
        <f t="shared" si="211"/>
        <v>1714</v>
      </c>
      <c r="L1256" s="50">
        <f t="shared" si="212"/>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25">
      <c r="A1257" s="79" t="s">
        <v>48</v>
      </c>
      <c r="B1257" s="427" t="s">
        <v>1295</v>
      </c>
      <c r="C1257" s="29" t="str">
        <f t="shared" si="203"/>
        <v>England – PCNs - WEST-HILL HEALTH PCN</v>
      </c>
      <c r="D1257" s="50">
        <f t="shared" si="204"/>
        <v>29448</v>
      </c>
      <c r="E1257" s="50">
        <f t="shared" si="205"/>
        <v>32068</v>
      </c>
      <c r="F1257" s="51">
        <f t="shared" si="206"/>
        <v>73859</v>
      </c>
      <c r="G1257" s="51">
        <f t="shared" si="207"/>
        <v>35748</v>
      </c>
      <c r="H1257" s="52">
        <f t="shared" si="208"/>
        <v>38111</v>
      </c>
      <c r="I1257" s="52">
        <f t="shared" si="209"/>
        <v>29448</v>
      </c>
      <c r="J1257" s="52">
        <f t="shared" si="210"/>
        <v>32068</v>
      </c>
      <c r="K1257" s="49">
        <f t="shared" si="211"/>
        <v>6300</v>
      </c>
      <c r="L1257" s="50">
        <f t="shared" si="212"/>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25">
      <c r="A1258" s="79" t="s">
        <v>48</v>
      </c>
      <c r="B1258" s="427" t="s">
        <v>1296</v>
      </c>
      <c r="C1258" s="29" t="str">
        <f t="shared" si="203"/>
        <v>England – PCNs - WESTHOUGHTON NETWORK PCN</v>
      </c>
      <c r="D1258" s="50">
        <f t="shared" si="204"/>
        <v>9551</v>
      </c>
      <c r="E1258" s="50">
        <f t="shared" si="205"/>
        <v>10545</v>
      </c>
      <c r="F1258" s="51">
        <f t="shared" si="206"/>
        <v>25114</v>
      </c>
      <c r="G1258" s="51">
        <f t="shared" si="207"/>
        <v>12121</v>
      </c>
      <c r="H1258" s="52">
        <f t="shared" si="208"/>
        <v>12993</v>
      </c>
      <c r="I1258" s="52">
        <f t="shared" si="209"/>
        <v>9551</v>
      </c>
      <c r="J1258" s="52">
        <f t="shared" si="210"/>
        <v>10545</v>
      </c>
      <c r="K1258" s="49">
        <f t="shared" si="211"/>
        <v>2570</v>
      </c>
      <c r="L1258" s="50">
        <f t="shared" si="212"/>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25">
      <c r="A1259" s="79" t="s">
        <v>48</v>
      </c>
      <c r="B1259" s="427" t="s">
        <v>1297</v>
      </c>
      <c r="C1259" s="29" t="str">
        <f t="shared" si="203"/>
        <v>England – PCNs - WESTONGROVE PCN</v>
      </c>
      <c r="D1259" s="50">
        <f t="shared" si="204"/>
        <v>10745</v>
      </c>
      <c r="E1259" s="50">
        <f t="shared" si="205"/>
        <v>12466</v>
      </c>
      <c r="F1259" s="51">
        <f t="shared" si="206"/>
        <v>30328</v>
      </c>
      <c r="G1259" s="51">
        <f t="shared" si="207"/>
        <v>14388</v>
      </c>
      <c r="H1259" s="52">
        <f t="shared" si="208"/>
        <v>15940</v>
      </c>
      <c r="I1259" s="52">
        <f t="shared" si="209"/>
        <v>10745</v>
      </c>
      <c r="J1259" s="52">
        <f t="shared" si="210"/>
        <v>12466</v>
      </c>
      <c r="K1259" s="49">
        <f t="shared" si="211"/>
        <v>3643</v>
      </c>
      <c r="L1259" s="50">
        <f t="shared" si="212"/>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25">
      <c r="A1260" s="79" t="s">
        <v>48</v>
      </c>
      <c r="B1260" s="427" t="s">
        <v>1298</v>
      </c>
      <c r="C1260" s="29" t="str">
        <f t="shared" si="203"/>
        <v>England – PCNs - WETHERBY PCN</v>
      </c>
      <c r="D1260" s="50">
        <f t="shared" si="204"/>
        <v>12540</v>
      </c>
      <c r="E1260" s="50">
        <f t="shared" si="205"/>
        <v>14144</v>
      </c>
      <c r="F1260" s="51">
        <f t="shared" si="206"/>
        <v>32921</v>
      </c>
      <c r="G1260" s="51">
        <f t="shared" si="207"/>
        <v>15734</v>
      </c>
      <c r="H1260" s="52">
        <f t="shared" si="208"/>
        <v>17187</v>
      </c>
      <c r="I1260" s="52">
        <f t="shared" si="209"/>
        <v>12540</v>
      </c>
      <c r="J1260" s="52">
        <f t="shared" si="210"/>
        <v>14144</v>
      </c>
      <c r="K1260" s="49">
        <f t="shared" si="211"/>
        <v>3194</v>
      </c>
      <c r="L1260" s="50">
        <f t="shared" si="212"/>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25">
      <c r="A1261" s="79" t="s">
        <v>48</v>
      </c>
      <c r="B1261" s="427" t="s">
        <v>1299</v>
      </c>
      <c r="C1261" s="29" t="str">
        <f t="shared" si="203"/>
        <v>England – PCNs - WEYMOUTH &amp; PORTLAND PCN</v>
      </c>
      <c r="D1261" s="50">
        <f t="shared" si="204"/>
        <v>27984</v>
      </c>
      <c r="E1261" s="50">
        <f t="shared" si="205"/>
        <v>30440</v>
      </c>
      <c r="F1261" s="51">
        <f t="shared" si="206"/>
        <v>70226</v>
      </c>
      <c r="G1261" s="51">
        <f t="shared" si="207"/>
        <v>33938</v>
      </c>
      <c r="H1261" s="52">
        <f t="shared" si="208"/>
        <v>36288</v>
      </c>
      <c r="I1261" s="52">
        <f t="shared" si="209"/>
        <v>27984</v>
      </c>
      <c r="J1261" s="52">
        <f t="shared" si="210"/>
        <v>30440</v>
      </c>
      <c r="K1261" s="49">
        <f t="shared" si="211"/>
        <v>5954</v>
      </c>
      <c r="L1261" s="50">
        <f t="shared" si="212"/>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25">
      <c r="A1262" s="79" t="s">
        <v>48</v>
      </c>
      <c r="B1262" s="427" t="s">
        <v>1300</v>
      </c>
      <c r="C1262" s="29" t="str">
        <f t="shared" si="203"/>
        <v>England – PCNs - WF NETWORK OF INDEPENDENT PRACTICES PCN</v>
      </c>
      <c r="D1262" s="50">
        <f t="shared" si="204"/>
        <v>14637</v>
      </c>
      <c r="E1262" s="50">
        <f t="shared" si="205"/>
        <v>16460</v>
      </c>
      <c r="F1262" s="51">
        <f t="shared" si="206"/>
        <v>39102</v>
      </c>
      <c r="G1262" s="51">
        <f t="shared" si="207"/>
        <v>18757</v>
      </c>
      <c r="H1262" s="52">
        <f t="shared" si="208"/>
        <v>20345</v>
      </c>
      <c r="I1262" s="52">
        <f t="shared" si="209"/>
        <v>14637</v>
      </c>
      <c r="J1262" s="52">
        <f t="shared" si="210"/>
        <v>16460</v>
      </c>
      <c r="K1262" s="49">
        <f t="shared" si="211"/>
        <v>4120</v>
      </c>
      <c r="L1262" s="50">
        <f t="shared" si="212"/>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25">
      <c r="A1263" s="79" t="s">
        <v>48</v>
      </c>
      <c r="B1263" s="427" t="s">
        <v>1301</v>
      </c>
      <c r="C1263" s="29" t="str">
        <f t="shared" si="203"/>
        <v>England – PCNs - WHAM PCN</v>
      </c>
      <c r="D1263" s="50">
        <f t="shared" si="204"/>
        <v>15536</v>
      </c>
      <c r="E1263" s="50">
        <f t="shared" si="205"/>
        <v>17801</v>
      </c>
      <c r="F1263" s="51">
        <f t="shared" si="206"/>
        <v>43849</v>
      </c>
      <c r="G1263" s="51">
        <f t="shared" si="207"/>
        <v>20873</v>
      </c>
      <c r="H1263" s="52">
        <f t="shared" si="208"/>
        <v>22976</v>
      </c>
      <c r="I1263" s="52">
        <f t="shared" si="209"/>
        <v>15536</v>
      </c>
      <c r="J1263" s="52">
        <f t="shared" si="210"/>
        <v>17801</v>
      </c>
      <c r="K1263" s="49">
        <f t="shared" si="211"/>
        <v>5337</v>
      </c>
      <c r="L1263" s="50">
        <f t="shared" si="212"/>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25">
      <c r="A1264" s="79" t="s">
        <v>48</v>
      </c>
      <c r="B1264" s="427" t="s">
        <v>1302</v>
      </c>
      <c r="C1264" s="29" t="str">
        <f t="shared" si="203"/>
        <v>England – PCNs - WHITBY COAST &amp; MOORS PCN</v>
      </c>
      <c r="D1264" s="50">
        <f t="shared" si="204"/>
        <v>10015</v>
      </c>
      <c r="E1264" s="50">
        <f t="shared" si="205"/>
        <v>10829</v>
      </c>
      <c r="F1264" s="51">
        <f t="shared" si="206"/>
        <v>24658</v>
      </c>
      <c r="G1264" s="51">
        <f t="shared" si="207"/>
        <v>12003</v>
      </c>
      <c r="H1264" s="52">
        <f t="shared" si="208"/>
        <v>12655</v>
      </c>
      <c r="I1264" s="52">
        <f t="shared" si="209"/>
        <v>10015</v>
      </c>
      <c r="J1264" s="52">
        <f t="shared" si="210"/>
        <v>10829</v>
      </c>
      <c r="K1264" s="49">
        <f t="shared" si="211"/>
        <v>1988</v>
      </c>
      <c r="L1264" s="50">
        <f t="shared" si="212"/>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25">
      <c r="A1265" s="79" t="s">
        <v>48</v>
      </c>
      <c r="B1265" s="427" t="s">
        <v>1303</v>
      </c>
      <c r="C1265" s="29" t="str">
        <f t="shared" ref="C1265:C1295" si="213">CONCATENATE(A1265," - ",B1265)</f>
        <v>England – PCNs - WHITE HORSE BOTLEY PCN</v>
      </c>
      <c r="D1265" s="50">
        <f t="shared" ref="D1265:D1295" si="214">I1265</f>
        <v>6412</v>
      </c>
      <c r="E1265" s="50">
        <f t="shared" ref="E1265:E1295" si="215">J1265</f>
        <v>7237</v>
      </c>
      <c r="F1265" s="51">
        <f t="shared" ref="F1265:F1295" si="216">G1265+H1265</f>
        <v>17469</v>
      </c>
      <c r="G1265" s="51">
        <f t="shared" ref="G1265:G1295" si="217">SUM(M1265:CY1265)</f>
        <v>8328</v>
      </c>
      <c r="H1265" s="52">
        <f t="shared" ref="H1265:H1295" si="218">SUM(CZ1265:GL1265)</f>
        <v>9141</v>
      </c>
      <c r="I1265" s="52">
        <f t="shared" ref="I1265:I1295" si="219">SUM(AE1265:CY1265)</f>
        <v>6412</v>
      </c>
      <c r="J1265" s="52">
        <f t="shared" ref="J1265:J1295" si="220">SUM(DR1265:GL1265)</f>
        <v>7237</v>
      </c>
      <c r="K1265" s="49">
        <f t="shared" ref="K1265:K1295" si="221">SUM(M1265:AD1265)</f>
        <v>1916</v>
      </c>
      <c r="L1265" s="50">
        <f t="shared" ref="L1265:L1295" si="222">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25">
      <c r="A1266" s="79" t="s">
        <v>48</v>
      </c>
      <c r="B1266" s="427" t="s">
        <v>1304</v>
      </c>
      <c r="C1266" s="29" t="str">
        <f t="shared" si="213"/>
        <v>England – PCNs - WHITEFIELD DISTRICT &amp; COMMUNITY PCN</v>
      </c>
      <c r="D1266" s="50">
        <f t="shared" si="214"/>
        <v>10102</v>
      </c>
      <c r="E1266" s="50">
        <f t="shared" si="215"/>
        <v>10977</v>
      </c>
      <c r="F1266" s="51">
        <f t="shared" si="216"/>
        <v>26519</v>
      </c>
      <c r="G1266" s="51">
        <f t="shared" si="217"/>
        <v>12884</v>
      </c>
      <c r="H1266" s="52">
        <f t="shared" si="218"/>
        <v>13635</v>
      </c>
      <c r="I1266" s="52">
        <f t="shared" si="219"/>
        <v>10102</v>
      </c>
      <c r="J1266" s="52">
        <f t="shared" si="220"/>
        <v>10977</v>
      </c>
      <c r="K1266" s="49">
        <f t="shared" si="221"/>
        <v>2782</v>
      </c>
      <c r="L1266" s="50">
        <f t="shared" si="222"/>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25">
      <c r="A1267" s="79" t="s">
        <v>48</v>
      </c>
      <c r="B1267" s="427" t="s">
        <v>1305</v>
      </c>
      <c r="C1267" s="29" t="str">
        <f t="shared" si="213"/>
        <v>England – PCNs - WHITEWATER LODDON PCN</v>
      </c>
      <c r="D1267" s="50">
        <f t="shared" si="214"/>
        <v>14210</v>
      </c>
      <c r="E1267" s="50">
        <f t="shared" si="215"/>
        <v>16392</v>
      </c>
      <c r="F1267" s="51">
        <f t="shared" si="216"/>
        <v>39863</v>
      </c>
      <c r="G1267" s="51">
        <f t="shared" si="217"/>
        <v>18960</v>
      </c>
      <c r="H1267" s="52">
        <f t="shared" si="218"/>
        <v>20903</v>
      </c>
      <c r="I1267" s="52">
        <f t="shared" si="219"/>
        <v>14210</v>
      </c>
      <c r="J1267" s="52">
        <f t="shared" si="220"/>
        <v>16392</v>
      </c>
      <c r="K1267" s="49">
        <f t="shared" si="221"/>
        <v>4750</v>
      </c>
      <c r="L1267" s="50">
        <f t="shared" si="222"/>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25">
      <c r="A1268" s="79" t="s">
        <v>48</v>
      </c>
      <c r="B1268" s="427" t="s">
        <v>1306</v>
      </c>
      <c r="C1268" s="29" t="str">
        <f t="shared" si="213"/>
        <v>England – PCNs - WHITFIELD PCN</v>
      </c>
      <c r="D1268" s="50">
        <f t="shared" si="214"/>
        <v>13406</v>
      </c>
      <c r="E1268" s="50">
        <f t="shared" si="215"/>
        <v>14621</v>
      </c>
      <c r="F1268" s="51">
        <f t="shared" si="216"/>
        <v>35395</v>
      </c>
      <c r="G1268" s="51">
        <f t="shared" si="217"/>
        <v>17175</v>
      </c>
      <c r="H1268" s="52">
        <f t="shared" si="218"/>
        <v>18220</v>
      </c>
      <c r="I1268" s="52">
        <f t="shared" si="219"/>
        <v>13406</v>
      </c>
      <c r="J1268" s="52">
        <f t="shared" si="220"/>
        <v>14621</v>
      </c>
      <c r="K1268" s="49">
        <f t="shared" si="221"/>
        <v>3769</v>
      </c>
      <c r="L1268" s="50">
        <f t="shared" si="222"/>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25">
      <c r="A1269" s="79" t="s">
        <v>48</v>
      </c>
      <c r="B1269" s="427" t="s">
        <v>1307</v>
      </c>
      <c r="C1269" s="29" t="str">
        <f t="shared" si="213"/>
        <v>England – PCNs - WHITLEY BAY PCN</v>
      </c>
      <c r="D1269" s="50">
        <f t="shared" si="214"/>
        <v>18133</v>
      </c>
      <c r="E1269" s="50">
        <f t="shared" si="215"/>
        <v>20698</v>
      </c>
      <c r="F1269" s="51">
        <f t="shared" si="216"/>
        <v>48182</v>
      </c>
      <c r="G1269" s="51">
        <f t="shared" si="217"/>
        <v>22878</v>
      </c>
      <c r="H1269" s="52">
        <f t="shared" si="218"/>
        <v>25304</v>
      </c>
      <c r="I1269" s="52">
        <f t="shared" si="219"/>
        <v>18133</v>
      </c>
      <c r="J1269" s="52">
        <f t="shared" si="220"/>
        <v>20698</v>
      </c>
      <c r="K1269" s="49">
        <f t="shared" si="221"/>
        <v>4745</v>
      </c>
      <c r="L1269" s="50">
        <f t="shared" si="222"/>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25">
      <c r="A1270" s="79" t="s">
        <v>48</v>
      </c>
      <c r="B1270" s="427" t="s">
        <v>1308</v>
      </c>
      <c r="C1270" s="29" t="str">
        <f t="shared" si="213"/>
        <v>England – PCNs - WHITSTABLE PCN</v>
      </c>
      <c r="D1270" s="50">
        <f t="shared" si="214"/>
        <v>15603</v>
      </c>
      <c r="E1270" s="50">
        <f t="shared" si="215"/>
        <v>17849</v>
      </c>
      <c r="F1270" s="51">
        <f t="shared" si="216"/>
        <v>40678</v>
      </c>
      <c r="G1270" s="51">
        <f t="shared" si="217"/>
        <v>19276</v>
      </c>
      <c r="H1270" s="52">
        <f t="shared" si="218"/>
        <v>21402</v>
      </c>
      <c r="I1270" s="52">
        <f t="shared" si="219"/>
        <v>15603</v>
      </c>
      <c r="J1270" s="52">
        <f t="shared" si="220"/>
        <v>17849</v>
      </c>
      <c r="K1270" s="49">
        <f t="shared" si="221"/>
        <v>3673</v>
      </c>
      <c r="L1270" s="50">
        <f t="shared" si="222"/>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25">
      <c r="A1271" s="79" t="s">
        <v>48</v>
      </c>
      <c r="B1271" s="427" t="s">
        <v>1309</v>
      </c>
      <c r="C1271" s="29" t="str">
        <f t="shared" si="213"/>
        <v>England – PCNs - WICKFORD PCN</v>
      </c>
      <c r="D1271" s="50">
        <f t="shared" si="214"/>
        <v>13334</v>
      </c>
      <c r="E1271" s="50">
        <f t="shared" si="215"/>
        <v>14783</v>
      </c>
      <c r="F1271" s="51">
        <f t="shared" si="216"/>
        <v>35834</v>
      </c>
      <c r="G1271" s="51">
        <f t="shared" si="217"/>
        <v>17296</v>
      </c>
      <c r="H1271" s="52">
        <f t="shared" si="218"/>
        <v>18538</v>
      </c>
      <c r="I1271" s="52">
        <f t="shared" si="219"/>
        <v>13334</v>
      </c>
      <c r="J1271" s="52">
        <f t="shared" si="220"/>
        <v>14783</v>
      </c>
      <c r="K1271" s="49">
        <f t="shared" si="221"/>
        <v>3962</v>
      </c>
      <c r="L1271" s="50">
        <f t="shared" si="222"/>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25">
      <c r="A1272" s="79" t="s">
        <v>48</v>
      </c>
      <c r="B1272" s="427" t="s">
        <v>1310</v>
      </c>
      <c r="C1272" s="29" t="str">
        <f t="shared" si="213"/>
        <v>England – PCNs - WIDNES PCN</v>
      </c>
      <c r="D1272" s="50">
        <f t="shared" si="214"/>
        <v>23696</v>
      </c>
      <c r="E1272" s="50">
        <f t="shared" si="215"/>
        <v>25161</v>
      </c>
      <c r="F1272" s="51">
        <f t="shared" si="216"/>
        <v>61934</v>
      </c>
      <c r="G1272" s="51">
        <f t="shared" si="217"/>
        <v>30406</v>
      </c>
      <c r="H1272" s="52">
        <f t="shared" si="218"/>
        <v>31528</v>
      </c>
      <c r="I1272" s="52">
        <f t="shared" si="219"/>
        <v>23696</v>
      </c>
      <c r="J1272" s="52">
        <f t="shared" si="220"/>
        <v>25161</v>
      </c>
      <c r="K1272" s="49">
        <f t="shared" si="221"/>
        <v>6710</v>
      </c>
      <c r="L1272" s="50">
        <f t="shared" si="222"/>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25">
      <c r="A1273" s="79" t="s">
        <v>48</v>
      </c>
      <c r="B1273" s="427" t="s">
        <v>1311</v>
      </c>
      <c r="C1273" s="29" t="str">
        <f t="shared" si="213"/>
        <v>England – PCNs - WIGAN CENTRAL PCN</v>
      </c>
      <c r="D1273" s="50">
        <f t="shared" si="214"/>
        <v>22361</v>
      </c>
      <c r="E1273" s="50">
        <f t="shared" si="215"/>
        <v>23079</v>
      </c>
      <c r="F1273" s="51">
        <f t="shared" si="216"/>
        <v>57972</v>
      </c>
      <c r="G1273" s="51">
        <f t="shared" si="217"/>
        <v>28797</v>
      </c>
      <c r="H1273" s="52">
        <f t="shared" si="218"/>
        <v>29175</v>
      </c>
      <c r="I1273" s="52">
        <f t="shared" si="219"/>
        <v>22361</v>
      </c>
      <c r="J1273" s="52">
        <f t="shared" si="220"/>
        <v>23079</v>
      </c>
      <c r="K1273" s="49">
        <f t="shared" si="221"/>
        <v>6436</v>
      </c>
      <c r="L1273" s="50">
        <f t="shared" si="222"/>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25">
      <c r="A1274" s="79" t="s">
        <v>48</v>
      </c>
      <c r="B1274" s="427" t="s">
        <v>1312</v>
      </c>
      <c r="C1274" s="29" t="str">
        <f t="shared" si="213"/>
        <v>England – PCNs - WILLOWS HEALTH PCN</v>
      </c>
      <c r="D1274" s="50">
        <f t="shared" si="214"/>
        <v>22525</v>
      </c>
      <c r="E1274" s="50">
        <f t="shared" si="215"/>
        <v>19523</v>
      </c>
      <c r="F1274" s="51">
        <f t="shared" si="216"/>
        <v>52143</v>
      </c>
      <c r="G1274" s="51">
        <f t="shared" si="217"/>
        <v>27670</v>
      </c>
      <c r="H1274" s="52">
        <f t="shared" si="218"/>
        <v>24473</v>
      </c>
      <c r="I1274" s="52">
        <f t="shared" si="219"/>
        <v>22525</v>
      </c>
      <c r="J1274" s="52">
        <f t="shared" si="220"/>
        <v>19523</v>
      </c>
      <c r="K1274" s="49">
        <f t="shared" si="221"/>
        <v>5145</v>
      </c>
      <c r="L1274" s="50">
        <f t="shared" si="222"/>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25">
      <c r="A1275" s="79" t="s">
        <v>48</v>
      </c>
      <c r="B1275" s="427" t="s">
        <v>1313</v>
      </c>
      <c r="C1275" s="29" t="str">
        <f t="shared" si="213"/>
        <v>England – PCNs - WIMBORNE &amp; FERNDOWN PCN</v>
      </c>
      <c r="D1275" s="50">
        <f t="shared" si="214"/>
        <v>14845</v>
      </c>
      <c r="E1275" s="50">
        <f t="shared" si="215"/>
        <v>17032</v>
      </c>
      <c r="F1275" s="51">
        <f t="shared" si="216"/>
        <v>38720</v>
      </c>
      <c r="G1275" s="51">
        <f t="shared" si="217"/>
        <v>18343</v>
      </c>
      <c r="H1275" s="52">
        <f t="shared" si="218"/>
        <v>20377</v>
      </c>
      <c r="I1275" s="52">
        <f t="shared" si="219"/>
        <v>14845</v>
      </c>
      <c r="J1275" s="52">
        <f t="shared" si="220"/>
        <v>17032</v>
      </c>
      <c r="K1275" s="49">
        <f t="shared" si="221"/>
        <v>3498</v>
      </c>
      <c r="L1275" s="50">
        <f t="shared" si="222"/>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25">
      <c r="A1276" s="79" t="s">
        <v>48</v>
      </c>
      <c r="B1276" s="427" t="s">
        <v>1314</v>
      </c>
      <c r="C1276" s="29" t="str">
        <f t="shared" si="213"/>
        <v>England – PCNs - WINCHESTER CITY PCN</v>
      </c>
      <c r="D1276" s="50">
        <f t="shared" si="214"/>
        <v>21938</v>
      </c>
      <c r="E1276" s="50">
        <f t="shared" si="215"/>
        <v>25264</v>
      </c>
      <c r="F1276" s="51">
        <f t="shared" si="216"/>
        <v>59339</v>
      </c>
      <c r="G1276" s="51">
        <f t="shared" si="217"/>
        <v>28425</v>
      </c>
      <c r="H1276" s="52">
        <f t="shared" si="218"/>
        <v>30914</v>
      </c>
      <c r="I1276" s="52">
        <f t="shared" si="219"/>
        <v>21938</v>
      </c>
      <c r="J1276" s="52">
        <f t="shared" si="220"/>
        <v>25264</v>
      </c>
      <c r="K1276" s="49">
        <f t="shared" si="221"/>
        <v>6487</v>
      </c>
      <c r="L1276" s="50">
        <f t="shared" si="222"/>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25">
      <c r="A1277" s="79" t="s">
        <v>48</v>
      </c>
      <c r="B1277" s="427" t="s">
        <v>1315</v>
      </c>
      <c r="C1277" s="29" t="str">
        <f t="shared" si="213"/>
        <v>England – PCNs - WINCHESTER RURAL NORTH &amp; EAST PCN</v>
      </c>
      <c r="D1277" s="50">
        <f t="shared" si="214"/>
        <v>15897</v>
      </c>
      <c r="E1277" s="50">
        <f t="shared" si="215"/>
        <v>18057</v>
      </c>
      <c r="F1277" s="51">
        <f t="shared" si="216"/>
        <v>42176</v>
      </c>
      <c r="G1277" s="51">
        <f t="shared" si="217"/>
        <v>20023</v>
      </c>
      <c r="H1277" s="52">
        <f t="shared" si="218"/>
        <v>22153</v>
      </c>
      <c r="I1277" s="52">
        <f t="shared" si="219"/>
        <v>15897</v>
      </c>
      <c r="J1277" s="52">
        <f t="shared" si="220"/>
        <v>18057</v>
      </c>
      <c r="K1277" s="49">
        <f t="shared" si="221"/>
        <v>4126</v>
      </c>
      <c r="L1277" s="50">
        <f t="shared" si="222"/>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25">
      <c r="A1278" s="79" t="s">
        <v>48</v>
      </c>
      <c r="B1278" s="427" t="s">
        <v>1316</v>
      </c>
      <c r="C1278" s="29" t="str">
        <f t="shared" si="213"/>
        <v>England – PCNs - WINCHESTER RURAL SOUTH PCN</v>
      </c>
      <c r="D1278" s="50">
        <f t="shared" si="214"/>
        <v>19586</v>
      </c>
      <c r="E1278" s="50">
        <f t="shared" si="215"/>
        <v>21803</v>
      </c>
      <c r="F1278" s="51">
        <f t="shared" si="216"/>
        <v>51994</v>
      </c>
      <c r="G1278" s="51">
        <f t="shared" si="217"/>
        <v>24896</v>
      </c>
      <c r="H1278" s="52">
        <f t="shared" si="218"/>
        <v>27098</v>
      </c>
      <c r="I1278" s="52">
        <f t="shared" si="219"/>
        <v>19586</v>
      </c>
      <c r="J1278" s="52">
        <f t="shared" si="220"/>
        <v>21803</v>
      </c>
      <c r="K1278" s="49">
        <f t="shared" si="221"/>
        <v>5310</v>
      </c>
      <c r="L1278" s="50">
        <f t="shared" si="222"/>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25">
      <c r="A1279" s="79" t="s">
        <v>48</v>
      </c>
      <c r="B1279" s="427" t="s">
        <v>1317</v>
      </c>
      <c r="C1279" s="29" t="str">
        <f t="shared" si="213"/>
        <v>England – PCNs - WINDSOR PCN</v>
      </c>
      <c r="D1279" s="50">
        <f t="shared" si="214"/>
        <v>24637</v>
      </c>
      <c r="E1279" s="50">
        <f t="shared" si="215"/>
        <v>26310</v>
      </c>
      <c r="F1279" s="51">
        <f t="shared" si="216"/>
        <v>63524</v>
      </c>
      <c r="G1279" s="51">
        <f t="shared" si="217"/>
        <v>31569</v>
      </c>
      <c r="H1279" s="52">
        <f t="shared" si="218"/>
        <v>31955</v>
      </c>
      <c r="I1279" s="52">
        <f t="shared" si="219"/>
        <v>24637</v>
      </c>
      <c r="J1279" s="52">
        <f t="shared" si="220"/>
        <v>26310</v>
      </c>
      <c r="K1279" s="49">
        <f t="shared" si="221"/>
        <v>6932</v>
      </c>
      <c r="L1279" s="50">
        <f t="shared" si="222"/>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25">
      <c r="A1280" s="79" t="s">
        <v>48</v>
      </c>
      <c r="B1280" s="427" t="s">
        <v>1318</v>
      </c>
      <c r="C1280" s="29" t="str">
        <f t="shared" si="213"/>
        <v>England – PCNs - WINSFORD PCN</v>
      </c>
      <c r="D1280" s="50">
        <f t="shared" si="214"/>
        <v>13060</v>
      </c>
      <c r="E1280" s="50">
        <f t="shared" si="215"/>
        <v>14124</v>
      </c>
      <c r="F1280" s="51">
        <f t="shared" si="216"/>
        <v>35109</v>
      </c>
      <c r="G1280" s="51">
        <f t="shared" si="217"/>
        <v>17099</v>
      </c>
      <c r="H1280" s="52">
        <f t="shared" si="218"/>
        <v>18010</v>
      </c>
      <c r="I1280" s="52">
        <f t="shared" si="219"/>
        <v>13060</v>
      </c>
      <c r="J1280" s="52">
        <f t="shared" si="220"/>
        <v>14124</v>
      </c>
      <c r="K1280" s="49">
        <f t="shared" si="221"/>
        <v>4039</v>
      </c>
      <c r="L1280" s="50">
        <f t="shared" si="222"/>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25">
      <c r="A1281" s="79" t="s">
        <v>48</v>
      </c>
      <c r="B1281" s="427" t="s">
        <v>1319</v>
      </c>
      <c r="C1281" s="29" t="str">
        <f t="shared" si="213"/>
        <v>England – PCNs - WISBECH PCN</v>
      </c>
      <c r="D1281" s="50">
        <f t="shared" si="214"/>
        <v>18249</v>
      </c>
      <c r="E1281" s="50">
        <f t="shared" si="215"/>
        <v>18848</v>
      </c>
      <c r="F1281" s="51">
        <f t="shared" si="216"/>
        <v>46292</v>
      </c>
      <c r="G1281" s="51">
        <f t="shared" si="217"/>
        <v>22949</v>
      </c>
      <c r="H1281" s="52">
        <f t="shared" si="218"/>
        <v>23343</v>
      </c>
      <c r="I1281" s="52">
        <f t="shared" si="219"/>
        <v>18249</v>
      </c>
      <c r="J1281" s="52">
        <f t="shared" si="220"/>
        <v>18848</v>
      </c>
      <c r="K1281" s="49">
        <f t="shared" si="221"/>
        <v>4700</v>
      </c>
      <c r="L1281" s="50">
        <f t="shared" si="222"/>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25">
      <c r="A1282" s="79" t="s">
        <v>48</v>
      </c>
      <c r="B1282" s="427" t="s">
        <v>1320</v>
      </c>
      <c r="C1282" s="29" t="str">
        <f t="shared" si="213"/>
        <v>England – PCNs - WITHINGTON &amp; FALLOWFIELD PCN</v>
      </c>
      <c r="D1282" s="50">
        <f t="shared" si="214"/>
        <v>20002</v>
      </c>
      <c r="E1282" s="50">
        <f t="shared" si="215"/>
        <v>19115</v>
      </c>
      <c r="F1282" s="51">
        <f t="shared" si="216"/>
        <v>47121</v>
      </c>
      <c r="G1282" s="51">
        <f t="shared" si="217"/>
        <v>24123</v>
      </c>
      <c r="H1282" s="52">
        <f t="shared" si="218"/>
        <v>22998</v>
      </c>
      <c r="I1282" s="52">
        <f t="shared" si="219"/>
        <v>20002</v>
      </c>
      <c r="J1282" s="52">
        <f t="shared" si="220"/>
        <v>19115</v>
      </c>
      <c r="K1282" s="49">
        <f t="shared" si="221"/>
        <v>4121</v>
      </c>
      <c r="L1282" s="50">
        <f t="shared" si="222"/>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25">
      <c r="A1283" s="79" t="s">
        <v>48</v>
      </c>
      <c r="B1283" s="427" t="s">
        <v>1321</v>
      </c>
      <c r="C1283" s="29" t="str">
        <f t="shared" si="213"/>
        <v>England – PCNs - WOKING WISE 1 PCN</v>
      </c>
      <c r="D1283" s="50">
        <f t="shared" si="214"/>
        <v>10568</v>
      </c>
      <c r="E1283" s="50">
        <f t="shared" si="215"/>
        <v>11069</v>
      </c>
      <c r="F1283" s="51">
        <f t="shared" si="216"/>
        <v>27814</v>
      </c>
      <c r="G1283" s="51">
        <f t="shared" si="217"/>
        <v>13725</v>
      </c>
      <c r="H1283" s="52">
        <f t="shared" si="218"/>
        <v>14089</v>
      </c>
      <c r="I1283" s="52">
        <f t="shared" si="219"/>
        <v>10568</v>
      </c>
      <c r="J1283" s="52">
        <f t="shared" si="220"/>
        <v>11069</v>
      </c>
      <c r="K1283" s="49">
        <f t="shared" si="221"/>
        <v>3157</v>
      </c>
      <c r="L1283" s="50">
        <f t="shared" si="222"/>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25">
      <c r="A1284" s="79" t="s">
        <v>48</v>
      </c>
      <c r="B1284" s="427" t="s">
        <v>1322</v>
      </c>
      <c r="C1284" s="29" t="str">
        <f t="shared" si="213"/>
        <v>England – PCNs - WOKING WISE 2 PCN</v>
      </c>
      <c r="D1284" s="50">
        <f t="shared" si="214"/>
        <v>15268</v>
      </c>
      <c r="E1284" s="50">
        <f t="shared" si="215"/>
        <v>15546</v>
      </c>
      <c r="F1284" s="51">
        <f t="shared" si="216"/>
        <v>39689</v>
      </c>
      <c r="G1284" s="51">
        <f t="shared" si="217"/>
        <v>19745</v>
      </c>
      <c r="H1284" s="52">
        <f t="shared" si="218"/>
        <v>19944</v>
      </c>
      <c r="I1284" s="52">
        <f t="shared" si="219"/>
        <v>15268</v>
      </c>
      <c r="J1284" s="52">
        <f t="shared" si="220"/>
        <v>15546</v>
      </c>
      <c r="K1284" s="49">
        <f t="shared" si="221"/>
        <v>4477</v>
      </c>
      <c r="L1284" s="50">
        <f t="shared" si="222"/>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25">
      <c r="A1285" s="79" t="s">
        <v>48</v>
      </c>
      <c r="B1285" s="427" t="s">
        <v>1323</v>
      </c>
      <c r="C1285" s="29" t="str">
        <f t="shared" si="213"/>
        <v>England – PCNs - WOKING WISE 3 PCN</v>
      </c>
      <c r="D1285" s="50">
        <f t="shared" si="214"/>
        <v>11572</v>
      </c>
      <c r="E1285" s="50">
        <f t="shared" si="215"/>
        <v>12282</v>
      </c>
      <c r="F1285" s="51">
        <f t="shared" si="216"/>
        <v>31155</v>
      </c>
      <c r="G1285" s="51">
        <f t="shared" si="217"/>
        <v>15404</v>
      </c>
      <c r="H1285" s="52">
        <f t="shared" si="218"/>
        <v>15751</v>
      </c>
      <c r="I1285" s="52">
        <f t="shared" si="219"/>
        <v>11572</v>
      </c>
      <c r="J1285" s="52">
        <f t="shared" si="220"/>
        <v>12282</v>
      </c>
      <c r="K1285" s="49">
        <f t="shared" si="221"/>
        <v>3832</v>
      </c>
      <c r="L1285" s="50">
        <f t="shared" si="222"/>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25">
      <c r="A1286" s="79" t="s">
        <v>48</v>
      </c>
      <c r="B1286" s="427" t="s">
        <v>1324</v>
      </c>
      <c r="C1286" s="29" t="str">
        <f t="shared" si="213"/>
        <v>England – PCNs - WOKINGHAM NORTH PCN</v>
      </c>
      <c r="D1286" s="50">
        <f t="shared" si="214"/>
        <v>12951</v>
      </c>
      <c r="E1286" s="50">
        <f t="shared" si="215"/>
        <v>14034</v>
      </c>
      <c r="F1286" s="51">
        <f t="shared" si="216"/>
        <v>35233</v>
      </c>
      <c r="G1286" s="51">
        <f t="shared" si="217"/>
        <v>17158</v>
      </c>
      <c r="H1286" s="52">
        <f t="shared" si="218"/>
        <v>18075</v>
      </c>
      <c r="I1286" s="52">
        <f t="shared" si="219"/>
        <v>12951</v>
      </c>
      <c r="J1286" s="52">
        <f t="shared" si="220"/>
        <v>14034</v>
      </c>
      <c r="K1286" s="49">
        <f t="shared" si="221"/>
        <v>4207</v>
      </c>
      <c r="L1286" s="50">
        <f t="shared" si="222"/>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25">
      <c r="A1287" s="79" t="s">
        <v>48</v>
      </c>
      <c r="B1287" s="427" t="s">
        <v>1325</v>
      </c>
      <c r="C1287" s="29" t="str">
        <f t="shared" si="213"/>
        <v>England – PCNs - WOKINGHAM SOUTH PCN</v>
      </c>
      <c r="D1287" s="50">
        <f t="shared" si="214"/>
        <v>11304</v>
      </c>
      <c r="E1287" s="50">
        <f t="shared" si="215"/>
        <v>12739</v>
      </c>
      <c r="F1287" s="51">
        <f t="shared" si="216"/>
        <v>31726</v>
      </c>
      <c r="G1287" s="51">
        <f t="shared" si="217"/>
        <v>15286</v>
      </c>
      <c r="H1287" s="52">
        <f t="shared" si="218"/>
        <v>16440</v>
      </c>
      <c r="I1287" s="52">
        <f t="shared" si="219"/>
        <v>11304</v>
      </c>
      <c r="J1287" s="52">
        <f t="shared" si="220"/>
        <v>12739</v>
      </c>
      <c r="K1287" s="49">
        <f t="shared" si="221"/>
        <v>3982</v>
      </c>
      <c r="L1287" s="50">
        <f t="shared" si="222"/>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25">
      <c r="A1288" s="79" t="s">
        <v>48</v>
      </c>
      <c r="B1288" s="427" t="s">
        <v>1326</v>
      </c>
      <c r="C1288" s="29" t="str">
        <f t="shared" si="213"/>
        <v>England – PCNs - WOLSEY PCN</v>
      </c>
      <c r="D1288" s="50">
        <f t="shared" si="214"/>
        <v>14228</v>
      </c>
      <c r="E1288" s="50">
        <f t="shared" si="215"/>
        <v>14764</v>
      </c>
      <c r="F1288" s="51">
        <f t="shared" si="216"/>
        <v>37089</v>
      </c>
      <c r="G1288" s="51">
        <f t="shared" si="217"/>
        <v>18441</v>
      </c>
      <c r="H1288" s="52">
        <f t="shared" si="218"/>
        <v>18648</v>
      </c>
      <c r="I1288" s="52">
        <f t="shared" si="219"/>
        <v>14228</v>
      </c>
      <c r="J1288" s="52">
        <f t="shared" si="220"/>
        <v>14764</v>
      </c>
      <c r="K1288" s="49">
        <f t="shared" si="221"/>
        <v>4213</v>
      </c>
      <c r="L1288" s="50">
        <f t="shared" si="222"/>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25">
      <c r="A1289" s="79" t="s">
        <v>48</v>
      </c>
      <c r="B1289" s="427" t="s">
        <v>1327</v>
      </c>
      <c r="C1289" s="29" t="str">
        <f t="shared" si="213"/>
        <v>England – PCNs - WOLVERHAMPTON NORTH NETWORK PCN</v>
      </c>
      <c r="D1289" s="50">
        <f t="shared" si="214"/>
        <v>17558</v>
      </c>
      <c r="E1289" s="50">
        <f t="shared" si="215"/>
        <v>19125</v>
      </c>
      <c r="F1289" s="51">
        <f t="shared" si="216"/>
        <v>49251</v>
      </c>
      <c r="G1289" s="51">
        <f t="shared" si="217"/>
        <v>24056</v>
      </c>
      <c r="H1289" s="52">
        <f t="shared" si="218"/>
        <v>25195</v>
      </c>
      <c r="I1289" s="52">
        <f t="shared" si="219"/>
        <v>17558</v>
      </c>
      <c r="J1289" s="52">
        <f t="shared" si="220"/>
        <v>19125</v>
      </c>
      <c r="K1289" s="49">
        <f t="shared" si="221"/>
        <v>6498</v>
      </c>
      <c r="L1289" s="50">
        <f t="shared" si="222"/>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25">
      <c r="A1290" s="79" t="s">
        <v>48</v>
      </c>
      <c r="B1290" s="427" t="s">
        <v>1328</v>
      </c>
      <c r="C1290" s="29" t="str">
        <f t="shared" si="213"/>
        <v>England – PCNs - WOLVERHAMPTON RWT PCN</v>
      </c>
      <c r="D1290" s="50">
        <f t="shared" si="214"/>
        <v>18406</v>
      </c>
      <c r="E1290" s="50">
        <f t="shared" si="215"/>
        <v>18883</v>
      </c>
      <c r="F1290" s="51">
        <f t="shared" si="216"/>
        <v>47102</v>
      </c>
      <c r="G1290" s="51">
        <f t="shared" si="217"/>
        <v>23509</v>
      </c>
      <c r="H1290" s="52">
        <f t="shared" si="218"/>
        <v>23593</v>
      </c>
      <c r="I1290" s="52">
        <f t="shared" si="219"/>
        <v>18406</v>
      </c>
      <c r="J1290" s="52">
        <f t="shared" si="220"/>
        <v>18883</v>
      </c>
      <c r="K1290" s="49">
        <f t="shared" si="221"/>
        <v>5103</v>
      </c>
      <c r="L1290" s="50">
        <f t="shared" si="222"/>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25">
      <c r="A1291" s="79" t="s">
        <v>48</v>
      </c>
      <c r="B1291" s="427" t="s">
        <v>1329</v>
      </c>
      <c r="C1291" s="29" t="str">
        <f t="shared" si="213"/>
        <v>England – PCNs - WOLVERHAMPTON SOUTH EAST PCN</v>
      </c>
      <c r="D1291" s="50">
        <f t="shared" si="214"/>
        <v>18738</v>
      </c>
      <c r="E1291" s="50">
        <f t="shared" si="215"/>
        <v>19441</v>
      </c>
      <c r="F1291" s="51">
        <f t="shared" si="216"/>
        <v>51110</v>
      </c>
      <c r="G1291" s="51">
        <f t="shared" si="217"/>
        <v>25316</v>
      </c>
      <c r="H1291" s="52">
        <f t="shared" si="218"/>
        <v>25794</v>
      </c>
      <c r="I1291" s="52">
        <f t="shared" si="219"/>
        <v>18738</v>
      </c>
      <c r="J1291" s="52">
        <f t="shared" si="220"/>
        <v>19441</v>
      </c>
      <c r="K1291" s="49">
        <f t="shared" si="221"/>
        <v>6578</v>
      </c>
      <c r="L1291" s="50">
        <f t="shared" si="222"/>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25">
      <c r="A1292" s="79" t="s">
        <v>48</v>
      </c>
      <c r="B1292" s="427" t="s">
        <v>1330</v>
      </c>
      <c r="C1292" s="29" t="str">
        <f t="shared" si="213"/>
        <v>England – PCNs - WOLVERHAMPTON TOTAL HEALTH PCN</v>
      </c>
      <c r="D1292" s="50">
        <f t="shared" si="214"/>
        <v>23329</v>
      </c>
      <c r="E1292" s="50">
        <f t="shared" si="215"/>
        <v>23240</v>
      </c>
      <c r="F1292" s="51">
        <f t="shared" si="216"/>
        <v>62321</v>
      </c>
      <c r="G1292" s="51">
        <f t="shared" si="217"/>
        <v>31472</v>
      </c>
      <c r="H1292" s="52">
        <f t="shared" si="218"/>
        <v>30849</v>
      </c>
      <c r="I1292" s="52">
        <f t="shared" si="219"/>
        <v>23329</v>
      </c>
      <c r="J1292" s="52">
        <f t="shared" si="220"/>
        <v>23240</v>
      </c>
      <c r="K1292" s="49">
        <f t="shared" si="221"/>
        <v>8143</v>
      </c>
      <c r="L1292" s="50">
        <f t="shared" si="222"/>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25">
      <c r="A1293" s="79" t="s">
        <v>48</v>
      </c>
      <c r="B1293" s="427" t="s">
        <v>1331</v>
      </c>
      <c r="C1293" s="29" t="str">
        <f t="shared" si="213"/>
        <v>England – PCNs - WOLVERHAMPTON UNITY EAST PCN</v>
      </c>
      <c r="D1293" s="50">
        <f t="shared" si="214"/>
        <v>10687</v>
      </c>
      <c r="E1293" s="50">
        <f t="shared" si="215"/>
        <v>11316</v>
      </c>
      <c r="F1293" s="51">
        <f t="shared" si="216"/>
        <v>29565</v>
      </c>
      <c r="G1293" s="51">
        <f t="shared" si="217"/>
        <v>14554</v>
      </c>
      <c r="H1293" s="52">
        <f t="shared" si="218"/>
        <v>15011</v>
      </c>
      <c r="I1293" s="52">
        <f t="shared" si="219"/>
        <v>10687</v>
      </c>
      <c r="J1293" s="52">
        <f t="shared" si="220"/>
        <v>11316</v>
      </c>
      <c r="K1293" s="49">
        <f t="shared" si="221"/>
        <v>3867</v>
      </c>
      <c r="L1293" s="50">
        <f t="shared" si="222"/>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25">
      <c r="A1294" s="79" t="s">
        <v>48</v>
      </c>
      <c r="B1294" s="427" t="s">
        <v>1332</v>
      </c>
      <c r="C1294" s="29" t="str">
        <f t="shared" si="213"/>
        <v>England – PCNs - WOLVERHAMPTON UNITY WEST PCN</v>
      </c>
      <c r="D1294" s="50">
        <f t="shared" si="214"/>
        <v>15813</v>
      </c>
      <c r="E1294" s="50">
        <f t="shared" si="215"/>
        <v>17191</v>
      </c>
      <c r="F1294" s="51">
        <f t="shared" si="216"/>
        <v>42301</v>
      </c>
      <c r="G1294" s="51">
        <f t="shared" si="217"/>
        <v>20584</v>
      </c>
      <c r="H1294" s="52">
        <f t="shared" si="218"/>
        <v>21717</v>
      </c>
      <c r="I1294" s="52">
        <f t="shared" si="219"/>
        <v>15813</v>
      </c>
      <c r="J1294" s="52">
        <f t="shared" si="220"/>
        <v>17191</v>
      </c>
      <c r="K1294" s="49">
        <f t="shared" si="221"/>
        <v>4771</v>
      </c>
      <c r="L1294" s="50">
        <f t="shared" si="222"/>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25">
      <c r="A1295" s="79" t="s">
        <v>48</v>
      </c>
      <c r="B1295" s="427" t="s">
        <v>1333</v>
      </c>
      <c r="C1295" s="29" t="str">
        <f t="shared" si="213"/>
        <v>England – PCNs - WOODBERRY WETLANDS PCN</v>
      </c>
      <c r="D1295" s="50">
        <f t="shared" si="214"/>
        <v>12222</v>
      </c>
      <c r="E1295" s="50">
        <f t="shared" si="215"/>
        <v>13627</v>
      </c>
      <c r="F1295" s="51">
        <f t="shared" si="216"/>
        <v>32120</v>
      </c>
      <c r="G1295" s="51">
        <f t="shared" si="217"/>
        <v>15444</v>
      </c>
      <c r="H1295" s="52">
        <f t="shared" si="218"/>
        <v>16676</v>
      </c>
      <c r="I1295" s="52">
        <f t="shared" si="219"/>
        <v>12222</v>
      </c>
      <c r="J1295" s="52">
        <f t="shared" si="220"/>
        <v>13627</v>
      </c>
      <c r="K1295" s="49">
        <f t="shared" si="221"/>
        <v>3222</v>
      </c>
      <c r="L1295" s="50">
        <f t="shared" si="222"/>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25">
      <c r="A1296" s="79" t="s">
        <v>48</v>
      </c>
      <c r="B1296" s="427" t="s">
        <v>1334</v>
      </c>
      <c r="C1296" s="29" t="str">
        <f t="shared" ref="C1296:C1313" si="223">CONCATENATE(A1296," - ",B1296)</f>
        <v>England – PCNs - WOODSLEY PCN</v>
      </c>
      <c r="D1296" s="50">
        <f t="shared" ref="D1296:E1313" si="224">I1296</f>
        <v>33056</v>
      </c>
      <c r="E1296" s="50">
        <f t="shared" si="224"/>
        <v>30132</v>
      </c>
      <c r="F1296" s="51">
        <f t="shared" ref="F1296:F1313" si="225">G1296+H1296</f>
        <v>74478</v>
      </c>
      <c r="G1296" s="51">
        <f t="shared" ref="G1296:G1313" si="226">SUM(M1296:CY1296)</f>
        <v>38935</v>
      </c>
      <c r="H1296" s="52">
        <f t="shared" ref="H1296:H1313" si="227">SUM(CZ1296:GL1296)</f>
        <v>35543</v>
      </c>
      <c r="I1296" s="52">
        <f t="shared" ref="I1296:I1313" si="228">SUM(AE1296:CY1296)</f>
        <v>33056</v>
      </c>
      <c r="J1296" s="52">
        <f t="shared" ref="J1296:J1313" si="229">SUM(DR1296:GL1296)</f>
        <v>30132</v>
      </c>
      <c r="K1296" s="49">
        <f t="shared" ref="K1296:K1313" si="230">SUM(M1296:AD1296)</f>
        <v>5879</v>
      </c>
      <c r="L1296" s="50">
        <f t="shared" ref="L1296:L1313" si="231">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25">
      <c r="A1297" s="79" t="s">
        <v>48</v>
      </c>
      <c r="B1297" s="427" t="s">
        <v>1335</v>
      </c>
      <c r="C1297" s="29" t="str">
        <f t="shared" si="223"/>
        <v>England – PCNs - WOOSEHILL AND CROWTHORNE PCN</v>
      </c>
      <c r="D1297" s="50">
        <f t="shared" si="224"/>
        <v>8099</v>
      </c>
      <c r="E1297" s="50">
        <f t="shared" si="224"/>
        <v>9142</v>
      </c>
      <c r="F1297" s="51">
        <f t="shared" si="225"/>
        <v>22832</v>
      </c>
      <c r="G1297" s="51">
        <f t="shared" si="226"/>
        <v>10848</v>
      </c>
      <c r="H1297" s="52">
        <f t="shared" si="227"/>
        <v>11984</v>
      </c>
      <c r="I1297" s="52">
        <f t="shared" si="228"/>
        <v>8099</v>
      </c>
      <c r="J1297" s="52">
        <f t="shared" si="229"/>
        <v>9142</v>
      </c>
      <c r="K1297" s="49">
        <f t="shared" si="230"/>
        <v>2749</v>
      </c>
      <c r="L1297" s="50">
        <f t="shared" si="231"/>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25">
      <c r="A1298" s="79" t="s">
        <v>48</v>
      </c>
      <c r="B1298" s="427" t="s">
        <v>1336</v>
      </c>
      <c r="C1298" s="29" t="str">
        <f t="shared" si="223"/>
        <v>England – PCNs - WORKINGTON PCN</v>
      </c>
      <c r="D1298" s="50">
        <f t="shared" si="224"/>
        <v>11607</v>
      </c>
      <c r="E1298" s="50">
        <f t="shared" si="224"/>
        <v>12428</v>
      </c>
      <c r="F1298" s="51">
        <f t="shared" si="225"/>
        <v>30266</v>
      </c>
      <c r="G1298" s="51">
        <f t="shared" si="226"/>
        <v>14781</v>
      </c>
      <c r="H1298" s="52">
        <f t="shared" si="227"/>
        <v>15485</v>
      </c>
      <c r="I1298" s="52">
        <f t="shared" si="228"/>
        <v>11607</v>
      </c>
      <c r="J1298" s="52">
        <f t="shared" si="229"/>
        <v>12428</v>
      </c>
      <c r="K1298" s="49">
        <f t="shared" si="230"/>
        <v>3174</v>
      </c>
      <c r="L1298" s="50">
        <f t="shared" si="231"/>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25">
      <c r="A1299" s="79" t="s">
        <v>48</v>
      </c>
      <c r="B1299" s="427" t="s">
        <v>1337</v>
      </c>
      <c r="C1299" s="29" t="str">
        <f t="shared" si="223"/>
        <v>England – PCNs - WREKIN PCN</v>
      </c>
      <c r="D1299" s="50">
        <f t="shared" si="224"/>
        <v>12267</v>
      </c>
      <c r="E1299" s="50">
        <f t="shared" si="224"/>
        <v>11842</v>
      </c>
      <c r="F1299" s="51">
        <f t="shared" si="225"/>
        <v>30643</v>
      </c>
      <c r="G1299" s="51">
        <f t="shared" si="226"/>
        <v>15552</v>
      </c>
      <c r="H1299" s="52">
        <f t="shared" si="227"/>
        <v>15091</v>
      </c>
      <c r="I1299" s="52">
        <f t="shared" si="228"/>
        <v>12267</v>
      </c>
      <c r="J1299" s="52">
        <f t="shared" si="229"/>
        <v>11842</v>
      </c>
      <c r="K1299" s="49">
        <f t="shared" si="230"/>
        <v>3285</v>
      </c>
      <c r="L1299" s="50">
        <f t="shared" si="231"/>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25">
      <c r="A1300" s="79" t="s">
        <v>48</v>
      </c>
      <c r="B1300" s="427" t="s">
        <v>1338</v>
      </c>
      <c r="C1300" s="29" t="str">
        <f t="shared" si="223"/>
        <v>England – PCNs - WYRE FOREST HEALTH PARTNERSHIP PCN</v>
      </c>
      <c r="D1300" s="50">
        <f t="shared" si="224"/>
        <v>26605</v>
      </c>
      <c r="E1300" s="50">
        <f t="shared" si="224"/>
        <v>28382</v>
      </c>
      <c r="F1300" s="51">
        <f t="shared" si="225"/>
        <v>67315</v>
      </c>
      <c r="G1300" s="51">
        <f t="shared" si="226"/>
        <v>33000</v>
      </c>
      <c r="H1300" s="52">
        <f t="shared" si="227"/>
        <v>34315</v>
      </c>
      <c r="I1300" s="52">
        <f t="shared" si="228"/>
        <v>26605</v>
      </c>
      <c r="J1300" s="52">
        <f t="shared" si="229"/>
        <v>28382</v>
      </c>
      <c r="K1300" s="49">
        <f t="shared" si="230"/>
        <v>6395</v>
      </c>
      <c r="L1300" s="50">
        <f t="shared" si="231"/>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25">
      <c r="A1301" s="79" t="s">
        <v>48</v>
      </c>
      <c r="B1301" s="427" t="s">
        <v>1339</v>
      </c>
      <c r="C1301" s="29" t="str">
        <f t="shared" si="223"/>
        <v>England – PCNs - WYRE INTEGRATED NETWORK LTD PCN</v>
      </c>
      <c r="D1301" s="50">
        <f t="shared" si="224"/>
        <v>10724</v>
      </c>
      <c r="E1301" s="50">
        <f t="shared" si="224"/>
        <v>12244</v>
      </c>
      <c r="F1301" s="51">
        <f t="shared" si="225"/>
        <v>27630</v>
      </c>
      <c r="G1301" s="51">
        <f t="shared" si="226"/>
        <v>13110</v>
      </c>
      <c r="H1301" s="52">
        <f t="shared" si="227"/>
        <v>14520</v>
      </c>
      <c r="I1301" s="52">
        <f t="shared" si="228"/>
        <v>10724</v>
      </c>
      <c r="J1301" s="52">
        <f t="shared" si="229"/>
        <v>12244</v>
      </c>
      <c r="K1301" s="49">
        <f t="shared" si="230"/>
        <v>2386</v>
      </c>
      <c r="L1301" s="50">
        <f t="shared" si="231"/>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25">
      <c r="A1302" s="79" t="s">
        <v>48</v>
      </c>
      <c r="B1302" s="427" t="s">
        <v>1340</v>
      </c>
      <c r="C1302" s="29" t="str">
        <f t="shared" si="223"/>
        <v>England – PCNs - WYRE RURAL EXTENDED NEIGHBOURHOOD (WREN) PCN</v>
      </c>
      <c r="D1302" s="50">
        <f t="shared" si="224"/>
        <v>22167</v>
      </c>
      <c r="E1302" s="50">
        <f t="shared" si="224"/>
        <v>24302</v>
      </c>
      <c r="F1302" s="51">
        <f t="shared" si="225"/>
        <v>56591</v>
      </c>
      <c r="G1302" s="51">
        <f t="shared" si="226"/>
        <v>27419</v>
      </c>
      <c r="H1302" s="52">
        <f t="shared" si="227"/>
        <v>29172</v>
      </c>
      <c r="I1302" s="52">
        <f t="shared" si="228"/>
        <v>22167</v>
      </c>
      <c r="J1302" s="52">
        <f t="shared" si="229"/>
        <v>24302</v>
      </c>
      <c r="K1302" s="49">
        <f t="shared" si="230"/>
        <v>5252</v>
      </c>
      <c r="L1302" s="50">
        <f t="shared" si="231"/>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25">
      <c r="A1303" s="79" t="s">
        <v>48</v>
      </c>
      <c r="B1303" s="427" t="s">
        <v>1341</v>
      </c>
      <c r="C1303" s="29" t="str">
        <f t="shared" si="223"/>
        <v>England – PCNs - WYTHENSHAWE PCN</v>
      </c>
      <c r="D1303" s="50">
        <f t="shared" si="224"/>
        <v>19213</v>
      </c>
      <c r="E1303" s="50">
        <f t="shared" si="224"/>
        <v>20705</v>
      </c>
      <c r="F1303" s="51">
        <f t="shared" si="225"/>
        <v>54145</v>
      </c>
      <c r="G1303" s="51">
        <f t="shared" si="226"/>
        <v>26452</v>
      </c>
      <c r="H1303" s="52">
        <f t="shared" si="227"/>
        <v>27693</v>
      </c>
      <c r="I1303" s="52">
        <f t="shared" si="228"/>
        <v>19213</v>
      </c>
      <c r="J1303" s="52">
        <f t="shared" si="229"/>
        <v>20705</v>
      </c>
      <c r="K1303" s="49">
        <f t="shared" si="230"/>
        <v>7239</v>
      </c>
      <c r="L1303" s="50">
        <f t="shared" si="231"/>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25">
      <c r="A1304" s="79" t="s">
        <v>48</v>
      </c>
      <c r="B1304" s="427" t="s">
        <v>1342</v>
      </c>
      <c r="C1304" s="29" t="str">
        <f t="shared" si="223"/>
        <v>England – PCNs - WYVERN HEALTH PARTNERSHIP PCN</v>
      </c>
      <c r="D1304" s="50">
        <f t="shared" si="224"/>
        <v>9278</v>
      </c>
      <c r="E1304" s="50">
        <f t="shared" si="224"/>
        <v>10261</v>
      </c>
      <c r="F1304" s="51">
        <f t="shared" si="225"/>
        <v>25119</v>
      </c>
      <c r="G1304" s="51">
        <f t="shared" si="226"/>
        <v>12082</v>
      </c>
      <c r="H1304" s="52">
        <f t="shared" si="227"/>
        <v>13037</v>
      </c>
      <c r="I1304" s="52">
        <f t="shared" si="228"/>
        <v>9278</v>
      </c>
      <c r="J1304" s="52">
        <f t="shared" si="229"/>
        <v>10261</v>
      </c>
      <c r="K1304" s="49">
        <f t="shared" si="230"/>
        <v>2804</v>
      </c>
      <c r="L1304" s="50">
        <f t="shared" si="231"/>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25">
      <c r="A1305" s="79" t="s">
        <v>48</v>
      </c>
      <c r="B1305" s="427" t="s">
        <v>1343</v>
      </c>
      <c r="C1305" s="29" t="str">
        <f t="shared" si="223"/>
        <v>England – PCNs - YATE &amp; FRAMPTON PCN</v>
      </c>
      <c r="D1305" s="50">
        <f t="shared" si="224"/>
        <v>21536</v>
      </c>
      <c r="E1305" s="50">
        <f t="shared" si="224"/>
        <v>23726</v>
      </c>
      <c r="F1305" s="51">
        <f t="shared" si="225"/>
        <v>57161</v>
      </c>
      <c r="G1305" s="51">
        <f t="shared" si="226"/>
        <v>27622</v>
      </c>
      <c r="H1305" s="52">
        <f t="shared" si="227"/>
        <v>29539</v>
      </c>
      <c r="I1305" s="52">
        <f t="shared" si="228"/>
        <v>21536</v>
      </c>
      <c r="J1305" s="52">
        <f t="shared" si="229"/>
        <v>23726</v>
      </c>
      <c r="K1305" s="49">
        <f t="shared" si="230"/>
        <v>6086</v>
      </c>
      <c r="L1305" s="50">
        <f t="shared" si="231"/>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25">
      <c r="A1306" s="79" t="s">
        <v>48</v>
      </c>
      <c r="B1306" s="427" t="s">
        <v>1344</v>
      </c>
      <c r="C1306" s="29" t="str">
        <f t="shared" si="223"/>
        <v>England – PCNs - YATELEY PCN</v>
      </c>
      <c r="D1306" s="50">
        <f t="shared" si="224"/>
        <v>10334</v>
      </c>
      <c r="E1306" s="50">
        <f t="shared" si="224"/>
        <v>11369</v>
      </c>
      <c r="F1306" s="51">
        <f t="shared" si="225"/>
        <v>27146</v>
      </c>
      <c r="G1306" s="51">
        <f t="shared" si="226"/>
        <v>13118</v>
      </c>
      <c r="H1306" s="52">
        <f t="shared" si="227"/>
        <v>14028</v>
      </c>
      <c r="I1306" s="52">
        <f t="shared" si="228"/>
        <v>10334</v>
      </c>
      <c r="J1306" s="52">
        <f t="shared" si="229"/>
        <v>11369</v>
      </c>
      <c r="K1306" s="49">
        <f t="shared" si="230"/>
        <v>2784</v>
      </c>
      <c r="L1306" s="50">
        <f t="shared" si="231"/>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25">
      <c r="A1307" s="79" t="s">
        <v>48</v>
      </c>
      <c r="B1307" s="427" t="s">
        <v>1345</v>
      </c>
      <c r="C1307" s="29" t="str">
        <f t="shared" si="223"/>
        <v>England – PCNs - YEADON PCN</v>
      </c>
      <c r="D1307" s="50">
        <f t="shared" si="224"/>
        <v>12857</v>
      </c>
      <c r="E1307" s="50">
        <f t="shared" si="224"/>
        <v>14504</v>
      </c>
      <c r="F1307" s="51">
        <f t="shared" si="225"/>
        <v>34413</v>
      </c>
      <c r="G1307" s="51">
        <f t="shared" si="226"/>
        <v>16467</v>
      </c>
      <c r="H1307" s="52">
        <f t="shared" si="227"/>
        <v>17946</v>
      </c>
      <c r="I1307" s="52">
        <f t="shared" si="228"/>
        <v>12857</v>
      </c>
      <c r="J1307" s="52">
        <f t="shared" si="229"/>
        <v>14504</v>
      </c>
      <c r="K1307" s="49">
        <f t="shared" si="230"/>
        <v>3610</v>
      </c>
      <c r="L1307" s="50">
        <f t="shared" si="231"/>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25">
      <c r="A1308" s="79" t="s">
        <v>48</v>
      </c>
      <c r="B1308" s="427" t="s">
        <v>1346</v>
      </c>
      <c r="C1308" s="29" t="str">
        <f t="shared" si="223"/>
        <v>England – PCNs - YEOVIL PCN</v>
      </c>
      <c r="D1308" s="50">
        <f t="shared" si="224"/>
        <v>19346</v>
      </c>
      <c r="E1308" s="50">
        <f t="shared" si="224"/>
        <v>21030</v>
      </c>
      <c r="F1308" s="51">
        <f t="shared" si="225"/>
        <v>51486</v>
      </c>
      <c r="G1308" s="51">
        <f t="shared" si="226"/>
        <v>25010</v>
      </c>
      <c r="H1308" s="52">
        <f t="shared" si="227"/>
        <v>26476</v>
      </c>
      <c r="I1308" s="52">
        <f t="shared" si="228"/>
        <v>19346</v>
      </c>
      <c r="J1308" s="52">
        <f t="shared" si="229"/>
        <v>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25">
      <c r="A1309" s="79" t="s">
        <v>48</v>
      </c>
      <c r="B1309" s="427" t="s">
        <v>1347</v>
      </c>
      <c r="C1309" s="29" t="str">
        <f t="shared" si="223"/>
        <v>England – PCNs - YORK CITY CENTRE PCN</v>
      </c>
      <c r="D1309" s="50">
        <f t="shared" si="224"/>
        <v>20507</v>
      </c>
      <c r="E1309" s="50">
        <f t="shared" si="224"/>
        <v>23453</v>
      </c>
      <c r="F1309" s="51">
        <f t="shared" si="225"/>
        <v>50130</v>
      </c>
      <c r="G1309" s="51">
        <f t="shared" si="226"/>
        <v>23616</v>
      </c>
      <c r="H1309" s="52">
        <f t="shared" si="227"/>
        <v>26514</v>
      </c>
      <c r="I1309" s="52">
        <f t="shared" si="228"/>
        <v>20507</v>
      </c>
      <c r="J1309" s="52">
        <f t="shared" si="229"/>
        <v>23453</v>
      </c>
      <c r="K1309" s="49">
        <f t="shared" si="230"/>
        <v>3109</v>
      </c>
      <c r="L1309" s="50">
        <f t="shared" si="231"/>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25">
      <c r="A1310" s="79" t="s">
        <v>48</v>
      </c>
      <c r="B1310" s="427" t="s">
        <v>1348</v>
      </c>
      <c r="C1310" s="29" t="str">
        <f t="shared" si="223"/>
        <v>England – PCNs - YORK EAST PCN</v>
      </c>
      <c r="D1310" s="50">
        <f t="shared" si="224"/>
        <v>15600</v>
      </c>
      <c r="E1310" s="50">
        <f t="shared" si="224"/>
        <v>17615</v>
      </c>
      <c r="F1310" s="51">
        <f t="shared" si="225"/>
        <v>41014</v>
      </c>
      <c r="G1310" s="51">
        <f t="shared" si="226"/>
        <v>19482</v>
      </c>
      <c r="H1310" s="52">
        <f t="shared" si="227"/>
        <v>21532</v>
      </c>
      <c r="I1310" s="52">
        <f t="shared" si="228"/>
        <v>15600</v>
      </c>
      <c r="J1310" s="52">
        <f t="shared" si="229"/>
        <v>17615</v>
      </c>
      <c r="K1310" s="49">
        <f t="shared" si="230"/>
        <v>3882</v>
      </c>
      <c r="L1310" s="50">
        <f t="shared" si="231"/>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25">
      <c r="A1311" s="79" t="s">
        <v>48</v>
      </c>
      <c r="B1311" s="427" t="s">
        <v>1349</v>
      </c>
      <c r="C1311" s="29" t="str">
        <f t="shared" si="223"/>
        <v>England – PCNs - YORK MEDICAL GROUP PCN</v>
      </c>
      <c r="D1311" s="50">
        <f t="shared" si="224"/>
        <v>16067</v>
      </c>
      <c r="E1311" s="50">
        <f t="shared" si="224"/>
        <v>17754</v>
      </c>
      <c r="F1311" s="51">
        <f t="shared" si="225"/>
        <v>40398</v>
      </c>
      <c r="G1311" s="51">
        <f t="shared" si="226"/>
        <v>19460</v>
      </c>
      <c r="H1311" s="52">
        <f t="shared" si="227"/>
        <v>20938</v>
      </c>
      <c r="I1311" s="52">
        <f t="shared" si="228"/>
        <v>16067</v>
      </c>
      <c r="J1311" s="52">
        <f t="shared" si="229"/>
        <v>17754</v>
      </c>
      <c r="K1311" s="49">
        <f t="shared" si="230"/>
        <v>3393</v>
      </c>
      <c r="L1311" s="50">
        <f t="shared" si="231"/>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25">
      <c r="A1312" s="79" t="s">
        <v>48</v>
      </c>
      <c r="B1312" s="427" t="s">
        <v>1350</v>
      </c>
      <c r="C1312" s="29" t="str">
        <f t="shared" si="223"/>
        <v>England – PCNs - YORK ROAD PCN</v>
      </c>
      <c r="D1312" s="50">
        <f t="shared" si="224"/>
        <v>10972</v>
      </c>
      <c r="E1312" s="50">
        <f t="shared" si="224"/>
        <v>11967</v>
      </c>
      <c r="F1312" s="51">
        <f t="shared" si="225"/>
        <v>29898</v>
      </c>
      <c r="G1312" s="51">
        <f t="shared" si="226"/>
        <v>14588</v>
      </c>
      <c r="H1312" s="52">
        <f t="shared" si="227"/>
        <v>15310</v>
      </c>
      <c r="I1312" s="52">
        <f t="shared" si="228"/>
        <v>10972</v>
      </c>
      <c r="J1312" s="52">
        <f t="shared" si="229"/>
        <v>11967</v>
      </c>
      <c r="K1312" s="49">
        <f t="shared" si="230"/>
        <v>3616</v>
      </c>
      <c r="L1312" s="50">
        <f t="shared" si="231"/>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25">
      <c r="A1313" s="79" t="s">
        <v>48</v>
      </c>
      <c r="B1313" s="427" t="s">
        <v>1351</v>
      </c>
      <c r="C1313" s="29" t="str">
        <f t="shared" si="223"/>
        <v>England – PCNs - YORKSHIRE COAST &amp; WOLDS PCN</v>
      </c>
      <c r="D1313" s="50">
        <f t="shared" si="224"/>
        <v>18469</v>
      </c>
      <c r="E1313" s="50">
        <f t="shared" si="224"/>
        <v>20388</v>
      </c>
      <c r="F1313" s="51">
        <f t="shared" si="225"/>
        <v>46573</v>
      </c>
      <c r="G1313" s="51">
        <f t="shared" si="226"/>
        <v>22489</v>
      </c>
      <c r="H1313" s="52">
        <f t="shared" si="227"/>
        <v>24084</v>
      </c>
      <c r="I1313" s="52">
        <f t="shared" si="228"/>
        <v>18469</v>
      </c>
      <c r="J1313" s="52">
        <f t="shared" si="229"/>
        <v>20388</v>
      </c>
      <c r="K1313" s="49">
        <f t="shared" si="230"/>
        <v>4020</v>
      </c>
      <c r="L1313" s="50">
        <f t="shared" si="231"/>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x14ac:dyDescent="0.25">
      <c r="A1314" s="103"/>
      <c r="B1314" s="428"/>
      <c r="C1314" s="103"/>
      <c r="D1314" s="105">
        <f t="shared" ref="D1314:L1314" si="232">SUM(D29:D1313)</f>
        <v>22137472</v>
      </c>
      <c r="E1314" s="124">
        <f t="shared" si="232"/>
        <v>23554205</v>
      </c>
      <c r="F1314" s="105">
        <f t="shared" si="232"/>
        <v>57690323</v>
      </c>
      <c r="G1314" s="124">
        <f t="shared" si="232"/>
        <v>28283074</v>
      </c>
      <c r="H1314" s="124">
        <f t="shared" si="232"/>
        <v>29407249</v>
      </c>
      <c r="I1314" s="124">
        <f t="shared" si="232"/>
        <v>22137472</v>
      </c>
      <c r="J1314" s="124">
        <f t="shared" si="232"/>
        <v>23554205</v>
      </c>
      <c r="K1314" s="124">
        <f t="shared" si="232"/>
        <v>6145602</v>
      </c>
      <c r="L1314" s="124">
        <f t="shared" si="232"/>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25">
      <c r="A1315" s="53" t="s">
        <v>27</v>
      </c>
      <c r="B1315" s="429" t="s">
        <v>1352</v>
      </c>
      <c r="C1315" s="29" t="str">
        <f t="shared" ref="C1315:C1321" si="233">CONCATENATE(A1315," - ",B1315)</f>
        <v xml:space="preserve">Wales – Health Boards - Aneurin Bevan University Health Board </v>
      </c>
      <c r="D1315" s="50">
        <f t="shared" ref="D1315:E1321" si="234">I1315</f>
        <v>230271</v>
      </c>
      <c r="E1315" s="50">
        <f t="shared" si="234"/>
        <v>244670</v>
      </c>
      <c r="F1315" s="51">
        <f t="shared" ref="F1315:F1321" si="235">G1315+H1315</f>
        <v>597206</v>
      </c>
      <c r="G1315" s="51">
        <f t="shared" ref="G1315:G1321" si="236">SUM(M1315:CY1315)</f>
        <v>292935</v>
      </c>
      <c r="H1315" s="52">
        <f t="shared" ref="H1315:H1321" si="237">SUM(CZ1315:GL1315)</f>
        <v>304271</v>
      </c>
      <c r="I1315" s="52">
        <f t="shared" ref="I1315:I1321" si="238">SUM(AE1315:CY1315)</f>
        <v>230271</v>
      </c>
      <c r="J1315" s="52">
        <f t="shared" ref="J1315:J1321" si="239">SUM(DR1315:GL1315)</f>
        <v>244670</v>
      </c>
      <c r="K1315" s="49">
        <f t="shared" ref="K1315:K1321" si="240">SUM(M1315:AD1315)</f>
        <v>62664</v>
      </c>
      <c r="L1315" s="50">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25">
      <c r="A1316" s="53" t="s">
        <v>27</v>
      </c>
      <c r="B1316" s="430" t="s">
        <v>1353</v>
      </c>
      <c r="C1316" s="29" t="str">
        <f t="shared" si="233"/>
        <v xml:space="preserve">Wales – Health Boards - Betsi Cadwaladr University Health Board </v>
      </c>
      <c r="D1316" s="50">
        <f t="shared" si="234"/>
        <v>272073</v>
      </c>
      <c r="E1316" s="50">
        <f t="shared" si="234"/>
        <v>289122</v>
      </c>
      <c r="F1316" s="51">
        <f t="shared" si="235"/>
        <v>694940</v>
      </c>
      <c r="G1316" s="51">
        <f t="shared" si="236"/>
        <v>340727</v>
      </c>
      <c r="H1316" s="52">
        <f t="shared" si="237"/>
        <v>354213</v>
      </c>
      <c r="I1316" s="52">
        <f t="shared" si="238"/>
        <v>272073</v>
      </c>
      <c r="J1316" s="52">
        <f t="shared" si="239"/>
        <v>289122</v>
      </c>
      <c r="K1316" s="49">
        <f t="shared" si="240"/>
        <v>68654</v>
      </c>
      <c r="L1316" s="50">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25">
      <c r="A1317" s="53" t="s">
        <v>27</v>
      </c>
      <c r="B1317" s="430" t="s">
        <v>1354</v>
      </c>
      <c r="C1317" s="29" t="str">
        <f t="shared" si="233"/>
        <v xml:space="preserve">Wales – Health Boards - Cardiff and Vale University Health Board </v>
      </c>
      <c r="D1317" s="50">
        <f t="shared" si="234"/>
        <v>197543</v>
      </c>
      <c r="E1317" s="50">
        <f t="shared" si="234"/>
        <v>211166</v>
      </c>
      <c r="F1317" s="51">
        <f t="shared" si="235"/>
        <v>511686</v>
      </c>
      <c r="G1317" s="51">
        <f t="shared" si="236"/>
        <v>250080</v>
      </c>
      <c r="H1317" s="52">
        <f t="shared" si="237"/>
        <v>261606</v>
      </c>
      <c r="I1317" s="52">
        <f t="shared" si="238"/>
        <v>197543</v>
      </c>
      <c r="J1317" s="52">
        <f t="shared" si="239"/>
        <v>211166</v>
      </c>
      <c r="K1317" s="49">
        <f t="shared" si="240"/>
        <v>52537</v>
      </c>
      <c r="L1317" s="50">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25">
      <c r="A1318" s="53" t="s">
        <v>27</v>
      </c>
      <c r="B1318" s="430" t="s">
        <v>1355</v>
      </c>
      <c r="C1318" s="29" t="str">
        <f t="shared" si="233"/>
        <v xml:space="preserve">Wales – Health Boards - Cwm Taf Morgannwg University Health Board </v>
      </c>
      <c r="D1318" s="50">
        <f t="shared" si="234"/>
        <v>174101</v>
      </c>
      <c r="E1318" s="50">
        <f t="shared" si="234"/>
        <v>183485</v>
      </c>
      <c r="F1318" s="51">
        <f t="shared" si="235"/>
        <v>448495</v>
      </c>
      <c r="G1318" s="51">
        <f t="shared" si="236"/>
        <v>220754</v>
      </c>
      <c r="H1318" s="52">
        <f t="shared" si="237"/>
        <v>227741</v>
      </c>
      <c r="I1318" s="52">
        <f t="shared" si="238"/>
        <v>174101</v>
      </c>
      <c r="J1318" s="52">
        <f t="shared" si="239"/>
        <v>183485</v>
      </c>
      <c r="K1318" s="49">
        <f t="shared" si="240"/>
        <v>46653</v>
      </c>
      <c r="L1318" s="50">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25">
      <c r="A1319" s="53" t="s">
        <v>27</v>
      </c>
      <c r="B1319" s="430" t="s">
        <v>1356</v>
      </c>
      <c r="C1319" s="29" t="str">
        <f t="shared" si="233"/>
        <v xml:space="preserve">Wales – Health Boards - Hywel Dda University Health Board </v>
      </c>
      <c r="D1319" s="50">
        <f t="shared" si="234"/>
        <v>153233</v>
      </c>
      <c r="E1319" s="50">
        <f t="shared" si="234"/>
        <v>164123</v>
      </c>
      <c r="F1319" s="51">
        <f t="shared" si="235"/>
        <v>389175</v>
      </c>
      <c r="G1319" s="51">
        <f t="shared" si="236"/>
        <v>190048</v>
      </c>
      <c r="H1319" s="52">
        <f t="shared" si="237"/>
        <v>199127</v>
      </c>
      <c r="I1319" s="52">
        <f t="shared" si="238"/>
        <v>153233</v>
      </c>
      <c r="J1319" s="52">
        <f t="shared" si="239"/>
        <v>164123</v>
      </c>
      <c r="K1319" s="49">
        <f t="shared" si="240"/>
        <v>36815</v>
      </c>
      <c r="L1319" s="50">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25">
      <c r="A1320" s="53" t="s">
        <v>27</v>
      </c>
      <c r="B1320" s="430" t="s">
        <v>1357</v>
      </c>
      <c r="C1320" s="29" t="str">
        <f t="shared" si="233"/>
        <v xml:space="preserve">Wales – Health Boards - Powys Teaching Health Board </v>
      </c>
      <c r="D1320" s="50">
        <f t="shared" si="234"/>
        <v>54695</v>
      </c>
      <c r="E1320" s="50">
        <f t="shared" si="234"/>
        <v>56936</v>
      </c>
      <c r="F1320" s="51">
        <f t="shared" si="235"/>
        <v>135207</v>
      </c>
      <c r="G1320" s="51">
        <f t="shared" si="236"/>
        <v>66876</v>
      </c>
      <c r="H1320" s="52">
        <f t="shared" si="237"/>
        <v>68331</v>
      </c>
      <c r="I1320" s="52">
        <f t="shared" si="238"/>
        <v>54695</v>
      </c>
      <c r="J1320" s="52">
        <f t="shared" si="239"/>
        <v>56936</v>
      </c>
      <c r="K1320" s="49">
        <f t="shared" si="240"/>
        <v>12181</v>
      </c>
      <c r="L1320" s="50">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25">
      <c r="A1321" s="54" t="s">
        <v>27</v>
      </c>
      <c r="B1321" s="431" t="s">
        <v>1358</v>
      </c>
      <c r="C1321" s="43" t="str">
        <f t="shared" si="233"/>
        <v xml:space="preserve">Wales – Health Boards - Swansea Bay University Health Board </v>
      </c>
      <c r="D1321" s="56">
        <f t="shared" si="234"/>
        <v>152957</v>
      </c>
      <c r="E1321" s="56">
        <f t="shared" si="234"/>
        <v>160061</v>
      </c>
      <c r="F1321" s="47">
        <f t="shared" si="235"/>
        <v>387695</v>
      </c>
      <c r="G1321" s="47">
        <f t="shared" si="236"/>
        <v>191498</v>
      </c>
      <c r="H1321" s="48">
        <f t="shared" si="237"/>
        <v>196197</v>
      </c>
      <c r="I1321" s="48">
        <f t="shared" si="238"/>
        <v>152957</v>
      </c>
      <c r="J1321" s="48">
        <f t="shared" si="239"/>
        <v>160061</v>
      </c>
      <c r="K1321" s="55">
        <f t="shared" si="240"/>
        <v>38541</v>
      </c>
      <c r="L1321" s="56">
        <f t="shared" si="241"/>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x14ac:dyDescent="0.25">
      <c r="A1322" s="107"/>
      <c r="B1322" s="432"/>
      <c r="C1322" s="107"/>
      <c r="D1322" s="40">
        <f>SUM(D1315:D1321)</f>
        <v>1234873</v>
      </c>
      <c r="E1322" s="40">
        <f t="shared" ref="E1322:L1322" si="242">SUM(E1315:E1321)</f>
        <v>1309563</v>
      </c>
      <c r="F1322" s="40">
        <f t="shared" si="242"/>
        <v>3164404</v>
      </c>
      <c r="G1322" s="40">
        <f t="shared" si="242"/>
        <v>1552918</v>
      </c>
      <c r="H1322" s="40">
        <f t="shared" si="242"/>
        <v>1611486</v>
      </c>
      <c r="I1322" s="40">
        <f t="shared" si="242"/>
        <v>1234873</v>
      </c>
      <c r="J1322" s="40">
        <f t="shared" si="242"/>
        <v>1309563</v>
      </c>
      <c r="K1322" s="40">
        <f t="shared" si="242"/>
        <v>318045</v>
      </c>
      <c r="L1322" s="40">
        <f t="shared" si="242"/>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25">
      <c r="A1323" s="58" t="s">
        <v>30</v>
      </c>
      <c r="B1323" s="429" t="s">
        <v>1359</v>
      </c>
      <c r="C1323" s="68" t="str">
        <f>CONCATENATE(A1323," - ",B1323)</f>
        <v>NI – Health and Social Care Trusts - Belfast Health and Social Care Trust</v>
      </c>
      <c r="D1323" s="730">
        <f t="shared" ref="D1323:E1327" si="243">I1323</f>
        <v>139590</v>
      </c>
      <c r="E1323" s="730">
        <f t="shared" si="243"/>
        <v>150331</v>
      </c>
      <c r="F1323" s="731">
        <f>G1323+H1323</f>
        <v>365871</v>
      </c>
      <c r="G1323" s="731">
        <f>SUM(M1323:CY1323)</f>
        <v>178525</v>
      </c>
      <c r="H1323" s="732">
        <f>SUM(CZ1323:GL1323)</f>
        <v>187346</v>
      </c>
      <c r="I1323" s="732">
        <f>SUM(AE1323:CY1323)</f>
        <v>139590</v>
      </c>
      <c r="J1323" s="732">
        <f>SUM(DR1323:GL1323)</f>
        <v>150331</v>
      </c>
      <c r="K1323" s="733">
        <f>SUM(M1323:AD1323)</f>
        <v>38935</v>
      </c>
      <c r="L1323" s="730">
        <f>SUM(CZ1323:DQ1323)</f>
        <v>37015</v>
      </c>
      <c r="M1323" s="733">
        <v>1910</v>
      </c>
      <c r="N1323" s="733">
        <v>2017</v>
      </c>
      <c r="O1323" s="733">
        <v>2002</v>
      </c>
      <c r="P1323" s="733">
        <v>2005</v>
      </c>
      <c r="Q1323" s="733">
        <v>2183</v>
      </c>
      <c r="R1323" s="733">
        <v>2080</v>
      </c>
      <c r="S1323" s="733">
        <v>2207</v>
      </c>
      <c r="T1323" s="733">
        <v>2246</v>
      </c>
      <c r="U1323" s="733">
        <v>2236</v>
      </c>
      <c r="V1323" s="733">
        <v>2309</v>
      </c>
      <c r="W1323" s="733">
        <v>2249</v>
      </c>
      <c r="X1323" s="733">
        <v>2330</v>
      </c>
      <c r="Y1323" s="733">
        <v>2296</v>
      </c>
      <c r="Z1323" s="733">
        <v>2211</v>
      </c>
      <c r="AA1323" s="733">
        <v>2228</v>
      </c>
      <c r="AB1323" s="733">
        <v>2249</v>
      </c>
      <c r="AC1323" s="733">
        <v>2115</v>
      </c>
      <c r="AD1323" s="733">
        <v>2062</v>
      </c>
      <c r="AE1323" s="733">
        <v>2289</v>
      </c>
      <c r="AF1323" s="733">
        <v>2993</v>
      </c>
      <c r="AG1323" s="733">
        <v>3026</v>
      </c>
      <c r="AH1323" s="733">
        <v>2617</v>
      </c>
      <c r="AI1323" s="733">
        <v>2730</v>
      </c>
      <c r="AJ1323" s="733">
        <v>2611</v>
      </c>
      <c r="AK1323" s="733">
        <v>2692</v>
      </c>
      <c r="AL1323" s="733">
        <v>2792</v>
      </c>
      <c r="AM1323" s="733">
        <v>2823</v>
      </c>
      <c r="AN1323" s="733">
        <v>2749</v>
      </c>
      <c r="AO1323" s="733">
        <v>2764</v>
      </c>
      <c r="AP1323" s="733">
        <v>2745</v>
      </c>
      <c r="AQ1323" s="733">
        <v>2713</v>
      </c>
      <c r="AR1323" s="733">
        <v>2728</v>
      </c>
      <c r="AS1323" s="733">
        <v>2756</v>
      </c>
      <c r="AT1323" s="733">
        <v>2713</v>
      </c>
      <c r="AU1323" s="733">
        <v>2616</v>
      </c>
      <c r="AV1323" s="733">
        <v>2610</v>
      </c>
      <c r="AW1323" s="733">
        <v>2545</v>
      </c>
      <c r="AX1323" s="733">
        <v>2558</v>
      </c>
      <c r="AY1323" s="733">
        <v>2519</v>
      </c>
      <c r="AZ1323" s="733">
        <v>2414</v>
      </c>
      <c r="BA1323" s="733">
        <v>2334</v>
      </c>
      <c r="BB1323" s="733">
        <v>2362</v>
      </c>
      <c r="BC1323" s="733">
        <v>2307</v>
      </c>
      <c r="BD1323" s="733">
        <v>2369</v>
      </c>
      <c r="BE1323" s="733">
        <v>2178</v>
      </c>
      <c r="BF1323" s="733">
        <v>2103</v>
      </c>
      <c r="BG1323" s="733">
        <v>1943</v>
      </c>
      <c r="BH1323" s="733">
        <v>1958</v>
      </c>
      <c r="BI1323" s="733">
        <v>1910</v>
      </c>
      <c r="BJ1323" s="733">
        <v>1998</v>
      </c>
      <c r="BK1323" s="733">
        <v>2100</v>
      </c>
      <c r="BL1323" s="733">
        <v>2116</v>
      </c>
      <c r="BM1323" s="733">
        <v>2074</v>
      </c>
      <c r="BN1323" s="733">
        <v>2267</v>
      </c>
      <c r="BO1323" s="733">
        <v>2279</v>
      </c>
      <c r="BP1323" s="733">
        <v>2334</v>
      </c>
      <c r="BQ1323" s="733">
        <v>2279</v>
      </c>
      <c r="BR1323" s="733">
        <v>2358</v>
      </c>
      <c r="BS1323" s="733">
        <v>2277</v>
      </c>
      <c r="BT1323" s="733">
        <v>2272</v>
      </c>
      <c r="BU1323" s="733">
        <v>2362</v>
      </c>
      <c r="BV1323" s="733">
        <v>2199</v>
      </c>
      <c r="BW1323" s="733">
        <v>2115</v>
      </c>
      <c r="BX1323" s="733">
        <v>2081</v>
      </c>
      <c r="BY1323" s="733">
        <v>1886</v>
      </c>
      <c r="BZ1323" s="733">
        <v>1877</v>
      </c>
      <c r="CA1323" s="733">
        <v>1703</v>
      </c>
      <c r="CB1323" s="733">
        <v>1677</v>
      </c>
      <c r="CC1323" s="733">
        <v>1554</v>
      </c>
      <c r="CD1323" s="733">
        <v>1565</v>
      </c>
      <c r="CE1323" s="733">
        <v>1335</v>
      </c>
      <c r="CF1323" s="733">
        <v>1255</v>
      </c>
      <c r="CG1323" s="733">
        <v>1316</v>
      </c>
      <c r="CH1323" s="733">
        <v>1194</v>
      </c>
      <c r="CI1323" s="733">
        <v>1141</v>
      </c>
      <c r="CJ1323" s="733">
        <v>1159</v>
      </c>
      <c r="CK1323" s="733">
        <v>1116</v>
      </c>
      <c r="CL1323" s="733">
        <v>990</v>
      </c>
      <c r="CM1323" s="733">
        <v>982</v>
      </c>
      <c r="CN1323" s="733">
        <v>979</v>
      </c>
      <c r="CO1323" s="733">
        <v>894</v>
      </c>
      <c r="CP1323" s="733">
        <v>764</v>
      </c>
      <c r="CQ1323" s="733">
        <v>635</v>
      </c>
      <c r="CR1323" s="733">
        <v>595</v>
      </c>
      <c r="CS1323" s="733">
        <v>580</v>
      </c>
      <c r="CT1323" s="733">
        <v>546</v>
      </c>
      <c r="CU1323" s="733">
        <v>469</v>
      </c>
      <c r="CV1323" s="733">
        <v>396</v>
      </c>
      <c r="CW1323" s="733">
        <v>323</v>
      </c>
      <c r="CX1323" s="733">
        <v>265</v>
      </c>
      <c r="CY1323" s="730">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25">
      <c r="A1324" s="58" t="s">
        <v>30</v>
      </c>
      <c r="B1324" s="430" t="s">
        <v>1360</v>
      </c>
      <c r="C1324" s="29" t="str">
        <f>CONCATENATE(A1324," - ",B1324)</f>
        <v>NI – Health and Social Care Trusts - Northern Health and Social Care Trust</v>
      </c>
      <c r="D1324" s="50">
        <f t="shared" si="243"/>
        <v>182946</v>
      </c>
      <c r="E1324" s="50">
        <f t="shared" si="243"/>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25">
      <c r="A1325" s="58" t="s">
        <v>30</v>
      </c>
      <c r="B1325" s="430" t="s">
        <v>1361</v>
      </c>
      <c r="C1325" s="29" t="str">
        <f>CONCATENATE(A1325," - ",B1325)</f>
        <v>NI – Health and Social Care Trusts - South Eastern Health and Social Care Trust</v>
      </c>
      <c r="D1325" s="50">
        <f t="shared" si="243"/>
        <v>139540</v>
      </c>
      <c r="E1325" s="50">
        <f t="shared" si="243"/>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25">
      <c r="A1326" s="58" t="s">
        <v>30</v>
      </c>
      <c r="B1326" s="430" t="s">
        <v>1362</v>
      </c>
      <c r="C1326" s="29" t="str">
        <f>CONCATENATE(A1326," - ",B1326)</f>
        <v>NI – Health and Social Care Trusts - Southern Health and Social Care Trust</v>
      </c>
      <c r="D1326" s="50">
        <f t="shared" si="243"/>
        <v>145865</v>
      </c>
      <c r="E1326" s="50">
        <f t="shared" si="243"/>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25">
      <c r="A1327" s="59" t="s">
        <v>30</v>
      </c>
      <c r="B1327" s="431" t="s">
        <v>1363</v>
      </c>
      <c r="C1327" s="43" t="str">
        <f>CONCATENATE(A1327," - ",B1327)</f>
        <v>NI – Health and Social Care Trusts - Western Health and Social Care Trust</v>
      </c>
      <c r="D1327" s="56">
        <f t="shared" si="243"/>
        <v>113908</v>
      </c>
      <c r="E1327" s="56">
        <f t="shared" si="243"/>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x14ac:dyDescent="0.25">
      <c r="A1328" s="107"/>
      <c r="B1328" s="432"/>
      <c r="C1328" s="107"/>
      <c r="D1328" s="40">
        <f>SUM(D1323:D1327)</f>
        <v>721849</v>
      </c>
      <c r="E1328" s="40">
        <f t="shared" ref="E1328:L1328" si="244">SUM(E1323:E1327)</f>
        <v>761911</v>
      </c>
      <c r="F1328" s="40">
        <f t="shared" si="244"/>
        <v>1920382</v>
      </c>
      <c r="G1328" s="40">
        <f t="shared" si="244"/>
        <v>945485</v>
      </c>
      <c r="H1328" s="40">
        <f t="shared" si="244"/>
        <v>974897</v>
      </c>
      <c r="I1328" s="40">
        <f t="shared" si="244"/>
        <v>721849</v>
      </c>
      <c r="J1328" s="40">
        <f t="shared" si="244"/>
        <v>761911</v>
      </c>
      <c r="K1328" s="40">
        <f t="shared" si="244"/>
        <v>223636</v>
      </c>
      <c r="L1328" s="40">
        <f t="shared" si="244"/>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25">
      <c r="A1329" s="69" t="s">
        <v>25</v>
      </c>
      <c r="B1329" s="433" t="s">
        <v>1364</v>
      </c>
      <c r="C1329" s="68" t="str">
        <f>CONCATENATE(A1329," - ",B1329)</f>
        <v>NHSE regions - East of England</v>
      </c>
      <c r="D1329" s="730">
        <f t="shared" ref="D1329:E1335" si="245">I1329</f>
        <v>2472845</v>
      </c>
      <c r="E1329" s="730">
        <f t="shared" si="245"/>
        <v>2628742</v>
      </c>
      <c r="F1329" s="731">
        <f t="shared" ref="F1329:F1335" si="246">G1329+H1329</f>
        <v>6468665</v>
      </c>
      <c r="G1329" s="731">
        <f t="shared" ref="G1329:G1335" si="247">SUM(M1329:CY1329)</f>
        <v>3173297</v>
      </c>
      <c r="H1329" s="732">
        <f t="shared" ref="H1329:H1335" si="248">SUM(CZ1329:GL1329)</f>
        <v>3295368</v>
      </c>
      <c r="I1329" s="732">
        <f t="shared" ref="I1329:I1335" si="249">SUM(AE1329:CY1329)</f>
        <v>2472845</v>
      </c>
      <c r="J1329" s="732">
        <f t="shared" ref="J1329:J1335" si="250">SUM(DR1329:GL1329)</f>
        <v>2628742</v>
      </c>
      <c r="K1329" s="733">
        <f t="shared" ref="K1329:K1335" si="251">SUM(M1329:AD1329)</f>
        <v>700452</v>
      </c>
      <c r="L1329" s="730">
        <f t="shared" ref="L1329:L1335" si="252">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25">
      <c r="A1330" s="60" t="s">
        <v>25</v>
      </c>
      <c r="B1330" s="433" t="s">
        <v>1365</v>
      </c>
      <c r="C1330" s="29" t="str">
        <f>CONCATENATE(A1330," - ",B1330)</f>
        <v>NHSE regions - London</v>
      </c>
      <c r="D1330" s="50">
        <f t="shared" si="245"/>
        <v>3372246</v>
      </c>
      <c r="E1330" s="50">
        <f t="shared" si="245"/>
        <v>3673183</v>
      </c>
      <c r="F1330" s="51">
        <f t="shared" si="246"/>
        <v>8945309</v>
      </c>
      <c r="G1330" s="51">
        <f t="shared" si="247"/>
        <v>4343245</v>
      </c>
      <c r="H1330" s="52">
        <f t="shared" si="248"/>
        <v>4602064</v>
      </c>
      <c r="I1330" s="52">
        <f t="shared" si="249"/>
        <v>3372246</v>
      </c>
      <c r="J1330" s="52">
        <f t="shared" si="250"/>
        <v>3673183</v>
      </c>
      <c r="K1330" s="49">
        <f t="shared" si="251"/>
        <v>970999</v>
      </c>
      <c r="L1330" s="50">
        <f t="shared" si="252"/>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25">
      <c r="A1331" s="60" t="s">
        <v>25</v>
      </c>
      <c r="B1331" s="433" t="s">
        <v>1366</v>
      </c>
      <c r="C1331" s="29" t="str">
        <f t="shared" ref="C1331:C1378" si="253">CONCATENATE(A1331," - ",B1331)</f>
        <v>NHSE regions - Midlands</v>
      </c>
      <c r="D1331" s="50">
        <f t="shared" si="245"/>
        <v>4263267</v>
      </c>
      <c r="E1331" s="50">
        <f t="shared" si="245"/>
        <v>4472236</v>
      </c>
      <c r="F1331" s="51">
        <f t="shared" si="246"/>
        <v>11076952</v>
      </c>
      <c r="G1331" s="51">
        <f t="shared" si="247"/>
        <v>5462318</v>
      </c>
      <c r="H1331" s="52">
        <f t="shared" si="248"/>
        <v>5614634</v>
      </c>
      <c r="I1331" s="52">
        <f t="shared" si="249"/>
        <v>4263267</v>
      </c>
      <c r="J1331" s="52">
        <f t="shared" si="250"/>
        <v>4472236</v>
      </c>
      <c r="K1331" s="49">
        <f t="shared" si="251"/>
        <v>1199051</v>
      </c>
      <c r="L1331" s="50">
        <f t="shared" si="252"/>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25">
      <c r="A1332" s="60" t="s">
        <v>25</v>
      </c>
      <c r="B1332" s="433" t="s">
        <v>1367</v>
      </c>
      <c r="C1332" s="29" t="str">
        <f t="shared" si="253"/>
        <v>NHSE regions - North East and Yorkshire</v>
      </c>
      <c r="D1332" s="50">
        <f t="shared" si="245"/>
        <v>3210456</v>
      </c>
      <c r="E1332" s="50">
        <f t="shared" si="245"/>
        <v>3394908</v>
      </c>
      <c r="F1332" s="51">
        <f t="shared" si="246"/>
        <v>8305505</v>
      </c>
      <c r="G1332" s="51">
        <f t="shared" si="247"/>
        <v>4081904</v>
      </c>
      <c r="H1332" s="52">
        <f t="shared" si="248"/>
        <v>4223601</v>
      </c>
      <c r="I1332" s="52">
        <f t="shared" si="249"/>
        <v>3210456</v>
      </c>
      <c r="J1332" s="52">
        <f t="shared" si="250"/>
        <v>3394908</v>
      </c>
      <c r="K1332" s="49">
        <f t="shared" si="251"/>
        <v>871448</v>
      </c>
      <c r="L1332" s="50">
        <f t="shared" si="252"/>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25">
      <c r="A1333" s="60" t="s">
        <v>25</v>
      </c>
      <c r="B1333" s="433" t="s">
        <v>1368</v>
      </c>
      <c r="C1333" s="29" t="str">
        <f t="shared" si="253"/>
        <v>NHSE regions - North West</v>
      </c>
      <c r="D1333" s="50">
        <f t="shared" si="245"/>
        <v>2918047</v>
      </c>
      <c r="E1333" s="50">
        <f t="shared" si="245"/>
        <v>3082819</v>
      </c>
      <c r="F1333" s="51">
        <f t="shared" si="246"/>
        <v>7600126</v>
      </c>
      <c r="G1333" s="51">
        <f t="shared" si="247"/>
        <v>3738066</v>
      </c>
      <c r="H1333" s="52">
        <f t="shared" si="248"/>
        <v>3862060</v>
      </c>
      <c r="I1333" s="52">
        <f t="shared" si="249"/>
        <v>2918047</v>
      </c>
      <c r="J1333" s="52">
        <f t="shared" si="250"/>
        <v>3082819</v>
      </c>
      <c r="K1333" s="49">
        <f t="shared" si="251"/>
        <v>820019</v>
      </c>
      <c r="L1333" s="50">
        <f t="shared" si="252"/>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25">
      <c r="A1334" s="60" t="s">
        <v>25</v>
      </c>
      <c r="B1334" s="433" t="s">
        <v>1369</v>
      </c>
      <c r="C1334" s="29" t="str">
        <f t="shared" si="253"/>
        <v>NHSE regions - South East</v>
      </c>
      <c r="D1334" s="50">
        <f t="shared" si="245"/>
        <v>3619087</v>
      </c>
      <c r="E1334" s="50">
        <f t="shared" si="245"/>
        <v>3874458</v>
      </c>
      <c r="F1334" s="51">
        <f t="shared" si="246"/>
        <v>9482507</v>
      </c>
      <c r="G1334" s="51">
        <f t="shared" si="247"/>
        <v>4638839</v>
      </c>
      <c r="H1334" s="52">
        <f t="shared" si="248"/>
        <v>4843668</v>
      </c>
      <c r="I1334" s="52">
        <f t="shared" si="249"/>
        <v>3619087</v>
      </c>
      <c r="J1334" s="52">
        <f t="shared" si="250"/>
        <v>3874458</v>
      </c>
      <c r="K1334" s="49">
        <f t="shared" si="251"/>
        <v>1019752</v>
      </c>
      <c r="L1334" s="50">
        <f t="shared" si="252"/>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25">
      <c r="A1335" s="128" t="s">
        <v>25</v>
      </c>
      <c r="B1335" s="433" t="s">
        <v>1370</v>
      </c>
      <c r="C1335" s="29" t="str">
        <f t="shared" si="253"/>
        <v>NHSE regions - South West</v>
      </c>
      <c r="D1335" s="50">
        <f t="shared" si="245"/>
        <v>2281524</v>
      </c>
      <c r="E1335" s="50">
        <f t="shared" si="245"/>
        <v>2427859</v>
      </c>
      <c r="F1335" s="51">
        <f t="shared" si="246"/>
        <v>5811259</v>
      </c>
      <c r="G1335" s="51">
        <f t="shared" si="247"/>
        <v>2845405</v>
      </c>
      <c r="H1335" s="52">
        <f t="shared" si="248"/>
        <v>2965854</v>
      </c>
      <c r="I1335" s="52">
        <f t="shared" si="249"/>
        <v>2281524</v>
      </c>
      <c r="J1335" s="52">
        <f t="shared" si="250"/>
        <v>2427859</v>
      </c>
      <c r="K1335" s="49">
        <f t="shared" si="251"/>
        <v>563881</v>
      </c>
      <c r="L1335" s="50">
        <f t="shared" si="252"/>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x14ac:dyDescent="0.25">
      <c r="A1336" s="108"/>
      <c r="B1336" s="434"/>
      <c r="C1336" s="103"/>
      <c r="D1336" s="109">
        <f>SUM(D1329:D1335)</f>
        <v>22137472</v>
      </c>
      <c r="E1336" s="109">
        <f>SUM(E1329:E1335)</f>
        <v>23554205</v>
      </c>
      <c r="F1336" s="109">
        <f>SUM(F1329:F1335)</f>
        <v>57690323</v>
      </c>
      <c r="G1336" s="109">
        <f t="shared" ref="G1336:L1336" si="254">SUM(G1329:G1335)</f>
        <v>28283074</v>
      </c>
      <c r="H1336" s="109">
        <f t="shared" si="254"/>
        <v>29407249</v>
      </c>
      <c r="I1336" s="109">
        <f t="shared" si="254"/>
        <v>22137472</v>
      </c>
      <c r="J1336" s="109">
        <f t="shared" si="254"/>
        <v>23554205</v>
      </c>
      <c r="K1336" s="109">
        <f t="shared" si="254"/>
        <v>6145602</v>
      </c>
      <c r="L1336" s="109">
        <f t="shared" si="254"/>
        <v>5853044</v>
      </c>
      <c r="M1336" s="109"/>
      <c r="N1336" s="729"/>
      <c r="O1336" s="729"/>
      <c r="P1336" s="729"/>
      <c r="Q1336" s="729"/>
      <c r="R1336" s="729"/>
      <c r="S1336" s="729"/>
      <c r="T1336" s="729"/>
      <c r="U1336" s="729"/>
      <c r="V1336" s="729"/>
      <c r="W1336" s="729"/>
      <c r="X1336" s="729"/>
      <c r="Y1336" s="729"/>
      <c r="Z1336" s="729"/>
      <c r="AA1336" s="729"/>
      <c r="AB1336" s="729"/>
      <c r="AC1336" s="729"/>
      <c r="AD1336" s="729"/>
      <c r="AE1336" s="729"/>
      <c r="AF1336" s="729"/>
      <c r="AG1336" s="729"/>
      <c r="AH1336" s="729"/>
      <c r="AI1336" s="729"/>
      <c r="AJ1336" s="729"/>
      <c r="AK1336" s="729"/>
      <c r="AL1336" s="729"/>
      <c r="AM1336" s="729"/>
      <c r="AN1336" s="729"/>
      <c r="AO1336" s="729"/>
      <c r="AP1336" s="729"/>
      <c r="AQ1336" s="729"/>
      <c r="AR1336" s="729"/>
      <c r="AS1336" s="729"/>
      <c r="AT1336" s="729"/>
      <c r="AU1336" s="729"/>
      <c r="AV1336" s="729"/>
      <c r="AW1336" s="729"/>
      <c r="AX1336" s="729"/>
      <c r="AY1336" s="729"/>
      <c r="AZ1336" s="729"/>
      <c r="BA1336" s="729"/>
      <c r="BB1336" s="729"/>
      <c r="BC1336" s="729"/>
      <c r="BD1336" s="729"/>
      <c r="BE1336" s="729"/>
      <c r="BF1336" s="729"/>
      <c r="BG1336" s="729"/>
      <c r="BH1336" s="729"/>
      <c r="BI1336" s="729"/>
      <c r="BJ1336" s="729"/>
      <c r="BK1336" s="729"/>
      <c r="BL1336" s="729"/>
      <c r="BM1336" s="729"/>
      <c r="BN1336" s="729"/>
      <c r="BO1336" s="729"/>
      <c r="BP1336" s="729"/>
      <c r="BQ1336" s="729"/>
      <c r="BR1336" s="729"/>
      <c r="BS1336" s="729"/>
      <c r="BT1336" s="729"/>
      <c r="BU1336" s="729"/>
      <c r="BV1336" s="729"/>
      <c r="BW1336" s="729"/>
      <c r="BX1336" s="729"/>
      <c r="BY1336" s="729"/>
      <c r="BZ1336" s="729"/>
      <c r="CA1336" s="729"/>
      <c r="CB1336" s="729"/>
      <c r="CC1336" s="729"/>
      <c r="CD1336" s="729"/>
      <c r="CE1336" s="729"/>
      <c r="CF1336" s="729"/>
      <c r="CG1336" s="729"/>
      <c r="CH1336" s="729"/>
      <c r="CI1336" s="729"/>
      <c r="CJ1336" s="729"/>
      <c r="CK1336" s="729"/>
      <c r="CL1336" s="729"/>
      <c r="CM1336" s="729"/>
      <c r="CN1336" s="729"/>
      <c r="CO1336" s="729"/>
      <c r="CP1336" s="729"/>
      <c r="CQ1336" s="729"/>
      <c r="CR1336" s="729"/>
      <c r="CS1336" s="729"/>
      <c r="CT1336" s="729"/>
      <c r="CU1336" s="729"/>
      <c r="CV1336" s="729"/>
      <c r="CW1336" s="729"/>
      <c r="CX1336" s="729"/>
      <c r="CY1336" s="726"/>
      <c r="CZ1336" s="109"/>
      <c r="DA1336" s="729"/>
      <c r="DB1336" s="729"/>
      <c r="DC1336" s="729"/>
      <c r="DD1336" s="729"/>
      <c r="DE1336" s="729"/>
      <c r="DF1336" s="729"/>
      <c r="DG1336" s="729"/>
      <c r="DH1336" s="729"/>
      <c r="DI1336" s="729"/>
      <c r="DJ1336" s="729"/>
      <c r="DK1336" s="729"/>
      <c r="DL1336" s="729"/>
      <c r="DM1336" s="729"/>
      <c r="DN1336" s="729"/>
      <c r="DO1336" s="729"/>
      <c r="DP1336" s="729"/>
      <c r="DQ1336" s="729"/>
      <c r="DR1336" s="729"/>
      <c r="DS1336" s="729"/>
      <c r="DT1336" s="729"/>
      <c r="DU1336" s="729"/>
      <c r="DV1336" s="729"/>
      <c r="DW1336" s="729"/>
      <c r="DX1336" s="729"/>
      <c r="DY1336" s="729"/>
      <c r="DZ1336" s="729"/>
      <c r="EA1336" s="729"/>
      <c r="EB1336" s="729"/>
      <c r="EC1336" s="729"/>
      <c r="ED1336" s="729"/>
      <c r="EE1336" s="729"/>
      <c r="EF1336" s="729"/>
      <c r="EG1336" s="729"/>
      <c r="EH1336" s="729"/>
      <c r="EI1336" s="729"/>
      <c r="EJ1336" s="729"/>
      <c r="EK1336" s="729"/>
      <c r="EL1336" s="729"/>
      <c r="EM1336" s="729"/>
      <c r="EN1336" s="729"/>
      <c r="EO1336" s="729"/>
      <c r="EP1336" s="729"/>
      <c r="EQ1336" s="729"/>
      <c r="ER1336" s="729"/>
      <c r="ES1336" s="729"/>
      <c r="ET1336" s="729"/>
      <c r="EU1336" s="729"/>
      <c r="EV1336" s="729"/>
      <c r="EW1336" s="729"/>
      <c r="EX1336" s="729"/>
      <c r="EY1336" s="729"/>
      <c r="EZ1336" s="729"/>
      <c r="FA1336" s="729"/>
      <c r="FB1336" s="729"/>
      <c r="FC1336" s="729"/>
      <c r="FD1336" s="729"/>
      <c r="FE1336" s="729"/>
      <c r="FF1336" s="729"/>
      <c r="FG1336" s="729"/>
      <c r="FH1336" s="729"/>
      <c r="FI1336" s="729"/>
      <c r="FJ1336" s="729"/>
      <c r="FK1336" s="729"/>
      <c r="FL1336" s="729"/>
      <c r="FM1336" s="729"/>
      <c r="FN1336" s="729"/>
      <c r="FO1336" s="729"/>
      <c r="FP1336" s="729"/>
      <c r="FQ1336" s="729"/>
      <c r="FR1336" s="729"/>
      <c r="FS1336" s="729"/>
      <c r="FT1336" s="729"/>
      <c r="FU1336" s="729"/>
      <c r="FV1336" s="729"/>
      <c r="FW1336" s="729"/>
      <c r="FX1336" s="729"/>
      <c r="FY1336" s="729"/>
      <c r="FZ1336" s="729"/>
      <c r="GA1336" s="729"/>
      <c r="GB1336" s="729"/>
      <c r="GC1336" s="729"/>
      <c r="GD1336" s="729"/>
      <c r="GE1336" s="729"/>
      <c r="GF1336" s="729"/>
      <c r="GG1336" s="729"/>
      <c r="GH1336" s="729"/>
      <c r="GI1336" s="729"/>
      <c r="GJ1336" s="729"/>
      <c r="GK1336" s="729"/>
      <c r="GL1336" s="726"/>
    </row>
    <row r="1337" spans="1:194" s="1" customFormat="1" x14ac:dyDescent="0.25">
      <c r="A1337" s="98" t="s">
        <v>17</v>
      </c>
      <c r="B1337" s="435" t="s">
        <v>1371</v>
      </c>
      <c r="C1337" s="734" t="str">
        <f t="shared" si="253"/>
        <v>England ICB - NHS Bath and North East Somerset, Swindon and Wiltshire Integrated Care Board</v>
      </c>
      <c r="D1337" s="71">
        <f t="shared" ref="D1337:E1342" si="255">I1337</f>
        <v>376293</v>
      </c>
      <c r="E1337" s="71">
        <f t="shared" si="255"/>
        <v>392407</v>
      </c>
      <c r="F1337" s="99">
        <f t="shared" ref="F1337:F1342" si="256">G1337+H1337</f>
        <v>963624</v>
      </c>
      <c r="G1337" s="731">
        <f t="shared" ref="G1337:G1342" si="257">SUM(M1337:CY1337)</f>
        <v>476033</v>
      </c>
      <c r="H1337" s="732">
        <f t="shared" ref="H1337:H1342" si="258">SUM(CZ1337:GL1337)</f>
        <v>487591</v>
      </c>
      <c r="I1337" s="731">
        <f t="shared" ref="I1337:I1342" si="259">SUM(AE1337:CY1337)</f>
        <v>376293</v>
      </c>
      <c r="J1337" s="94">
        <f t="shared" ref="J1337:J1342" si="260">SUM(DR1337:GL1337)</f>
        <v>392407</v>
      </c>
      <c r="K1337" s="96">
        <f t="shared" ref="K1337:K1342" si="261">SUM(M1337:AD1337)</f>
        <v>99740</v>
      </c>
      <c r="L1337" s="730">
        <f t="shared" ref="L1337:L1342" si="262">SUM(CZ1337:DQ1337)</f>
        <v>95184</v>
      </c>
      <c r="M1337" s="96">
        <v>4477</v>
      </c>
      <c r="N1337" s="733">
        <v>4861</v>
      </c>
      <c r="O1337" s="733">
        <v>4857</v>
      </c>
      <c r="P1337" s="733">
        <v>5120</v>
      </c>
      <c r="Q1337" s="733">
        <v>5340</v>
      </c>
      <c r="R1337" s="733">
        <v>5267</v>
      </c>
      <c r="S1337" s="733">
        <v>5565</v>
      </c>
      <c r="T1337" s="733">
        <v>5775</v>
      </c>
      <c r="U1337" s="733">
        <v>5677</v>
      </c>
      <c r="V1337" s="733">
        <v>5730</v>
      </c>
      <c r="W1337" s="733">
        <v>6094</v>
      </c>
      <c r="X1337" s="733">
        <v>6096</v>
      </c>
      <c r="Y1337" s="733">
        <v>6110</v>
      </c>
      <c r="Z1337" s="733">
        <v>5915</v>
      </c>
      <c r="AA1337" s="733">
        <v>5725</v>
      </c>
      <c r="AB1337" s="733">
        <v>5890</v>
      </c>
      <c r="AC1337" s="733">
        <v>5713</v>
      </c>
      <c r="AD1337" s="733">
        <v>5528</v>
      </c>
      <c r="AE1337" s="733">
        <v>6099</v>
      </c>
      <c r="AF1337" s="733">
        <v>6876</v>
      </c>
      <c r="AG1337" s="733">
        <v>6388</v>
      </c>
      <c r="AH1337" s="733">
        <v>5685</v>
      </c>
      <c r="AI1337" s="733">
        <v>5937</v>
      </c>
      <c r="AJ1337" s="733">
        <v>5922</v>
      </c>
      <c r="AK1337" s="733">
        <v>5776</v>
      </c>
      <c r="AL1337" s="733">
        <v>5647</v>
      </c>
      <c r="AM1337" s="733">
        <v>5858</v>
      </c>
      <c r="AN1337" s="733">
        <v>5531</v>
      </c>
      <c r="AO1337" s="733">
        <v>5733</v>
      </c>
      <c r="AP1337" s="733">
        <v>5627</v>
      </c>
      <c r="AQ1337" s="733">
        <v>5850</v>
      </c>
      <c r="AR1337" s="733">
        <v>5943</v>
      </c>
      <c r="AS1337" s="733">
        <v>6114</v>
      </c>
      <c r="AT1337" s="733">
        <v>6094</v>
      </c>
      <c r="AU1337" s="733">
        <v>6151</v>
      </c>
      <c r="AV1337" s="733">
        <v>6309</v>
      </c>
      <c r="AW1337" s="733">
        <v>6114</v>
      </c>
      <c r="AX1337" s="733">
        <v>6027</v>
      </c>
      <c r="AY1337" s="733">
        <v>6282</v>
      </c>
      <c r="AZ1337" s="733">
        <v>5922</v>
      </c>
      <c r="BA1337" s="733">
        <v>5871</v>
      </c>
      <c r="BB1337" s="733">
        <v>5951</v>
      </c>
      <c r="BC1337" s="733">
        <v>6020</v>
      </c>
      <c r="BD1337" s="733">
        <v>6187</v>
      </c>
      <c r="BE1337" s="733">
        <v>5775</v>
      </c>
      <c r="BF1337" s="733">
        <v>5379</v>
      </c>
      <c r="BG1337" s="733">
        <v>5331</v>
      </c>
      <c r="BH1337" s="733">
        <v>5709</v>
      </c>
      <c r="BI1337" s="733">
        <v>5799</v>
      </c>
      <c r="BJ1337" s="733">
        <v>6184</v>
      </c>
      <c r="BK1337" s="733">
        <v>6388</v>
      </c>
      <c r="BL1337" s="733">
        <v>6475</v>
      </c>
      <c r="BM1337" s="733">
        <v>6677</v>
      </c>
      <c r="BN1337" s="733">
        <v>6361</v>
      </c>
      <c r="BO1337" s="733">
        <v>6577</v>
      </c>
      <c r="BP1337" s="733">
        <v>6657</v>
      </c>
      <c r="BQ1337" s="733">
        <v>6748</v>
      </c>
      <c r="BR1337" s="733">
        <v>6835</v>
      </c>
      <c r="BS1337" s="733">
        <v>6717</v>
      </c>
      <c r="BT1337" s="733">
        <v>6662</v>
      </c>
      <c r="BU1337" s="733">
        <v>6554</v>
      </c>
      <c r="BV1337" s="733">
        <v>6364</v>
      </c>
      <c r="BW1337" s="733">
        <v>6190</v>
      </c>
      <c r="BX1337" s="733">
        <v>5814</v>
      </c>
      <c r="BY1337" s="733">
        <v>5478</v>
      </c>
      <c r="BZ1337" s="733">
        <v>5333</v>
      </c>
      <c r="CA1337" s="733">
        <v>5004</v>
      </c>
      <c r="CB1337" s="733">
        <v>4899</v>
      </c>
      <c r="CC1337" s="733">
        <v>4757</v>
      </c>
      <c r="CD1337" s="733">
        <v>4569</v>
      </c>
      <c r="CE1337" s="733">
        <v>4595</v>
      </c>
      <c r="CF1337" s="733">
        <v>4335</v>
      </c>
      <c r="CG1337" s="733">
        <v>4322</v>
      </c>
      <c r="CH1337" s="733">
        <v>4349</v>
      </c>
      <c r="CI1337" s="733">
        <v>4541</v>
      </c>
      <c r="CJ1337" s="733">
        <v>4699</v>
      </c>
      <c r="CK1337" s="733">
        <v>5003</v>
      </c>
      <c r="CL1337" s="733">
        <v>3836</v>
      </c>
      <c r="CM1337" s="733">
        <v>3450</v>
      </c>
      <c r="CN1337" s="733">
        <v>3356</v>
      </c>
      <c r="CO1337" s="733">
        <v>3094</v>
      </c>
      <c r="CP1337" s="733">
        <v>2626</v>
      </c>
      <c r="CQ1337" s="733">
        <v>2189</v>
      </c>
      <c r="CR1337" s="733">
        <v>2168</v>
      </c>
      <c r="CS1337" s="733">
        <v>2017</v>
      </c>
      <c r="CT1337" s="733">
        <v>1851</v>
      </c>
      <c r="CU1337" s="733">
        <v>1674</v>
      </c>
      <c r="CV1337" s="733">
        <v>1396</v>
      </c>
      <c r="CW1337" s="733">
        <v>1198</v>
      </c>
      <c r="CX1337" s="733">
        <v>1036</v>
      </c>
      <c r="CY1337" s="730">
        <v>3408</v>
      </c>
      <c r="CZ1337" s="96">
        <v>4214</v>
      </c>
      <c r="DA1337" s="733">
        <v>4718</v>
      </c>
      <c r="DB1337" s="733">
        <v>4671</v>
      </c>
      <c r="DC1337" s="733">
        <v>4862</v>
      </c>
      <c r="DD1337" s="733">
        <v>5065</v>
      </c>
      <c r="DE1337" s="733">
        <v>5169</v>
      </c>
      <c r="DF1337" s="733">
        <v>5321</v>
      </c>
      <c r="DG1337" s="733">
        <v>5425</v>
      </c>
      <c r="DH1337" s="733">
        <v>5397</v>
      </c>
      <c r="DI1337" s="733">
        <v>5522</v>
      </c>
      <c r="DJ1337" s="733">
        <v>5473</v>
      </c>
      <c r="DK1337" s="733">
        <v>5801</v>
      </c>
      <c r="DL1337" s="733">
        <v>5680</v>
      </c>
      <c r="DM1337" s="733">
        <v>5657</v>
      </c>
      <c r="DN1337" s="733">
        <v>5637</v>
      </c>
      <c r="DO1337" s="733">
        <v>5871</v>
      </c>
      <c r="DP1337" s="733">
        <v>5372</v>
      </c>
      <c r="DQ1337" s="733">
        <v>5329</v>
      </c>
      <c r="DR1337" s="733">
        <v>5521</v>
      </c>
      <c r="DS1337" s="733">
        <v>5756</v>
      </c>
      <c r="DT1337" s="733">
        <v>5196</v>
      </c>
      <c r="DU1337" s="733">
        <v>4940</v>
      </c>
      <c r="DV1337" s="733">
        <v>5387</v>
      </c>
      <c r="DW1337" s="733">
        <v>5054</v>
      </c>
      <c r="DX1337" s="733">
        <v>5175</v>
      </c>
      <c r="DY1337" s="733">
        <v>5324</v>
      </c>
      <c r="DZ1337" s="733">
        <v>5222</v>
      </c>
      <c r="EA1337" s="733">
        <v>5316</v>
      </c>
      <c r="EB1337" s="733">
        <v>5654</v>
      </c>
      <c r="EC1337" s="733">
        <v>5910</v>
      </c>
      <c r="ED1337" s="733">
        <v>5863</v>
      </c>
      <c r="EE1337" s="733">
        <v>6294</v>
      </c>
      <c r="EF1337" s="733">
        <v>6329</v>
      </c>
      <c r="EG1337" s="733">
        <v>6430</v>
      </c>
      <c r="EH1337" s="733">
        <v>6305</v>
      </c>
      <c r="EI1337" s="733">
        <v>6754</v>
      </c>
      <c r="EJ1337" s="733">
        <v>6280</v>
      </c>
      <c r="EK1337" s="733">
        <v>6342</v>
      </c>
      <c r="EL1337" s="733">
        <v>6424</v>
      </c>
      <c r="EM1337" s="733">
        <v>5995</v>
      </c>
      <c r="EN1337" s="733">
        <v>6316</v>
      </c>
      <c r="EO1337" s="733">
        <v>6191</v>
      </c>
      <c r="EP1337" s="733">
        <v>6133</v>
      </c>
      <c r="EQ1337" s="733">
        <v>6099</v>
      </c>
      <c r="ER1337" s="733">
        <v>6038</v>
      </c>
      <c r="ES1337" s="733">
        <v>5723</v>
      </c>
      <c r="ET1337" s="733">
        <v>5676</v>
      </c>
      <c r="EU1337" s="733">
        <v>5725</v>
      </c>
      <c r="EV1337" s="733">
        <v>6188</v>
      </c>
      <c r="EW1337" s="733">
        <v>6328</v>
      </c>
      <c r="EX1337" s="733">
        <v>6666</v>
      </c>
      <c r="EY1337" s="733">
        <v>6467</v>
      </c>
      <c r="EZ1337" s="733">
        <v>6831</v>
      </c>
      <c r="FA1337" s="733">
        <v>6705</v>
      </c>
      <c r="FB1337" s="733">
        <v>6802</v>
      </c>
      <c r="FC1337" s="733">
        <v>7051</v>
      </c>
      <c r="FD1337" s="733">
        <v>7034</v>
      </c>
      <c r="FE1337" s="733">
        <v>6862</v>
      </c>
      <c r="FF1337" s="733">
        <v>7004</v>
      </c>
      <c r="FG1337" s="733">
        <v>6690</v>
      </c>
      <c r="FH1337" s="733">
        <v>6647</v>
      </c>
      <c r="FI1337" s="733">
        <v>6662</v>
      </c>
      <c r="FJ1337" s="733">
        <v>6120</v>
      </c>
      <c r="FK1337" s="733">
        <v>5959</v>
      </c>
      <c r="FL1337" s="733">
        <v>5778</v>
      </c>
      <c r="FM1337" s="733">
        <v>5562</v>
      </c>
      <c r="FN1337" s="733">
        <v>5369</v>
      </c>
      <c r="FO1337" s="733">
        <v>5178</v>
      </c>
      <c r="FP1337" s="733">
        <v>5029</v>
      </c>
      <c r="FQ1337" s="733">
        <v>5175</v>
      </c>
      <c r="FR1337" s="733">
        <v>4921</v>
      </c>
      <c r="FS1337" s="733">
        <v>4769</v>
      </c>
      <c r="FT1337" s="733">
        <v>4774</v>
      </c>
      <c r="FU1337" s="733">
        <v>4911</v>
      </c>
      <c r="FV1337" s="733">
        <v>5048</v>
      </c>
      <c r="FW1337" s="733">
        <v>5069</v>
      </c>
      <c r="FX1337" s="733">
        <v>5634</v>
      </c>
      <c r="FY1337" s="733">
        <v>4367</v>
      </c>
      <c r="FZ1337" s="733">
        <v>4146</v>
      </c>
      <c r="GA1337" s="733">
        <v>3937</v>
      </c>
      <c r="GB1337" s="733">
        <v>3626</v>
      </c>
      <c r="GC1337" s="733">
        <v>3111</v>
      </c>
      <c r="GD1337" s="733">
        <v>2748</v>
      </c>
      <c r="GE1337" s="733">
        <v>2778</v>
      </c>
      <c r="GF1337" s="733">
        <v>2638</v>
      </c>
      <c r="GG1337" s="733">
        <v>2379</v>
      </c>
      <c r="GH1337" s="733">
        <v>2175</v>
      </c>
      <c r="GI1337" s="733">
        <v>2016</v>
      </c>
      <c r="GJ1337" s="733">
        <v>1754</v>
      </c>
      <c r="GK1337" s="733">
        <v>1482</v>
      </c>
      <c r="GL1337" s="730">
        <v>6645</v>
      </c>
    </row>
    <row r="1338" spans="1:194" s="1" customFormat="1" x14ac:dyDescent="0.25">
      <c r="A1338" s="100" t="s">
        <v>17</v>
      </c>
      <c r="B1338" s="436" t="s">
        <v>1372</v>
      </c>
      <c r="C1338" s="125" t="str">
        <f t="shared" si="253"/>
        <v>England ICB - NHS Bedfordshire, Luton and Milton Keynes Integrated Care Board</v>
      </c>
      <c r="D1338" s="72">
        <f t="shared" si="255"/>
        <v>384130</v>
      </c>
      <c r="E1338" s="72">
        <f t="shared" si="255"/>
        <v>399256</v>
      </c>
      <c r="F1338" s="93">
        <f t="shared" si="256"/>
        <v>1025590</v>
      </c>
      <c r="G1338" s="51">
        <f t="shared" si="257"/>
        <v>508434</v>
      </c>
      <c r="H1338" s="52">
        <f t="shared" si="258"/>
        <v>517156</v>
      </c>
      <c r="I1338" s="51">
        <f t="shared" si="259"/>
        <v>384130</v>
      </c>
      <c r="J1338" s="95">
        <f t="shared" si="260"/>
        <v>399256</v>
      </c>
      <c r="K1338" s="97">
        <f t="shared" si="261"/>
        <v>124304</v>
      </c>
      <c r="L1338" s="50">
        <f t="shared" si="262"/>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25">
      <c r="A1339" s="100" t="s">
        <v>17</v>
      </c>
      <c r="B1339" s="436" t="s">
        <v>1373</v>
      </c>
      <c r="C1339" s="125" t="str">
        <f t="shared" si="253"/>
        <v>England ICB - NHS Birmingham and Solihull Integrated Care Board</v>
      </c>
      <c r="D1339" s="72">
        <f t="shared" si="255"/>
        <v>509111</v>
      </c>
      <c r="E1339" s="72">
        <f t="shared" si="255"/>
        <v>541499</v>
      </c>
      <c r="F1339" s="93">
        <f t="shared" si="256"/>
        <v>1389535</v>
      </c>
      <c r="G1339" s="51">
        <f t="shared" si="257"/>
        <v>682301</v>
      </c>
      <c r="H1339" s="52">
        <f t="shared" si="258"/>
        <v>707234</v>
      </c>
      <c r="I1339" s="51">
        <f t="shared" si="259"/>
        <v>509111</v>
      </c>
      <c r="J1339" s="95">
        <f t="shared" si="260"/>
        <v>541499</v>
      </c>
      <c r="K1339" s="97">
        <f t="shared" si="261"/>
        <v>173190</v>
      </c>
      <c r="L1339" s="50">
        <f t="shared" si="262"/>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25">
      <c r="A1340" s="100" t="s">
        <v>17</v>
      </c>
      <c r="B1340" s="436" t="s">
        <v>1374</v>
      </c>
      <c r="C1340" s="125" t="str">
        <f t="shared" si="253"/>
        <v>England ICB - NHS Black Country Integrated Care Board</v>
      </c>
      <c r="D1340" s="72">
        <f t="shared" si="255"/>
        <v>458857</v>
      </c>
      <c r="E1340" s="72">
        <f t="shared" si="255"/>
        <v>486108</v>
      </c>
      <c r="F1340" s="93">
        <f t="shared" si="256"/>
        <v>1235328</v>
      </c>
      <c r="G1340" s="51">
        <f t="shared" si="257"/>
        <v>608044</v>
      </c>
      <c r="H1340" s="52">
        <f t="shared" si="258"/>
        <v>627284</v>
      </c>
      <c r="I1340" s="51">
        <f t="shared" si="259"/>
        <v>458857</v>
      </c>
      <c r="J1340" s="95">
        <f t="shared" si="260"/>
        <v>486108</v>
      </c>
      <c r="K1340" s="97">
        <f t="shared" si="261"/>
        <v>149187</v>
      </c>
      <c r="L1340" s="50">
        <f t="shared" si="262"/>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x14ac:dyDescent="0.25">
      <c r="A1341" s="100" t="s">
        <v>17</v>
      </c>
      <c r="B1341" s="436" t="s">
        <v>1375</v>
      </c>
      <c r="C1341" s="125" t="str">
        <f t="shared" si="253"/>
        <v>England ICB - NHS Bristol, North Somerset and South Gloucestershire Integrated Care Board</v>
      </c>
      <c r="D1341" s="72">
        <f t="shared" si="255"/>
        <v>395279</v>
      </c>
      <c r="E1341" s="72">
        <f t="shared" si="255"/>
        <v>411039</v>
      </c>
      <c r="F1341" s="93">
        <f t="shared" si="256"/>
        <v>1003207</v>
      </c>
      <c r="G1341" s="51">
        <f t="shared" si="257"/>
        <v>496182</v>
      </c>
      <c r="H1341" s="52">
        <f t="shared" si="258"/>
        <v>507025</v>
      </c>
      <c r="I1341" s="51">
        <f t="shared" si="259"/>
        <v>395279</v>
      </c>
      <c r="J1341" s="95">
        <f t="shared" si="260"/>
        <v>411039</v>
      </c>
      <c r="K1341" s="97">
        <f t="shared" si="261"/>
        <v>100903</v>
      </c>
      <c r="L1341" s="50">
        <f t="shared" si="262"/>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x14ac:dyDescent="0.25">
      <c r="A1342" s="100" t="s">
        <v>17</v>
      </c>
      <c r="B1342" s="436" t="s">
        <v>1376</v>
      </c>
      <c r="C1342" s="125" t="str">
        <f t="shared" si="253"/>
        <v>England ICB - NHS Buckinghamshire, Oxfordshire and Berkshire West Integrated Care Board</v>
      </c>
      <c r="D1342" s="72">
        <f t="shared" si="255"/>
        <v>697751</v>
      </c>
      <c r="E1342" s="72">
        <f t="shared" si="255"/>
        <v>733617</v>
      </c>
      <c r="F1342" s="93">
        <f t="shared" si="256"/>
        <v>1821112</v>
      </c>
      <c r="G1342" s="51">
        <f t="shared" si="257"/>
        <v>897804</v>
      </c>
      <c r="H1342" s="52">
        <f t="shared" si="258"/>
        <v>923308</v>
      </c>
      <c r="I1342" s="51">
        <f t="shared" si="259"/>
        <v>697751</v>
      </c>
      <c r="J1342" s="95">
        <f t="shared" si="260"/>
        <v>733617</v>
      </c>
      <c r="K1342" s="97">
        <f t="shared" si="261"/>
        <v>200053</v>
      </c>
      <c r="L1342" s="50">
        <f t="shared" si="262"/>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x14ac:dyDescent="0.25">
      <c r="A1343" s="100" t="s">
        <v>17</v>
      </c>
      <c r="B1343" s="436" t="s">
        <v>1377</v>
      </c>
      <c r="C1343" s="125" t="str">
        <f t="shared" si="253"/>
        <v>England ICB - NHS Cambridgeshire and Peterborough Integrated Care Board</v>
      </c>
      <c r="D1343" s="72">
        <f t="shared" ref="D1343:D1367" si="263">I1343</f>
        <v>361617</v>
      </c>
      <c r="E1343" s="72">
        <f t="shared" ref="E1343:E1367" si="264">J1343</f>
        <v>377742</v>
      </c>
      <c r="F1343" s="93">
        <f t="shared" ref="F1343:F1367" si="265">G1343+H1343</f>
        <v>936812</v>
      </c>
      <c r="G1343" s="51">
        <f t="shared" ref="G1343:G1367" si="266">SUM(M1343:CY1343)</f>
        <v>462911</v>
      </c>
      <c r="H1343" s="52">
        <f t="shared" ref="H1343:H1367" si="267">SUM(CZ1343:GL1343)</f>
        <v>473901</v>
      </c>
      <c r="I1343" s="51">
        <f t="shared" ref="I1343:I1367" si="268">SUM(AE1343:CY1343)</f>
        <v>361617</v>
      </c>
      <c r="J1343" s="95">
        <f t="shared" ref="J1343:J1367" si="269">SUM(DR1343:GL1343)</f>
        <v>377742</v>
      </c>
      <c r="K1343" s="97">
        <f t="shared" ref="K1343:K1367" si="270">SUM(M1343:AD1343)</f>
        <v>101294</v>
      </c>
      <c r="L1343" s="50">
        <f t="shared" ref="L1343:L1367" si="271">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x14ac:dyDescent="0.25">
      <c r="A1344" s="100" t="s">
        <v>17</v>
      </c>
      <c r="B1344" s="436" t="s">
        <v>1378</v>
      </c>
      <c r="C1344" s="125" t="str">
        <f t="shared" si="253"/>
        <v>England ICB - NHS Cheshire and Merseyside Integrated Care Board</v>
      </c>
      <c r="D1344" s="72">
        <f t="shared" si="263"/>
        <v>995690</v>
      </c>
      <c r="E1344" s="72">
        <f t="shared" si="264"/>
        <v>1069490</v>
      </c>
      <c r="F1344" s="93">
        <f t="shared" si="265"/>
        <v>2576920</v>
      </c>
      <c r="G1344" s="51">
        <f t="shared" si="266"/>
        <v>1258577</v>
      </c>
      <c r="H1344" s="52">
        <f t="shared" si="267"/>
        <v>1318343</v>
      </c>
      <c r="I1344" s="51">
        <f t="shared" si="268"/>
        <v>995690</v>
      </c>
      <c r="J1344" s="95">
        <f t="shared" si="269"/>
        <v>1069490</v>
      </c>
      <c r="K1344" s="97">
        <f t="shared" si="270"/>
        <v>262887</v>
      </c>
      <c r="L1344" s="50">
        <f t="shared" si="271"/>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x14ac:dyDescent="0.25">
      <c r="A1345" s="100" t="s">
        <v>17</v>
      </c>
      <c r="B1345" s="436" t="s">
        <v>1379</v>
      </c>
      <c r="C1345" s="125" t="str">
        <f t="shared" si="253"/>
        <v>England ICB - NHS Cornwall and the Isles of Scilly Integrated Care Board</v>
      </c>
      <c r="D1345" s="72">
        <f t="shared" si="263"/>
        <v>228622</v>
      </c>
      <c r="E1345" s="72">
        <f t="shared" si="264"/>
        <v>248335</v>
      </c>
      <c r="F1345" s="93">
        <f t="shared" si="265"/>
        <v>583754</v>
      </c>
      <c r="G1345" s="51">
        <f t="shared" si="266"/>
        <v>283423</v>
      </c>
      <c r="H1345" s="52">
        <f t="shared" si="267"/>
        <v>300331</v>
      </c>
      <c r="I1345" s="51">
        <f t="shared" si="268"/>
        <v>228622</v>
      </c>
      <c r="J1345" s="95">
        <f t="shared" si="269"/>
        <v>248335</v>
      </c>
      <c r="K1345" s="97">
        <f t="shared" si="270"/>
        <v>54801</v>
      </c>
      <c r="L1345" s="50">
        <f t="shared" si="271"/>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x14ac:dyDescent="0.25">
      <c r="A1346" s="100" t="s">
        <v>17</v>
      </c>
      <c r="B1346" s="436" t="s">
        <v>1380</v>
      </c>
      <c r="C1346" s="125" t="str">
        <f t="shared" si="253"/>
        <v>England ICB - NHS Coventry and Warwickshire Integrated Care Board</v>
      </c>
      <c r="D1346" s="72">
        <f t="shared" si="263"/>
        <v>379091</v>
      </c>
      <c r="E1346" s="72">
        <f t="shared" si="264"/>
        <v>390852</v>
      </c>
      <c r="F1346" s="93">
        <f t="shared" si="265"/>
        <v>973251</v>
      </c>
      <c r="G1346" s="51">
        <f t="shared" si="266"/>
        <v>482962</v>
      </c>
      <c r="H1346" s="52">
        <f t="shared" si="267"/>
        <v>490289</v>
      </c>
      <c r="I1346" s="51">
        <f t="shared" si="268"/>
        <v>379091</v>
      </c>
      <c r="J1346" s="95">
        <f t="shared" si="269"/>
        <v>390852</v>
      </c>
      <c r="K1346" s="97">
        <f t="shared" si="270"/>
        <v>103871</v>
      </c>
      <c r="L1346" s="50">
        <f t="shared" si="271"/>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x14ac:dyDescent="0.25">
      <c r="A1347" s="100" t="s">
        <v>17</v>
      </c>
      <c r="B1347" s="436" t="s">
        <v>1381</v>
      </c>
      <c r="C1347" s="125" t="str">
        <f t="shared" si="253"/>
        <v>England ICB - NHS Derby and Derbyshire Integrated Care Board</v>
      </c>
      <c r="D1347" s="72">
        <f t="shared" si="263"/>
        <v>421013</v>
      </c>
      <c r="E1347" s="72">
        <f t="shared" si="264"/>
        <v>442058</v>
      </c>
      <c r="F1347" s="93">
        <f t="shared" si="265"/>
        <v>1077632</v>
      </c>
      <c r="G1347" s="51">
        <f t="shared" si="266"/>
        <v>530385</v>
      </c>
      <c r="H1347" s="52">
        <f t="shared" si="267"/>
        <v>547247</v>
      </c>
      <c r="I1347" s="51">
        <f t="shared" si="268"/>
        <v>421013</v>
      </c>
      <c r="J1347" s="95">
        <f t="shared" si="269"/>
        <v>442058</v>
      </c>
      <c r="K1347" s="97">
        <f t="shared" si="270"/>
        <v>109372</v>
      </c>
      <c r="L1347" s="50">
        <f t="shared" si="271"/>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x14ac:dyDescent="0.25">
      <c r="A1348" s="100" t="s">
        <v>17</v>
      </c>
      <c r="B1348" s="436" t="s">
        <v>1382</v>
      </c>
      <c r="C1348" s="125" t="str">
        <f t="shared" si="253"/>
        <v>England ICB - NHS Devon Integrated Care Board</v>
      </c>
      <c r="D1348" s="72">
        <f t="shared" si="263"/>
        <v>491658</v>
      </c>
      <c r="E1348" s="72">
        <f t="shared" si="264"/>
        <v>528236</v>
      </c>
      <c r="F1348" s="93">
        <f t="shared" si="265"/>
        <v>1245819</v>
      </c>
      <c r="G1348" s="51">
        <f t="shared" si="266"/>
        <v>607697</v>
      </c>
      <c r="H1348" s="52">
        <f t="shared" si="267"/>
        <v>638122</v>
      </c>
      <c r="I1348" s="51">
        <f t="shared" si="268"/>
        <v>491658</v>
      </c>
      <c r="J1348" s="95">
        <f t="shared" si="269"/>
        <v>528236</v>
      </c>
      <c r="K1348" s="97">
        <f t="shared" si="270"/>
        <v>116039</v>
      </c>
      <c r="L1348" s="50">
        <f t="shared" si="271"/>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x14ac:dyDescent="0.25">
      <c r="A1349" s="100" t="s">
        <v>17</v>
      </c>
      <c r="B1349" s="436" t="s">
        <v>1383</v>
      </c>
      <c r="C1349" s="125" t="str">
        <f t="shared" si="253"/>
        <v>England ICB - NHS Dorset Integrated Care Board</v>
      </c>
      <c r="D1349" s="72">
        <f t="shared" si="263"/>
        <v>314121</v>
      </c>
      <c r="E1349" s="72">
        <f t="shared" si="264"/>
        <v>338100</v>
      </c>
      <c r="F1349" s="93">
        <f t="shared" si="265"/>
        <v>793575</v>
      </c>
      <c r="G1349" s="51">
        <f t="shared" si="266"/>
        <v>386551</v>
      </c>
      <c r="H1349" s="52">
        <f t="shared" si="267"/>
        <v>407024</v>
      </c>
      <c r="I1349" s="51">
        <f t="shared" si="268"/>
        <v>314121</v>
      </c>
      <c r="J1349" s="95">
        <f t="shared" si="269"/>
        <v>338100</v>
      </c>
      <c r="K1349" s="97">
        <f t="shared" si="270"/>
        <v>72430</v>
      </c>
      <c r="L1349" s="50">
        <f t="shared" si="271"/>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x14ac:dyDescent="0.25">
      <c r="A1350" s="100" t="s">
        <v>17</v>
      </c>
      <c r="B1350" s="436" t="s">
        <v>1384</v>
      </c>
      <c r="C1350" s="125" t="str">
        <f t="shared" si="253"/>
        <v>England ICB - NHS Frimley Integrated Care Board</v>
      </c>
      <c r="D1350" s="72">
        <f t="shared" si="263"/>
        <v>294548</v>
      </c>
      <c r="E1350" s="72">
        <f t="shared" si="264"/>
        <v>308630</v>
      </c>
      <c r="F1350" s="93">
        <f t="shared" si="265"/>
        <v>781303</v>
      </c>
      <c r="G1350" s="51">
        <f t="shared" si="266"/>
        <v>386282</v>
      </c>
      <c r="H1350" s="52">
        <f t="shared" si="267"/>
        <v>395021</v>
      </c>
      <c r="I1350" s="51">
        <f t="shared" si="268"/>
        <v>294548</v>
      </c>
      <c r="J1350" s="95">
        <f t="shared" si="269"/>
        <v>308630</v>
      </c>
      <c r="K1350" s="97">
        <f t="shared" si="270"/>
        <v>91734</v>
      </c>
      <c r="L1350" s="50">
        <f t="shared" si="271"/>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x14ac:dyDescent="0.25">
      <c r="A1351" s="100" t="s">
        <v>17</v>
      </c>
      <c r="B1351" s="436" t="s">
        <v>1385</v>
      </c>
      <c r="C1351" s="125" t="str">
        <f t="shared" si="253"/>
        <v>England ICB - NHS Gloucestershire Integrated Care Board</v>
      </c>
      <c r="D1351" s="72">
        <f t="shared" si="263"/>
        <v>256226</v>
      </c>
      <c r="E1351" s="72">
        <f t="shared" si="264"/>
        <v>272949</v>
      </c>
      <c r="F1351" s="93">
        <f t="shared" si="265"/>
        <v>659158</v>
      </c>
      <c r="G1351" s="51">
        <f t="shared" si="266"/>
        <v>322317</v>
      </c>
      <c r="H1351" s="52">
        <f t="shared" si="267"/>
        <v>336841</v>
      </c>
      <c r="I1351" s="51">
        <f t="shared" si="268"/>
        <v>256226</v>
      </c>
      <c r="J1351" s="95">
        <f t="shared" si="269"/>
        <v>272949</v>
      </c>
      <c r="K1351" s="97">
        <f t="shared" si="270"/>
        <v>66091</v>
      </c>
      <c r="L1351" s="50">
        <f t="shared" si="271"/>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x14ac:dyDescent="0.25">
      <c r="A1352" s="100" t="s">
        <v>17</v>
      </c>
      <c r="B1352" s="436" t="s">
        <v>1386</v>
      </c>
      <c r="C1352" s="125" t="str">
        <f t="shared" si="253"/>
        <v>England ICB - NHS Greater Manchester Integrated Care Board</v>
      </c>
      <c r="D1352" s="72">
        <f t="shared" si="263"/>
        <v>1109000</v>
      </c>
      <c r="E1352" s="72">
        <f t="shared" si="264"/>
        <v>1163048</v>
      </c>
      <c r="F1352" s="93">
        <f t="shared" si="265"/>
        <v>2941141</v>
      </c>
      <c r="G1352" s="51">
        <f t="shared" si="266"/>
        <v>1451934</v>
      </c>
      <c r="H1352" s="52">
        <f t="shared" si="267"/>
        <v>1489207</v>
      </c>
      <c r="I1352" s="51">
        <f t="shared" si="268"/>
        <v>1109000</v>
      </c>
      <c r="J1352" s="95">
        <f t="shared" si="269"/>
        <v>1163048</v>
      </c>
      <c r="K1352" s="97">
        <f t="shared" si="270"/>
        <v>342934</v>
      </c>
      <c r="L1352" s="50">
        <f t="shared" si="271"/>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x14ac:dyDescent="0.25">
      <c r="A1353" s="100" t="s">
        <v>17</v>
      </c>
      <c r="B1353" s="436" t="s">
        <v>1387</v>
      </c>
      <c r="C1353" s="125" t="str">
        <f t="shared" si="253"/>
        <v>England ICB - NHS Hampshire and Isle of Wight Integrated Care Board</v>
      </c>
      <c r="D1353" s="72">
        <f t="shared" si="263"/>
        <v>726266</v>
      </c>
      <c r="E1353" s="72">
        <f t="shared" si="264"/>
        <v>770210</v>
      </c>
      <c r="F1353" s="93">
        <f t="shared" si="265"/>
        <v>1861294</v>
      </c>
      <c r="G1353" s="51">
        <f t="shared" si="266"/>
        <v>913244</v>
      </c>
      <c r="H1353" s="52">
        <f t="shared" si="267"/>
        <v>948050</v>
      </c>
      <c r="I1353" s="51">
        <f t="shared" si="268"/>
        <v>726266</v>
      </c>
      <c r="J1353" s="95">
        <f t="shared" si="269"/>
        <v>770210</v>
      </c>
      <c r="K1353" s="97">
        <f t="shared" si="270"/>
        <v>186978</v>
      </c>
      <c r="L1353" s="50">
        <f t="shared" si="271"/>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x14ac:dyDescent="0.25">
      <c r="A1354" s="100" t="s">
        <v>17</v>
      </c>
      <c r="B1354" s="436" t="s">
        <v>1388</v>
      </c>
      <c r="C1354" s="125" t="str">
        <f t="shared" si="253"/>
        <v>England ICB - NHS Herefordshire and Worcestershire Integrated Care Board</v>
      </c>
      <c r="D1354" s="72">
        <f t="shared" si="263"/>
        <v>315173</v>
      </c>
      <c r="E1354" s="72">
        <f t="shared" si="264"/>
        <v>336523</v>
      </c>
      <c r="F1354" s="93">
        <f t="shared" si="265"/>
        <v>806163</v>
      </c>
      <c r="G1354" s="51">
        <f t="shared" si="266"/>
        <v>394690</v>
      </c>
      <c r="H1354" s="52">
        <f t="shared" si="267"/>
        <v>411473</v>
      </c>
      <c r="I1354" s="51">
        <f t="shared" si="268"/>
        <v>315173</v>
      </c>
      <c r="J1354" s="95">
        <f t="shared" si="269"/>
        <v>336523</v>
      </c>
      <c r="K1354" s="97">
        <f t="shared" si="270"/>
        <v>79517</v>
      </c>
      <c r="L1354" s="50">
        <f t="shared" si="271"/>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x14ac:dyDescent="0.25">
      <c r="A1355" s="100" t="s">
        <v>17</v>
      </c>
      <c r="B1355" s="436" t="s">
        <v>1389</v>
      </c>
      <c r="C1355" s="125" t="str">
        <f t="shared" si="253"/>
        <v>England ICB - NHS Hertfordshire and West Essex Integrated Care Board</v>
      </c>
      <c r="D1355" s="72">
        <f t="shared" si="263"/>
        <v>567848</v>
      </c>
      <c r="E1355" s="72">
        <f t="shared" si="264"/>
        <v>612299</v>
      </c>
      <c r="F1355" s="93">
        <f t="shared" si="265"/>
        <v>1521130</v>
      </c>
      <c r="G1355" s="51">
        <f t="shared" si="266"/>
        <v>742421</v>
      </c>
      <c r="H1355" s="52">
        <f t="shared" si="267"/>
        <v>778709</v>
      </c>
      <c r="I1355" s="51">
        <f t="shared" si="268"/>
        <v>567848</v>
      </c>
      <c r="J1355" s="95">
        <f t="shared" si="269"/>
        <v>612299</v>
      </c>
      <c r="K1355" s="97">
        <f t="shared" si="270"/>
        <v>174573</v>
      </c>
      <c r="L1355" s="50">
        <f t="shared" si="271"/>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x14ac:dyDescent="0.25">
      <c r="A1356" s="100" t="s">
        <v>17</v>
      </c>
      <c r="B1356" s="436" t="s">
        <v>1390</v>
      </c>
      <c r="C1356" s="125" t="str">
        <f t="shared" si="253"/>
        <v>England ICB - NHS Humber and North Yorkshire Integrated Care Board</v>
      </c>
      <c r="D1356" s="72">
        <f t="shared" si="263"/>
        <v>679841</v>
      </c>
      <c r="E1356" s="72">
        <f t="shared" si="264"/>
        <v>719326</v>
      </c>
      <c r="F1356" s="93">
        <f t="shared" si="265"/>
        <v>1730818</v>
      </c>
      <c r="G1356" s="51">
        <f t="shared" si="266"/>
        <v>850218</v>
      </c>
      <c r="H1356" s="52">
        <f t="shared" si="267"/>
        <v>880600</v>
      </c>
      <c r="I1356" s="51">
        <f t="shared" si="268"/>
        <v>679841</v>
      </c>
      <c r="J1356" s="95">
        <f t="shared" si="269"/>
        <v>719326</v>
      </c>
      <c r="K1356" s="97">
        <f t="shared" si="270"/>
        <v>170377</v>
      </c>
      <c r="L1356" s="50">
        <f t="shared" si="271"/>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x14ac:dyDescent="0.25">
      <c r="A1357" s="100" t="s">
        <v>17</v>
      </c>
      <c r="B1357" s="436" t="s">
        <v>1391</v>
      </c>
      <c r="C1357" s="125" t="str">
        <f t="shared" si="253"/>
        <v>England ICB - NHS Kent and Medway Integrated Care Board</v>
      </c>
      <c r="D1357" s="72">
        <f t="shared" si="263"/>
        <v>713079</v>
      </c>
      <c r="E1357" s="72">
        <f t="shared" si="264"/>
        <v>770361</v>
      </c>
      <c r="F1357" s="93">
        <f t="shared" si="265"/>
        <v>1894984</v>
      </c>
      <c r="G1357" s="51">
        <f t="shared" si="266"/>
        <v>924312</v>
      </c>
      <c r="H1357" s="52">
        <f t="shared" si="267"/>
        <v>970672</v>
      </c>
      <c r="I1357" s="51">
        <f t="shared" si="268"/>
        <v>713079</v>
      </c>
      <c r="J1357" s="95">
        <f t="shared" si="269"/>
        <v>770361</v>
      </c>
      <c r="K1357" s="97">
        <f t="shared" si="270"/>
        <v>211233</v>
      </c>
      <c r="L1357" s="50">
        <f t="shared" si="271"/>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x14ac:dyDescent="0.25">
      <c r="A1358" s="100" t="s">
        <v>17</v>
      </c>
      <c r="B1358" s="436" t="s">
        <v>1392</v>
      </c>
      <c r="C1358" s="125" t="str">
        <f t="shared" si="253"/>
        <v>England ICB - NHS Lancashire and South Cumbria Integrated Care Board</v>
      </c>
      <c r="D1358" s="72">
        <f t="shared" si="263"/>
        <v>682046</v>
      </c>
      <c r="E1358" s="72">
        <f t="shared" si="264"/>
        <v>715595</v>
      </c>
      <c r="F1358" s="93">
        <f t="shared" si="265"/>
        <v>1755103</v>
      </c>
      <c r="G1358" s="51">
        <f t="shared" si="266"/>
        <v>864910</v>
      </c>
      <c r="H1358" s="52">
        <f t="shared" si="267"/>
        <v>890193</v>
      </c>
      <c r="I1358" s="51">
        <f t="shared" si="268"/>
        <v>682046</v>
      </c>
      <c r="J1358" s="95">
        <f t="shared" si="269"/>
        <v>715595</v>
      </c>
      <c r="K1358" s="97">
        <f t="shared" si="270"/>
        <v>182864</v>
      </c>
      <c r="L1358" s="50">
        <f t="shared" si="271"/>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x14ac:dyDescent="0.25">
      <c r="A1359" s="100" t="s">
        <v>17</v>
      </c>
      <c r="B1359" s="436" t="s">
        <v>1393</v>
      </c>
      <c r="C1359" s="125" t="str">
        <f t="shared" si="253"/>
        <v>England ICB - NHS Leicester, Leicestershire and Rutland Integrated Care Board</v>
      </c>
      <c r="D1359" s="72">
        <f t="shared" si="263"/>
        <v>445726</v>
      </c>
      <c r="E1359" s="72">
        <f t="shared" si="264"/>
        <v>461609</v>
      </c>
      <c r="F1359" s="93">
        <f t="shared" si="265"/>
        <v>1148331</v>
      </c>
      <c r="G1359" s="51">
        <f t="shared" si="266"/>
        <v>570094</v>
      </c>
      <c r="H1359" s="52">
        <f t="shared" si="267"/>
        <v>578237</v>
      </c>
      <c r="I1359" s="51">
        <f t="shared" si="268"/>
        <v>445726</v>
      </c>
      <c r="J1359" s="95">
        <f t="shared" si="269"/>
        <v>461609</v>
      </c>
      <c r="K1359" s="97">
        <f t="shared" si="270"/>
        <v>124368</v>
      </c>
      <c r="L1359" s="50">
        <f t="shared" si="271"/>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x14ac:dyDescent="0.25">
      <c r="A1360" s="100" t="s">
        <v>17</v>
      </c>
      <c r="B1360" s="436" t="s">
        <v>1394</v>
      </c>
      <c r="C1360" s="125" t="str">
        <f t="shared" si="253"/>
        <v>England ICB - NHS Lincolnshire Integrated Care Board</v>
      </c>
      <c r="D1360" s="72">
        <f t="shared" si="263"/>
        <v>308851</v>
      </c>
      <c r="E1360" s="72">
        <f t="shared" si="264"/>
        <v>327369</v>
      </c>
      <c r="F1360" s="93">
        <f t="shared" si="265"/>
        <v>783660</v>
      </c>
      <c r="G1360" s="51">
        <f t="shared" si="266"/>
        <v>384241</v>
      </c>
      <c r="H1360" s="52">
        <f t="shared" si="267"/>
        <v>399419</v>
      </c>
      <c r="I1360" s="51">
        <f t="shared" si="268"/>
        <v>308851</v>
      </c>
      <c r="J1360" s="95">
        <f t="shared" si="269"/>
        <v>327369</v>
      </c>
      <c r="K1360" s="97">
        <f t="shared" si="270"/>
        <v>75390</v>
      </c>
      <c r="L1360" s="50">
        <f t="shared" si="271"/>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x14ac:dyDescent="0.25">
      <c r="A1361" s="100" t="s">
        <v>17</v>
      </c>
      <c r="B1361" s="436" t="s">
        <v>1395</v>
      </c>
      <c r="C1361" s="125" t="str">
        <f t="shared" si="253"/>
        <v>England ICB - NHS Mid and South Essex Integrated Care Board</v>
      </c>
      <c r="D1361" s="72">
        <f t="shared" si="263"/>
        <v>460458</v>
      </c>
      <c r="E1361" s="72">
        <f t="shared" si="264"/>
        <v>496706</v>
      </c>
      <c r="F1361" s="93">
        <f t="shared" si="265"/>
        <v>1221579</v>
      </c>
      <c r="G1361" s="51">
        <f t="shared" si="266"/>
        <v>596045</v>
      </c>
      <c r="H1361" s="52">
        <f t="shared" si="267"/>
        <v>625534</v>
      </c>
      <c r="I1361" s="51">
        <f t="shared" si="268"/>
        <v>460458</v>
      </c>
      <c r="J1361" s="95">
        <f t="shared" si="269"/>
        <v>496706</v>
      </c>
      <c r="K1361" s="97">
        <f t="shared" si="270"/>
        <v>135587</v>
      </c>
      <c r="L1361" s="50">
        <f t="shared" si="271"/>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x14ac:dyDescent="0.25">
      <c r="A1362" s="100" t="s">
        <v>17</v>
      </c>
      <c r="B1362" s="436" t="s">
        <v>1396</v>
      </c>
      <c r="C1362" s="125" t="str">
        <f t="shared" si="253"/>
        <v>England ICB - NHS Norfolk and Waveney Integrated Care Board</v>
      </c>
      <c r="D1362" s="72">
        <f t="shared" si="263"/>
        <v>417772</v>
      </c>
      <c r="E1362" s="72">
        <f t="shared" si="264"/>
        <v>443240</v>
      </c>
      <c r="F1362" s="93">
        <f t="shared" si="265"/>
        <v>1052926</v>
      </c>
      <c r="G1362" s="51">
        <f t="shared" si="266"/>
        <v>516243</v>
      </c>
      <c r="H1362" s="52">
        <f t="shared" si="267"/>
        <v>536683</v>
      </c>
      <c r="I1362" s="51">
        <f t="shared" si="268"/>
        <v>417772</v>
      </c>
      <c r="J1362" s="95">
        <f t="shared" si="269"/>
        <v>443240</v>
      </c>
      <c r="K1362" s="97">
        <f t="shared" si="270"/>
        <v>98471</v>
      </c>
      <c r="L1362" s="50">
        <f t="shared" si="271"/>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x14ac:dyDescent="0.25">
      <c r="A1363" s="100" t="s">
        <v>17</v>
      </c>
      <c r="B1363" s="436" t="s">
        <v>1397</v>
      </c>
      <c r="C1363" s="125" t="str">
        <f t="shared" si="253"/>
        <v>England ICB - NHS North Central London Integrated Care Board</v>
      </c>
      <c r="D1363" s="72">
        <f t="shared" si="263"/>
        <v>531205</v>
      </c>
      <c r="E1363" s="72">
        <f t="shared" si="264"/>
        <v>598954</v>
      </c>
      <c r="F1363" s="93">
        <f t="shared" si="265"/>
        <v>1430905</v>
      </c>
      <c r="G1363" s="51">
        <f t="shared" si="266"/>
        <v>684631</v>
      </c>
      <c r="H1363" s="52">
        <f t="shared" si="267"/>
        <v>746274</v>
      </c>
      <c r="I1363" s="51">
        <f t="shared" si="268"/>
        <v>531205</v>
      </c>
      <c r="J1363" s="95">
        <f t="shared" si="269"/>
        <v>598954</v>
      </c>
      <c r="K1363" s="97">
        <f t="shared" si="270"/>
        <v>153426</v>
      </c>
      <c r="L1363" s="50">
        <f t="shared" si="271"/>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x14ac:dyDescent="0.25">
      <c r="A1364" s="100" t="s">
        <v>17</v>
      </c>
      <c r="B1364" s="436" t="s">
        <v>1398</v>
      </c>
      <c r="C1364" s="125" t="str">
        <f t="shared" si="253"/>
        <v>England ICB - NHS North East and North Cumbria Integrated Care Board</v>
      </c>
      <c r="D1364" s="72">
        <f t="shared" si="263"/>
        <v>1182902</v>
      </c>
      <c r="E1364" s="72">
        <f t="shared" si="264"/>
        <v>1257401</v>
      </c>
      <c r="F1364" s="93">
        <f t="shared" si="265"/>
        <v>3036452</v>
      </c>
      <c r="G1364" s="51">
        <f t="shared" si="266"/>
        <v>1488804</v>
      </c>
      <c r="H1364" s="52">
        <f t="shared" si="267"/>
        <v>1547648</v>
      </c>
      <c r="I1364" s="51">
        <f t="shared" si="268"/>
        <v>1182902</v>
      </c>
      <c r="J1364" s="95">
        <f t="shared" si="269"/>
        <v>1257401</v>
      </c>
      <c r="K1364" s="97">
        <f t="shared" si="270"/>
        <v>305902</v>
      </c>
      <c r="L1364" s="50">
        <f t="shared" si="271"/>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x14ac:dyDescent="0.25">
      <c r="A1365" s="100" t="s">
        <v>17</v>
      </c>
      <c r="B1365" s="436" t="s">
        <v>1399</v>
      </c>
      <c r="C1365" s="125" t="str">
        <f t="shared" si="253"/>
        <v>England ICB - NHS North East London Integrated Care Board</v>
      </c>
      <c r="D1365" s="72">
        <f t="shared" si="263"/>
        <v>769696</v>
      </c>
      <c r="E1365" s="72">
        <f t="shared" si="264"/>
        <v>808101</v>
      </c>
      <c r="F1365" s="93">
        <f t="shared" si="265"/>
        <v>2048958</v>
      </c>
      <c r="G1365" s="51">
        <f t="shared" si="266"/>
        <v>1009659</v>
      </c>
      <c r="H1365" s="52">
        <f t="shared" si="267"/>
        <v>1039299</v>
      </c>
      <c r="I1365" s="51">
        <f t="shared" si="268"/>
        <v>769696</v>
      </c>
      <c r="J1365" s="95">
        <f t="shared" si="269"/>
        <v>808101</v>
      </c>
      <c r="K1365" s="97">
        <f t="shared" si="270"/>
        <v>239963</v>
      </c>
      <c r="L1365" s="50">
        <f t="shared" si="271"/>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x14ac:dyDescent="0.25">
      <c r="A1366" s="100" t="s">
        <v>17</v>
      </c>
      <c r="B1366" s="436" t="s">
        <v>1400</v>
      </c>
      <c r="C1366" s="125" t="str">
        <f t="shared" si="253"/>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x14ac:dyDescent="0.25">
      <c r="A1367" s="100" t="s">
        <v>17</v>
      </c>
      <c r="B1367" s="436" t="s">
        <v>1401</v>
      </c>
      <c r="C1367" s="125" t="str">
        <f t="shared" si="253"/>
        <v>England ICB - NHS Northamptonshire Integrated Care Board</v>
      </c>
      <c r="D1367" s="72">
        <f t="shared" si="263"/>
        <v>305740</v>
      </c>
      <c r="E1367" s="72">
        <f t="shared" si="264"/>
        <v>319272</v>
      </c>
      <c r="F1367" s="93">
        <f t="shared" si="265"/>
        <v>800273</v>
      </c>
      <c r="G1367" s="51">
        <f t="shared" si="266"/>
        <v>395182</v>
      </c>
      <c r="H1367" s="52">
        <f t="shared" si="267"/>
        <v>405091</v>
      </c>
      <c r="I1367" s="51">
        <f t="shared" si="268"/>
        <v>305740</v>
      </c>
      <c r="J1367" s="95">
        <f t="shared" si="269"/>
        <v>319272</v>
      </c>
      <c r="K1367" s="97">
        <f t="shared" si="270"/>
        <v>89442</v>
      </c>
      <c r="L1367" s="50">
        <f t="shared" si="271"/>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x14ac:dyDescent="0.25">
      <c r="A1368" s="100" t="s">
        <v>17</v>
      </c>
      <c r="B1368" s="436" t="s">
        <v>1402</v>
      </c>
      <c r="C1368" s="125" t="str">
        <f t="shared" si="253"/>
        <v>England ICB - NHS Nottingham and Nottinghamshire Integrated Care Board</v>
      </c>
      <c r="D1368" s="72">
        <f t="shared" ref="D1368:E1372" si="272">I1368</f>
        <v>457103</v>
      </c>
      <c r="E1368" s="72">
        <f t="shared" si="272"/>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x14ac:dyDescent="0.25">
      <c r="A1369" s="100" t="s">
        <v>17</v>
      </c>
      <c r="B1369" s="436" t="s">
        <v>1403</v>
      </c>
      <c r="C1369" s="125" t="str">
        <f t="shared" si="253"/>
        <v>England ICB - NHS Shropshire, Telford and Wrekin Integrated Care Board</v>
      </c>
      <c r="D1369" s="72">
        <f t="shared" si="272"/>
        <v>204555</v>
      </c>
      <c r="E1369" s="72">
        <f t="shared" si="272"/>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x14ac:dyDescent="0.25">
      <c r="A1370" s="100" t="s">
        <v>17</v>
      </c>
      <c r="B1370" s="436" t="s">
        <v>1404</v>
      </c>
      <c r="C1370" s="125" t="str">
        <f t="shared" si="253"/>
        <v>England ICB - NHS Somerset Integrated Care Board</v>
      </c>
      <c r="D1370" s="72">
        <f t="shared" si="272"/>
        <v>228150</v>
      </c>
      <c r="E1370" s="72">
        <f t="shared" si="272"/>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x14ac:dyDescent="0.25">
      <c r="A1371" s="100" t="s">
        <v>17</v>
      </c>
      <c r="B1371" s="436" t="s">
        <v>1405</v>
      </c>
      <c r="C1371" s="125" t="str">
        <f t="shared" si="253"/>
        <v>England ICB - NHS South East London Integrated Care Board</v>
      </c>
      <c r="D1371" s="72">
        <f t="shared" si="272"/>
        <v>684838</v>
      </c>
      <c r="E1371" s="72">
        <f t="shared" si="272"/>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x14ac:dyDescent="0.25">
      <c r="A1372" s="100" t="s">
        <v>17</v>
      </c>
      <c r="B1372" s="436" t="s">
        <v>1406</v>
      </c>
      <c r="C1372" s="125" t="str">
        <f t="shared" si="253"/>
        <v>England ICB - NHS South West London Integrated Care Board</v>
      </c>
      <c r="D1372" s="72">
        <f t="shared" si="272"/>
        <v>564793</v>
      </c>
      <c r="E1372" s="72">
        <f t="shared" si="272"/>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x14ac:dyDescent="0.25">
      <c r="A1373" s="100" t="s">
        <v>17</v>
      </c>
      <c r="B1373" s="436" t="s">
        <v>1407</v>
      </c>
      <c r="C1373" s="125" t="str">
        <f t="shared" si="253"/>
        <v>England ICB - NHS South Yorkshire Integrated Care Board</v>
      </c>
      <c r="D1373" s="72">
        <f t="shared" ref="D1373:D1378" si="273">I1373</f>
        <v>546973</v>
      </c>
      <c r="E1373" s="72">
        <f t="shared" ref="E1373:E1378" si="274">J1373</f>
        <v>569907</v>
      </c>
      <c r="F1373" s="93">
        <f t="shared" ref="F1373:F1378" si="275">G1373+H1373</f>
        <v>1406269</v>
      </c>
      <c r="G1373" s="51">
        <f t="shared" ref="G1373:G1378" si="276">SUM(M1373:CY1373)</f>
        <v>695103</v>
      </c>
      <c r="H1373" s="52">
        <f t="shared" ref="H1373:H1378" si="277">SUM(CZ1373:GL1373)</f>
        <v>711166</v>
      </c>
      <c r="I1373" s="51">
        <f t="shared" ref="I1373:I1378" si="278">SUM(AE1373:CY1373)</f>
        <v>546973</v>
      </c>
      <c r="J1373" s="95">
        <f t="shared" ref="J1373:J1378" si="279">SUM(DR1373:GL1373)</f>
        <v>569907</v>
      </c>
      <c r="K1373" s="97">
        <f t="shared" ref="K1373:K1378" si="280">SUM(M1373:AD1373)</f>
        <v>148130</v>
      </c>
      <c r="L1373" s="50">
        <f t="shared" ref="L1373:L1378" si="281">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x14ac:dyDescent="0.25">
      <c r="A1374" s="100" t="s">
        <v>17</v>
      </c>
      <c r="B1374" s="436" t="s">
        <v>1408</v>
      </c>
      <c r="C1374" s="125" t="str">
        <f t="shared" si="253"/>
        <v>England ICB - NHS Staffordshire and Stoke-on-Trent Integrated Care Board</v>
      </c>
      <c r="D1374" s="72">
        <f t="shared" si="273"/>
        <v>454939</v>
      </c>
      <c r="E1374" s="72">
        <f t="shared" si="274"/>
        <v>470812</v>
      </c>
      <c r="F1374" s="93">
        <f t="shared" si="275"/>
        <v>1157868</v>
      </c>
      <c r="G1374" s="51">
        <f t="shared" si="276"/>
        <v>573424</v>
      </c>
      <c r="H1374" s="52">
        <f t="shared" si="277"/>
        <v>584444</v>
      </c>
      <c r="I1374" s="51">
        <f t="shared" si="278"/>
        <v>454939</v>
      </c>
      <c r="J1374" s="95">
        <f t="shared" si="279"/>
        <v>470812</v>
      </c>
      <c r="K1374" s="97">
        <f t="shared" si="280"/>
        <v>118485</v>
      </c>
      <c r="L1374" s="50">
        <f t="shared" si="281"/>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25">
      <c r="A1375" s="100" t="s">
        <v>17</v>
      </c>
      <c r="B1375" s="436" t="s">
        <v>1409</v>
      </c>
      <c r="C1375" s="125" t="str">
        <f t="shared" si="253"/>
        <v>England ICB - NHS Suffolk and North East Essex Integrated Care Board</v>
      </c>
      <c r="D1375" s="72">
        <f t="shared" si="273"/>
        <v>394553</v>
      </c>
      <c r="E1375" s="72">
        <f t="shared" si="274"/>
        <v>416467</v>
      </c>
      <c r="F1375" s="93">
        <f t="shared" si="275"/>
        <v>1008048</v>
      </c>
      <c r="G1375" s="51">
        <f t="shared" si="276"/>
        <v>495520</v>
      </c>
      <c r="H1375" s="52">
        <f t="shared" si="277"/>
        <v>512528</v>
      </c>
      <c r="I1375" s="51">
        <f t="shared" si="278"/>
        <v>394553</v>
      </c>
      <c r="J1375" s="95">
        <f t="shared" si="279"/>
        <v>416467</v>
      </c>
      <c r="K1375" s="97">
        <f t="shared" si="280"/>
        <v>100967</v>
      </c>
      <c r="L1375" s="50">
        <f t="shared" si="281"/>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25">
      <c r="A1376" s="100" t="s">
        <v>17</v>
      </c>
      <c r="B1376" s="436" t="s">
        <v>1410</v>
      </c>
      <c r="C1376" s="125" t="str">
        <f t="shared" si="253"/>
        <v>England ICB - NHS Surrey Heartlands Integrated Care Board</v>
      </c>
      <c r="D1376" s="72">
        <f t="shared" si="273"/>
        <v>403241</v>
      </c>
      <c r="E1376" s="72">
        <f t="shared" si="274"/>
        <v>433426</v>
      </c>
      <c r="F1376" s="93">
        <f t="shared" si="275"/>
        <v>1069330</v>
      </c>
      <c r="G1376" s="51">
        <f t="shared" si="276"/>
        <v>522021</v>
      </c>
      <c r="H1376" s="52">
        <f t="shared" si="277"/>
        <v>547309</v>
      </c>
      <c r="I1376" s="51">
        <f t="shared" si="278"/>
        <v>403241</v>
      </c>
      <c r="J1376" s="95">
        <f t="shared" si="279"/>
        <v>433426</v>
      </c>
      <c r="K1376" s="97">
        <f t="shared" si="280"/>
        <v>118780</v>
      </c>
      <c r="L1376" s="50">
        <f t="shared" si="281"/>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25">
      <c r="A1377" s="100" t="s">
        <v>17</v>
      </c>
      <c r="B1377" s="436" t="s">
        <v>1411</v>
      </c>
      <c r="C1377" s="125" t="str">
        <f t="shared" si="253"/>
        <v>England ICB - NHS Sussex Integrated Care Board</v>
      </c>
      <c r="D1377" s="72">
        <f t="shared" si="273"/>
        <v>673359</v>
      </c>
      <c r="E1377" s="72">
        <f t="shared" si="274"/>
        <v>735401</v>
      </c>
      <c r="F1377" s="93">
        <f t="shared" si="275"/>
        <v>1738739</v>
      </c>
      <c r="G1377" s="51">
        <f t="shared" si="276"/>
        <v>842672</v>
      </c>
      <c r="H1377" s="52">
        <f t="shared" si="277"/>
        <v>896067</v>
      </c>
      <c r="I1377" s="51">
        <f t="shared" si="278"/>
        <v>673359</v>
      </c>
      <c r="J1377" s="95">
        <f t="shared" si="279"/>
        <v>735401</v>
      </c>
      <c r="K1377" s="97">
        <f t="shared" si="280"/>
        <v>169313</v>
      </c>
      <c r="L1377" s="50">
        <f t="shared" si="281"/>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25">
      <c r="A1378" s="100" t="s">
        <v>17</v>
      </c>
      <c r="B1378" s="436" t="s">
        <v>1412</v>
      </c>
      <c r="C1378" s="125" t="str">
        <f t="shared" si="253"/>
        <v>England ICB - NHS West Yorkshire Integrated Care Board</v>
      </c>
      <c r="D1378" s="72">
        <f t="shared" si="273"/>
        <v>924569</v>
      </c>
      <c r="E1378" s="72">
        <f t="shared" si="274"/>
        <v>983600</v>
      </c>
      <c r="F1378" s="93">
        <f t="shared" si="275"/>
        <v>2454129</v>
      </c>
      <c r="G1378" s="51">
        <f t="shared" si="276"/>
        <v>1203690</v>
      </c>
      <c r="H1378" s="52">
        <f t="shared" si="277"/>
        <v>1250439</v>
      </c>
      <c r="I1378" s="51">
        <f t="shared" si="278"/>
        <v>924569</v>
      </c>
      <c r="J1378" s="95">
        <f t="shared" si="279"/>
        <v>983600</v>
      </c>
      <c r="K1378" s="97">
        <f t="shared" si="280"/>
        <v>279121</v>
      </c>
      <c r="L1378" s="50">
        <f t="shared" si="281"/>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x14ac:dyDescent="0.25">
      <c r="A1379" s="103"/>
      <c r="B1379" s="437"/>
      <c r="C1379" s="110"/>
      <c r="D1379" s="123">
        <f t="shared" ref="D1379:L1379" si="282">SUM(D1337:D1378)</f>
        <v>22137472</v>
      </c>
      <c r="E1379" s="123">
        <f t="shared" si="282"/>
        <v>23554205</v>
      </c>
      <c r="F1379" s="123">
        <f t="shared" si="282"/>
        <v>57690323</v>
      </c>
      <c r="G1379" s="123">
        <f t="shared" si="282"/>
        <v>28283074</v>
      </c>
      <c r="H1379" s="123">
        <f t="shared" si="282"/>
        <v>29407249</v>
      </c>
      <c r="I1379" s="123">
        <f t="shared" si="282"/>
        <v>22137472</v>
      </c>
      <c r="J1379" s="123">
        <f t="shared" si="282"/>
        <v>23554205</v>
      </c>
      <c r="K1379" s="123">
        <f t="shared" si="282"/>
        <v>6145602</v>
      </c>
      <c r="L1379" s="123">
        <f t="shared" si="282"/>
        <v>5853044</v>
      </c>
      <c r="M1379" s="123"/>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4"/>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25">
      <c r="A1380" s="30" t="s">
        <v>46</v>
      </c>
      <c r="B1380" s="1" t="s">
        <v>1413</v>
      </c>
      <c r="C1380" s="68" t="str">
        <f>CONCATENATE(A1380," - ",B1380)</f>
        <v>LA England - Adur</v>
      </c>
      <c r="D1380" s="730">
        <f t="shared" ref="D1380:D1444" si="283">I1380</f>
        <v>24508</v>
      </c>
      <c r="E1380" s="730">
        <f t="shared" ref="E1380:E1444" si="284">J1380</f>
        <v>27095</v>
      </c>
      <c r="F1380" s="731">
        <f t="shared" ref="F1380:F1444" si="285">G1380+H1380</f>
        <v>64687</v>
      </c>
      <c r="G1380" s="731">
        <f t="shared" ref="G1380:G1444" si="286">SUM(M1380:CY1380)</f>
        <v>31332</v>
      </c>
      <c r="H1380" s="732">
        <f t="shared" ref="H1380:H1444" si="287">SUM(CZ1380:GL1380)</f>
        <v>33355</v>
      </c>
      <c r="I1380" s="732">
        <f t="shared" ref="I1380:I1444" si="288">SUM(AE1380:CY1380)</f>
        <v>24508</v>
      </c>
      <c r="J1380" s="732">
        <f t="shared" ref="J1380:J1444" si="289">SUM(DR1380:GL1380)</f>
        <v>27095</v>
      </c>
      <c r="K1380" s="49">
        <f t="shared" ref="K1380:K1444" si="290">SUM(M1380:AD1380)</f>
        <v>6824</v>
      </c>
      <c r="L1380" s="730">
        <f t="shared" ref="L1380:L1444" si="291">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25">
      <c r="A1381" s="30" t="s">
        <v>46</v>
      </c>
      <c r="B1381" s="1" t="s">
        <v>1414</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25">
      <c r="A1382" s="30" t="s">
        <v>46</v>
      </c>
      <c r="B1382" s="1" t="s">
        <v>1415</v>
      </c>
      <c r="C1382" s="29" t="str">
        <f>CONCATENATE(A1382," - ",B1382)</f>
        <v>LA England - Arun</v>
      </c>
      <c r="D1382" s="50">
        <f t="shared" si="283"/>
        <v>65925</v>
      </c>
      <c r="E1382" s="50">
        <f t="shared" si="284"/>
        <v>73275</v>
      </c>
      <c r="F1382" s="51">
        <f t="shared" si="285"/>
        <v>168008</v>
      </c>
      <c r="G1382" s="51">
        <f t="shared" si="286"/>
        <v>80752</v>
      </c>
      <c r="H1382" s="52">
        <f t="shared" si="287"/>
        <v>87256</v>
      </c>
      <c r="I1382" s="52">
        <f t="shared" si="288"/>
        <v>65925</v>
      </c>
      <c r="J1382" s="52">
        <f t="shared" si="289"/>
        <v>73275</v>
      </c>
      <c r="K1382" s="49">
        <f t="shared" si="290"/>
        <v>14827</v>
      </c>
      <c r="L1382" s="50">
        <f t="shared" si="291"/>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25">
      <c r="A1383" s="30" t="s">
        <v>46</v>
      </c>
      <c r="B1383" s="1" t="s">
        <v>1416</v>
      </c>
      <c r="C1383" s="29" t="str">
        <f t="shared" ref="C1383:C1446" si="292">CONCATENATE(A1383," - ",B1383)</f>
        <v>LA England - Ashfield</v>
      </c>
      <c r="D1383" s="50">
        <f t="shared" si="283"/>
        <v>49004</v>
      </c>
      <c r="E1383" s="50">
        <f t="shared" si="284"/>
        <v>52733</v>
      </c>
      <c r="F1383" s="51">
        <f t="shared" si="285"/>
        <v>128360</v>
      </c>
      <c r="G1383" s="51">
        <f t="shared" si="286"/>
        <v>62730</v>
      </c>
      <c r="H1383" s="52">
        <f t="shared" si="287"/>
        <v>65630</v>
      </c>
      <c r="I1383" s="52">
        <f t="shared" si="288"/>
        <v>49004</v>
      </c>
      <c r="J1383" s="52">
        <f t="shared" si="289"/>
        <v>52733</v>
      </c>
      <c r="K1383" s="49">
        <f t="shared" si="290"/>
        <v>13726</v>
      </c>
      <c r="L1383" s="50">
        <f t="shared" si="291"/>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25">
      <c r="A1384" s="30" t="s">
        <v>46</v>
      </c>
      <c r="B1384" s="1" t="s">
        <v>1417</v>
      </c>
      <c r="C1384" s="29" t="str">
        <f t="shared" si="292"/>
        <v>LA England - Ashford</v>
      </c>
      <c r="D1384" s="50">
        <f t="shared" si="283"/>
        <v>51695</v>
      </c>
      <c r="E1384" s="50">
        <f t="shared" si="284"/>
        <v>56055</v>
      </c>
      <c r="F1384" s="51">
        <f t="shared" si="285"/>
        <v>138283</v>
      </c>
      <c r="G1384" s="51">
        <f t="shared" si="286"/>
        <v>67306</v>
      </c>
      <c r="H1384" s="52">
        <f t="shared" si="287"/>
        <v>70977</v>
      </c>
      <c r="I1384" s="52">
        <f t="shared" si="288"/>
        <v>51695</v>
      </c>
      <c r="J1384" s="52">
        <f t="shared" si="289"/>
        <v>56055</v>
      </c>
      <c r="K1384" s="49">
        <f t="shared" si="290"/>
        <v>15611</v>
      </c>
      <c r="L1384" s="50">
        <f t="shared" si="291"/>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25">
      <c r="A1385" s="30" t="s">
        <v>46</v>
      </c>
      <c r="B1385" s="1" t="s">
        <v>1418</v>
      </c>
      <c r="C1385" s="29" t="str">
        <f t="shared" si="292"/>
        <v>LA England - Babergh</v>
      </c>
      <c r="D1385" s="50">
        <f t="shared" si="283"/>
        <v>37539</v>
      </c>
      <c r="E1385" s="50">
        <f t="shared" si="284"/>
        <v>40772</v>
      </c>
      <c r="F1385" s="51">
        <f t="shared" si="285"/>
        <v>95872</v>
      </c>
      <c r="G1385" s="51">
        <f t="shared" si="286"/>
        <v>46435</v>
      </c>
      <c r="H1385" s="52">
        <f t="shared" si="287"/>
        <v>49437</v>
      </c>
      <c r="I1385" s="52">
        <f t="shared" si="288"/>
        <v>37539</v>
      </c>
      <c r="J1385" s="52">
        <f t="shared" si="289"/>
        <v>40772</v>
      </c>
      <c r="K1385" s="49">
        <f t="shared" si="290"/>
        <v>8896</v>
      </c>
      <c r="L1385" s="50">
        <f t="shared" si="291"/>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25">
      <c r="A1386" s="30" t="s">
        <v>46</v>
      </c>
      <c r="B1386" s="1" t="s">
        <v>1419</v>
      </c>
      <c r="C1386" s="29" t="str">
        <f t="shared" si="292"/>
        <v>LA England - Barking and Dagenham</v>
      </c>
      <c r="D1386" s="50">
        <f t="shared" si="283"/>
        <v>75531</v>
      </c>
      <c r="E1386" s="50">
        <f t="shared" si="284"/>
        <v>82436</v>
      </c>
      <c r="F1386" s="51">
        <f t="shared" si="285"/>
        <v>222308</v>
      </c>
      <c r="G1386" s="51">
        <f t="shared" si="286"/>
        <v>108407</v>
      </c>
      <c r="H1386" s="52">
        <f t="shared" si="287"/>
        <v>113901</v>
      </c>
      <c r="I1386" s="52">
        <f t="shared" si="288"/>
        <v>75531</v>
      </c>
      <c r="J1386" s="52">
        <f t="shared" si="289"/>
        <v>82436</v>
      </c>
      <c r="K1386" s="49">
        <f t="shared" si="290"/>
        <v>32876</v>
      </c>
      <c r="L1386" s="50">
        <f t="shared" si="291"/>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25">
      <c r="A1387" s="30" t="s">
        <v>46</v>
      </c>
      <c r="B1387" s="1" t="s">
        <v>1420</v>
      </c>
      <c r="C1387" s="29" t="str">
        <f t="shared" si="292"/>
        <v>LA England - Barnet</v>
      </c>
      <c r="D1387" s="50">
        <f t="shared" si="283"/>
        <v>144057</v>
      </c>
      <c r="E1387" s="50">
        <f t="shared" si="284"/>
        <v>158732</v>
      </c>
      <c r="F1387" s="51">
        <f t="shared" si="285"/>
        <v>395007</v>
      </c>
      <c r="G1387" s="51">
        <f t="shared" si="286"/>
        <v>191719</v>
      </c>
      <c r="H1387" s="52">
        <f t="shared" si="287"/>
        <v>203288</v>
      </c>
      <c r="I1387" s="52">
        <f t="shared" si="288"/>
        <v>144057</v>
      </c>
      <c r="J1387" s="52">
        <f t="shared" si="289"/>
        <v>158732</v>
      </c>
      <c r="K1387" s="49">
        <f t="shared" si="290"/>
        <v>47662</v>
      </c>
      <c r="L1387" s="50">
        <f t="shared" si="291"/>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25">
      <c r="A1388" s="30" t="s">
        <v>46</v>
      </c>
      <c r="B1388" s="1" t="s">
        <v>1421</v>
      </c>
      <c r="C1388" s="29" t="str">
        <f t="shared" si="292"/>
        <v>LA England - Barnsley</v>
      </c>
      <c r="D1388" s="50">
        <f t="shared" si="283"/>
        <v>96044</v>
      </c>
      <c r="E1388" s="50">
        <f t="shared" si="284"/>
        <v>101358</v>
      </c>
      <c r="F1388" s="51">
        <f t="shared" si="285"/>
        <v>248449</v>
      </c>
      <c r="G1388" s="51">
        <f t="shared" si="286"/>
        <v>122193</v>
      </c>
      <c r="H1388" s="52">
        <f t="shared" si="287"/>
        <v>126256</v>
      </c>
      <c r="I1388" s="52">
        <f t="shared" si="288"/>
        <v>96044</v>
      </c>
      <c r="J1388" s="52">
        <f t="shared" si="289"/>
        <v>101358</v>
      </c>
      <c r="K1388" s="49">
        <f t="shared" si="290"/>
        <v>26149</v>
      </c>
      <c r="L1388" s="50">
        <f t="shared" si="291"/>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25">
      <c r="A1389" s="30" t="s">
        <v>46</v>
      </c>
      <c r="B1389" s="1" t="s">
        <v>1422</v>
      </c>
      <c r="C1389" s="29" t="str">
        <f t="shared" si="292"/>
        <v>LA England - Basildon</v>
      </c>
      <c r="D1389" s="50">
        <f t="shared" si="283"/>
        <v>69895</v>
      </c>
      <c r="E1389" s="50">
        <f t="shared" si="284"/>
        <v>76195</v>
      </c>
      <c r="F1389" s="51">
        <f t="shared" si="285"/>
        <v>190544</v>
      </c>
      <c r="G1389" s="51">
        <f t="shared" si="286"/>
        <v>92583</v>
      </c>
      <c r="H1389" s="52">
        <f t="shared" si="287"/>
        <v>97961</v>
      </c>
      <c r="I1389" s="52">
        <f t="shared" si="288"/>
        <v>69895</v>
      </c>
      <c r="J1389" s="52">
        <f t="shared" si="289"/>
        <v>76195</v>
      </c>
      <c r="K1389" s="49">
        <f t="shared" si="290"/>
        <v>22688</v>
      </c>
      <c r="L1389" s="50">
        <f t="shared" si="291"/>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25">
      <c r="A1390" s="30" t="s">
        <v>46</v>
      </c>
      <c r="B1390" s="1" t="s">
        <v>1423</v>
      </c>
      <c r="C1390" s="29" t="str">
        <f t="shared" si="292"/>
        <v>LA England - Basingstoke and Deane</v>
      </c>
      <c r="D1390" s="50">
        <f t="shared" si="283"/>
        <v>73550</v>
      </c>
      <c r="E1390" s="50">
        <f t="shared" si="284"/>
        <v>76341</v>
      </c>
      <c r="F1390" s="51">
        <f t="shared" si="285"/>
        <v>190198</v>
      </c>
      <c r="G1390" s="51">
        <f t="shared" si="286"/>
        <v>94257</v>
      </c>
      <c r="H1390" s="52">
        <f t="shared" si="287"/>
        <v>95941</v>
      </c>
      <c r="I1390" s="52">
        <f t="shared" si="288"/>
        <v>73550</v>
      </c>
      <c r="J1390" s="52">
        <f t="shared" si="289"/>
        <v>76341</v>
      </c>
      <c r="K1390" s="49">
        <f t="shared" si="290"/>
        <v>20707</v>
      </c>
      <c r="L1390" s="50">
        <f t="shared" si="291"/>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25">
      <c r="A1391" s="30" t="s">
        <v>46</v>
      </c>
      <c r="B1391" s="1" t="s">
        <v>1424</v>
      </c>
      <c r="C1391" s="29" t="str">
        <f t="shared" si="292"/>
        <v>LA England - Bassetlaw</v>
      </c>
      <c r="D1391" s="50">
        <f t="shared" si="283"/>
        <v>48174</v>
      </c>
      <c r="E1391" s="50">
        <f t="shared" si="284"/>
        <v>49996</v>
      </c>
      <c r="F1391" s="51">
        <f t="shared" si="285"/>
        <v>122286</v>
      </c>
      <c r="G1391" s="51">
        <f t="shared" si="286"/>
        <v>60542</v>
      </c>
      <c r="H1391" s="52">
        <f t="shared" si="287"/>
        <v>61744</v>
      </c>
      <c r="I1391" s="52">
        <f t="shared" si="288"/>
        <v>48174</v>
      </c>
      <c r="J1391" s="52">
        <f t="shared" si="289"/>
        <v>49996</v>
      </c>
      <c r="K1391" s="49">
        <f t="shared" si="290"/>
        <v>12368</v>
      </c>
      <c r="L1391" s="50">
        <f t="shared" si="291"/>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25">
      <c r="A1392" s="30" t="s">
        <v>46</v>
      </c>
      <c r="B1392" s="1" t="s">
        <v>1425</v>
      </c>
      <c r="C1392" s="29" t="str">
        <f t="shared" si="292"/>
        <v>LA England - Bath and North East Somerset</v>
      </c>
      <c r="D1392" s="50">
        <f t="shared" si="283"/>
        <v>79500</v>
      </c>
      <c r="E1392" s="50">
        <f t="shared" si="284"/>
        <v>83865</v>
      </c>
      <c r="F1392" s="51">
        <f t="shared" si="285"/>
        <v>199818</v>
      </c>
      <c r="G1392" s="51">
        <f t="shared" si="286"/>
        <v>98097</v>
      </c>
      <c r="H1392" s="52">
        <f t="shared" si="287"/>
        <v>101721</v>
      </c>
      <c r="I1392" s="52">
        <f t="shared" si="288"/>
        <v>79500</v>
      </c>
      <c r="J1392" s="52">
        <f t="shared" si="289"/>
        <v>83865</v>
      </c>
      <c r="K1392" s="49">
        <f t="shared" si="290"/>
        <v>18597</v>
      </c>
      <c r="L1392" s="50">
        <f t="shared" si="291"/>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25">
      <c r="A1393" s="30" t="s">
        <v>46</v>
      </c>
      <c r="B1393" s="1" t="s">
        <v>1426</v>
      </c>
      <c r="C1393" s="29" t="str">
        <f t="shared" si="292"/>
        <v>LA England - Bedford</v>
      </c>
      <c r="D1393" s="50">
        <f t="shared" si="283"/>
        <v>71247</v>
      </c>
      <c r="E1393" s="50">
        <f t="shared" si="284"/>
        <v>75574</v>
      </c>
      <c r="F1393" s="51">
        <f t="shared" si="285"/>
        <v>189891</v>
      </c>
      <c r="G1393" s="51">
        <f t="shared" si="286"/>
        <v>93342</v>
      </c>
      <c r="H1393" s="52">
        <f t="shared" si="287"/>
        <v>96549</v>
      </c>
      <c r="I1393" s="52">
        <f t="shared" si="288"/>
        <v>71247</v>
      </c>
      <c r="J1393" s="52">
        <f t="shared" si="289"/>
        <v>75574</v>
      </c>
      <c r="K1393" s="49">
        <f t="shared" si="290"/>
        <v>22095</v>
      </c>
      <c r="L1393" s="50">
        <f t="shared" si="291"/>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25">
      <c r="A1394" s="30" t="s">
        <v>46</v>
      </c>
      <c r="B1394" s="1" t="s">
        <v>1427</v>
      </c>
      <c r="C1394" s="29" t="str">
        <f t="shared" si="292"/>
        <v>LA England - Bexley</v>
      </c>
      <c r="D1394" s="50">
        <f t="shared" si="283"/>
        <v>91483</v>
      </c>
      <c r="E1394" s="50">
        <f t="shared" si="284"/>
        <v>101609</v>
      </c>
      <c r="F1394" s="51">
        <f t="shared" si="285"/>
        <v>250853</v>
      </c>
      <c r="G1394" s="51">
        <f t="shared" si="286"/>
        <v>120946</v>
      </c>
      <c r="H1394" s="52">
        <f t="shared" si="287"/>
        <v>129907</v>
      </c>
      <c r="I1394" s="52">
        <f t="shared" si="288"/>
        <v>91483</v>
      </c>
      <c r="J1394" s="52">
        <f t="shared" si="289"/>
        <v>101609</v>
      </c>
      <c r="K1394" s="49">
        <f t="shared" si="290"/>
        <v>29463</v>
      </c>
      <c r="L1394" s="50">
        <f t="shared" si="291"/>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25">
      <c r="A1395" s="30" t="s">
        <v>46</v>
      </c>
      <c r="B1395" s="1" t="s">
        <v>1428</v>
      </c>
      <c r="C1395" s="29" t="str">
        <f t="shared" si="292"/>
        <v>LA England - Birmingham</v>
      </c>
      <c r="D1395" s="50">
        <f t="shared" si="283"/>
        <v>427552</v>
      </c>
      <c r="E1395" s="50">
        <f t="shared" si="284"/>
        <v>449016</v>
      </c>
      <c r="F1395" s="51">
        <f t="shared" si="285"/>
        <v>1166049</v>
      </c>
      <c r="G1395" s="51">
        <f t="shared" si="286"/>
        <v>575193</v>
      </c>
      <c r="H1395" s="52">
        <f t="shared" si="287"/>
        <v>590856</v>
      </c>
      <c r="I1395" s="52">
        <f t="shared" si="288"/>
        <v>427552</v>
      </c>
      <c r="J1395" s="52">
        <f t="shared" si="289"/>
        <v>449016</v>
      </c>
      <c r="K1395" s="49">
        <f t="shared" si="290"/>
        <v>147641</v>
      </c>
      <c r="L1395" s="50">
        <f t="shared" si="291"/>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25">
      <c r="A1396" s="30" t="s">
        <v>46</v>
      </c>
      <c r="B1396" s="1" t="s">
        <v>1429</v>
      </c>
      <c r="C1396" s="29" t="str">
        <f t="shared" si="292"/>
        <v>LA England - Blaby</v>
      </c>
      <c r="D1396" s="50">
        <f t="shared" si="283"/>
        <v>40278</v>
      </c>
      <c r="E1396" s="50">
        <f t="shared" si="284"/>
        <v>42787</v>
      </c>
      <c r="F1396" s="51">
        <f t="shared" si="285"/>
        <v>105278</v>
      </c>
      <c r="G1396" s="51">
        <f t="shared" si="286"/>
        <v>51725</v>
      </c>
      <c r="H1396" s="52">
        <f t="shared" si="287"/>
        <v>53553</v>
      </c>
      <c r="I1396" s="52">
        <f t="shared" si="288"/>
        <v>40278</v>
      </c>
      <c r="J1396" s="52">
        <f t="shared" si="289"/>
        <v>42787</v>
      </c>
      <c r="K1396" s="49">
        <f t="shared" si="290"/>
        <v>11447</v>
      </c>
      <c r="L1396" s="50">
        <f t="shared" si="291"/>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25">
      <c r="A1397" s="30" t="s">
        <v>46</v>
      </c>
      <c r="B1397" s="1" t="s">
        <v>1430</v>
      </c>
      <c r="C1397" s="29" t="str">
        <f t="shared" si="292"/>
        <v>LA England - Blackburn with Darwen</v>
      </c>
      <c r="D1397" s="50">
        <f t="shared" si="283"/>
        <v>57742</v>
      </c>
      <c r="E1397" s="50">
        <f t="shared" si="284"/>
        <v>59371</v>
      </c>
      <c r="F1397" s="51">
        <f t="shared" si="285"/>
        <v>157503</v>
      </c>
      <c r="G1397" s="51">
        <f t="shared" si="286"/>
        <v>78195</v>
      </c>
      <c r="H1397" s="52">
        <f t="shared" si="287"/>
        <v>79308</v>
      </c>
      <c r="I1397" s="52">
        <f t="shared" si="288"/>
        <v>57742</v>
      </c>
      <c r="J1397" s="52">
        <f t="shared" si="289"/>
        <v>59371</v>
      </c>
      <c r="K1397" s="49">
        <f t="shared" si="290"/>
        <v>20453</v>
      </c>
      <c r="L1397" s="50">
        <f t="shared" si="291"/>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25">
      <c r="A1398" s="30" t="s">
        <v>46</v>
      </c>
      <c r="B1398" s="1" t="s">
        <v>1431</v>
      </c>
      <c r="C1398" s="29" t="str">
        <f t="shared" si="292"/>
        <v>LA England - Blackpool</v>
      </c>
      <c r="D1398" s="50">
        <f t="shared" si="283"/>
        <v>56107</v>
      </c>
      <c r="E1398" s="50">
        <f t="shared" si="284"/>
        <v>57938</v>
      </c>
      <c r="F1398" s="51">
        <f t="shared" si="285"/>
        <v>142708</v>
      </c>
      <c r="G1398" s="51">
        <f t="shared" si="286"/>
        <v>70830</v>
      </c>
      <c r="H1398" s="52">
        <f t="shared" si="287"/>
        <v>71878</v>
      </c>
      <c r="I1398" s="52">
        <f t="shared" si="288"/>
        <v>56107</v>
      </c>
      <c r="J1398" s="52">
        <f t="shared" si="289"/>
        <v>57938</v>
      </c>
      <c r="K1398" s="49">
        <f t="shared" si="290"/>
        <v>14723</v>
      </c>
      <c r="L1398" s="50">
        <f t="shared" si="291"/>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25">
      <c r="A1399" s="30" t="s">
        <v>46</v>
      </c>
      <c r="B1399" s="1" t="s">
        <v>1432</v>
      </c>
      <c r="C1399" s="29" t="str">
        <f t="shared" si="292"/>
        <v>LA England - Bolsover</v>
      </c>
      <c r="D1399" s="50">
        <f t="shared" si="283"/>
        <v>32515</v>
      </c>
      <c r="E1399" s="50">
        <f t="shared" si="284"/>
        <v>34287</v>
      </c>
      <c r="F1399" s="51">
        <f t="shared" si="285"/>
        <v>82829</v>
      </c>
      <c r="G1399" s="51">
        <f t="shared" si="286"/>
        <v>40683</v>
      </c>
      <c r="H1399" s="52">
        <f t="shared" si="287"/>
        <v>42146</v>
      </c>
      <c r="I1399" s="52">
        <f t="shared" si="288"/>
        <v>32515</v>
      </c>
      <c r="J1399" s="52">
        <f t="shared" si="289"/>
        <v>34287</v>
      </c>
      <c r="K1399" s="49">
        <f t="shared" si="290"/>
        <v>8168</v>
      </c>
      <c r="L1399" s="50">
        <f t="shared" si="291"/>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25">
      <c r="A1400" s="30" t="s">
        <v>46</v>
      </c>
      <c r="B1400" s="1" t="s">
        <v>1433</v>
      </c>
      <c r="C1400" s="29" t="str">
        <f t="shared" si="292"/>
        <v>LA England - Bolton</v>
      </c>
      <c r="D1400" s="50">
        <f t="shared" si="283"/>
        <v>111646</v>
      </c>
      <c r="E1400" s="50">
        <f t="shared" si="284"/>
        <v>116905</v>
      </c>
      <c r="F1400" s="51">
        <f t="shared" si="285"/>
        <v>302383</v>
      </c>
      <c r="G1400" s="51">
        <f t="shared" si="286"/>
        <v>149582</v>
      </c>
      <c r="H1400" s="52">
        <f t="shared" si="287"/>
        <v>152801</v>
      </c>
      <c r="I1400" s="52">
        <f t="shared" si="288"/>
        <v>111646</v>
      </c>
      <c r="J1400" s="52">
        <f t="shared" si="289"/>
        <v>116905</v>
      </c>
      <c r="K1400" s="49">
        <f t="shared" si="290"/>
        <v>37936</v>
      </c>
      <c r="L1400" s="50">
        <f t="shared" si="291"/>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25">
      <c r="A1401" s="30" t="s">
        <v>46</v>
      </c>
      <c r="B1401" s="1" t="s">
        <v>1434</v>
      </c>
      <c r="C1401" s="29" t="str">
        <f t="shared" si="292"/>
        <v>LA England - Boston</v>
      </c>
      <c r="D1401" s="50">
        <f t="shared" si="283"/>
        <v>27559</v>
      </c>
      <c r="E1401" s="50">
        <f t="shared" si="284"/>
        <v>28574</v>
      </c>
      <c r="F1401" s="51">
        <f t="shared" si="285"/>
        <v>71367</v>
      </c>
      <c r="G1401" s="51">
        <f t="shared" si="286"/>
        <v>35389</v>
      </c>
      <c r="H1401" s="52">
        <f t="shared" si="287"/>
        <v>35978</v>
      </c>
      <c r="I1401" s="52">
        <f t="shared" si="288"/>
        <v>27559</v>
      </c>
      <c r="J1401" s="52">
        <f t="shared" si="289"/>
        <v>28574</v>
      </c>
      <c r="K1401" s="49">
        <f t="shared" si="290"/>
        <v>7830</v>
      </c>
      <c r="L1401" s="50">
        <f t="shared" si="291"/>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25">
      <c r="A1402" s="30" t="s">
        <v>46</v>
      </c>
      <c r="B1402" s="1" t="s">
        <v>1435</v>
      </c>
      <c r="C1402" s="29" t="str">
        <f t="shared" si="292"/>
        <v>LA England - Bournemouth, Christchurch and Poole</v>
      </c>
      <c r="D1402" s="50">
        <f t="shared" si="283"/>
        <v>159349</v>
      </c>
      <c r="E1402" s="50">
        <f t="shared" si="284"/>
        <v>170416</v>
      </c>
      <c r="F1402" s="51">
        <f t="shared" si="285"/>
        <v>404050</v>
      </c>
      <c r="G1402" s="51">
        <f t="shared" si="286"/>
        <v>197442</v>
      </c>
      <c r="H1402" s="52">
        <f t="shared" si="287"/>
        <v>206608</v>
      </c>
      <c r="I1402" s="52">
        <f t="shared" si="288"/>
        <v>159349</v>
      </c>
      <c r="J1402" s="52">
        <f t="shared" si="289"/>
        <v>170416</v>
      </c>
      <c r="K1402" s="49">
        <f t="shared" si="290"/>
        <v>38093</v>
      </c>
      <c r="L1402" s="50">
        <f t="shared" si="291"/>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25">
      <c r="A1403" s="30" t="s">
        <v>46</v>
      </c>
      <c r="B1403" s="1" t="s">
        <v>1436</v>
      </c>
      <c r="C1403" s="29" t="str">
        <f t="shared" si="292"/>
        <v>LA England - Bracknell Forest</v>
      </c>
      <c r="D1403" s="50">
        <f t="shared" si="283"/>
        <v>48455</v>
      </c>
      <c r="E1403" s="50">
        <f t="shared" si="284"/>
        <v>51249</v>
      </c>
      <c r="F1403" s="51">
        <f t="shared" si="285"/>
        <v>128351</v>
      </c>
      <c r="G1403" s="51">
        <f t="shared" si="286"/>
        <v>63078</v>
      </c>
      <c r="H1403" s="52">
        <f t="shared" si="287"/>
        <v>65273</v>
      </c>
      <c r="I1403" s="52">
        <f t="shared" si="288"/>
        <v>48455</v>
      </c>
      <c r="J1403" s="52">
        <f t="shared" si="289"/>
        <v>51249</v>
      </c>
      <c r="K1403" s="49">
        <f t="shared" si="290"/>
        <v>14623</v>
      </c>
      <c r="L1403" s="50">
        <f t="shared" si="291"/>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25">
      <c r="A1404" s="30" t="s">
        <v>46</v>
      </c>
      <c r="B1404" s="1" t="s">
        <v>1437</v>
      </c>
      <c r="C1404" s="29" t="str">
        <f t="shared" si="292"/>
        <v>LA England - Bradford</v>
      </c>
      <c r="D1404" s="50">
        <f t="shared" si="283"/>
        <v>203844</v>
      </c>
      <c r="E1404" s="50">
        <f t="shared" si="284"/>
        <v>214966</v>
      </c>
      <c r="F1404" s="51">
        <f t="shared" si="285"/>
        <v>560194</v>
      </c>
      <c r="G1404" s="51">
        <f t="shared" si="286"/>
        <v>275574</v>
      </c>
      <c r="H1404" s="52">
        <f t="shared" si="287"/>
        <v>284620</v>
      </c>
      <c r="I1404" s="52">
        <f t="shared" si="288"/>
        <v>203844</v>
      </c>
      <c r="J1404" s="52">
        <f t="shared" si="289"/>
        <v>214966</v>
      </c>
      <c r="K1404" s="49">
        <f t="shared" si="290"/>
        <v>71730</v>
      </c>
      <c r="L1404" s="50">
        <f t="shared" si="291"/>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25">
      <c r="A1405" s="30" t="s">
        <v>46</v>
      </c>
      <c r="B1405" s="1" t="s">
        <v>1438</v>
      </c>
      <c r="C1405" s="29" t="str">
        <f t="shared" si="292"/>
        <v>LA England - Braintree</v>
      </c>
      <c r="D1405" s="50">
        <f t="shared" si="283"/>
        <v>61243</v>
      </c>
      <c r="E1405" s="50">
        <f t="shared" si="284"/>
        <v>65686</v>
      </c>
      <c r="F1405" s="51">
        <f t="shared" si="285"/>
        <v>159957</v>
      </c>
      <c r="G1405" s="51">
        <f t="shared" si="286"/>
        <v>78275</v>
      </c>
      <c r="H1405" s="52">
        <f t="shared" si="287"/>
        <v>81682</v>
      </c>
      <c r="I1405" s="52">
        <f t="shared" si="288"/>
        <v>61243</v>
      </c>
      <c r="J1405" s="52">
        <f t="shared" si="289"/>
        <v>65686</v>
      </c>
      <c r="K1405" s="49">
        <f t="shared" si="290"/>
        <v>17032</v>
      </c>
      <c r="L1405" s="50">
        <f t="shared" si="291"/>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25">
      <c r="A1406" s="30" t="s">
        <v>46</v>
      </c>
      <c r="B1406" s="1" t="s">
        <v>1439</v>
      </c>
      <c r="C1406" s="29" t="str">
        <f t="shared" si="292"/>
        <v>LA England - Breckland</v>
      </c>
      <c r="D1406" s="50">
        <f t="shared" si="283"/>
        <v>58307</v>
      </c>
      <c r="E1406" s="50">
        <f t="shared" si="284"/>
        <v>59923</v>
      </c>
      <c r="F1406" s="51">
        <f t="shared" si="285"/>
        <v>145081</v>
      </c>
      <c r="G1406" s="51">
        <f t="shared" si="286"/>
        <v>72120</v>
      </c>
      <c r="H1406" s="52">
        <f t="shared" si="287"/>
        <v>72961</v>
      </c>
      <c r="I1406" s="52">
        <f t="shared" si="288"/>
        <v>58307</v>
      </c>
      <c r="J1406" s="52">
        <f t="shared" si="289"/>
        <v>59923</v>
      </c>
      <c r="K1406" s="49">
        <f t="shared" si="290"/>
        <v>13813</v>
      </c>
      <c r="L1406" s="50">
        <f t="shared" si="291"/>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25">
      <c r="A1407" s="30" t="s">
        <v>46</v>
      </c>
      <c r="B1407" s="1" t="s">
        <v>1440</v>
      </c>
      <c r="C1407" s="29" t="str">
        <f t="shared" si="292"/>
        <v>LA England - Brent</v>
      </c>
      <c r="D1407" s="50">
        <f t="shared" si="283"/>
        <v>130660</v>
      </c>
      <c r="E1407" s="50">
        <f t="shared" si="284"/>
        <v>140056</v>
      </c>
      <c r="F1407" s="51">
        <f t="shared" si="285"/>
        <v>344521</v>
      </c>
      <c r="G1407" s="51">
        <f t="shared" si="286"/>
        <v>168589</v>
      </c>
      <c r="H1407" s="52">
        <f t="shared" si="287"/>
        <v>175932</v>
      </c>
      <c r="I1407" s="52">
        <f t="shared" si="288"/>
        <v>130660</v>
      </c>
      <c r="J1407" s="52">
        <f t="shared" si="289"/>
        <v>140056</v>
      </c>
      <c r="K1407" s="49">
        <f t="shared" si="290"/>
        <v>37929</v>
      </c>
      <c r="L1407" s="50">
        <f t="shared" si="291"/>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25">
      <c r="A1408" s="30" t="s">
        <v>46</v>
      </c>
      <c r="B1408" s="1" t="s">
        <v>1441</v>
      </c>
      <c r="C1408" s="29" t="str">
        <f t="shared" si="292"/>
        <v>LA England - Brentwood</v>
      </c>
      <c r="D1408" s="50">
        <f t="shared" si="283"/>
        <v>29306</v>
      </c>
      <c r="E1408" s="50">
        <f t="shared" si="284"/>
        <v>32265</v>
      </c>
      <c r="F1408" s="51">
        <f t="shared" si="285"/>
        <v>78152</v>
      </c>
      <c r="G1408" s="51">
        <f t="shared" si="286"/>
        <v>37870</v>
      </c>
      <c r="H1408" s="52">
        <f t="shared" si="287"/>
        <v>40282</v>
      </c>
      <c r="I1408" s="52">
        <f t="shared" si="288"/>
        <v>29306</v>
      </c>
      <c r="J1408" s="52">
        <f t="shared" si="289"/>
        <v>32265</v>
      </c>
      <c r="K1408" s="49">
        <f t="shared" si="290"/>
        <v>8564</v>
      </c>
      <c r="L1408" s="50">
        <f t="shared" si="291"/>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25">
      <c r="A1409" s="30" t="s">
        <v>46</v>
      </c>
      <c r="B1409" s="1" t="s">
        <v>1442</v>
      </c>
      <c r="C1409" s="29" t="str">
        <f t="shared" si="292"/>
        <v>LA England - Brighton and Hove</v>
      </c>
      <c r="D1409" s="50">
        <f t="shared" si="283"/>
        <v>113087</v>
      </c>
      <c r="E1409" s="50">
        <f t="shared" si="284"/>
        <v>119884</v>
      </c>
      <c r="F1409" s="51">
        <f t="shared" si="285"/>
        <v>279637</v>
      </c>
      <c r="G1409" s="51">
        <f t="shared" si="286"/>
        <v>136839</v>
      </c>
      <c r="H1409" s="52">
        <f t="shared" si="287"/>
        <v>142798</v>
      </c>
      <c r="I1409" s="52">
        <f t="shared" si="288"/>
        <v>113087</v>
      </c>
      <c r="J1409" s="52">
        <f t="shared" si="289"/>
        <v>119884</v>
      </c>
      <c r="K1409" s="49">
        <f t="shared" si="290"/>
        <v>23752</v>
      </c>
      <c r="L1409" s="50">
        <f t="shared" si="291"/>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25">
      <c r="A1410" s="30" t="s">
        <v>46</v>
      </c>
      <c r="B1410" s="1" t="s">
        <v>1443</v>
      </c>
      <c r="C1410" s="29" t="str">
        <f t="shared" si="292"/>
        <v>LA England - Bristol, City of</v>
      </c>
      <c r="D1410" s="50">
        <f t="shared" si="283"/>
        <v>193613</v>
      </c>
      <c r="E1410" s="50">
        <f t="shared" si="284"/>
        <v>197958</v>
      </c>
      <c r="F1410" s="51">
        <f t="shared" si="285"/>
        <v>482998</v>
      </c>
      <c r="G1410" s="51">
        <f t="shared" si="286"/>
        <v>240293</v>
      </c>
      <c r="H1410" s="52">
        <f t="shared" si="287"/>
        <v>242705</v>
      </c>
      <c r="I1410" s="52">
        <f t="shared" si="288"/>
        <v>193613</v>
      </c>
      <c r="J1410" s="52">
        <f t="shared" si="289"/>
        <v>197958</v>
      </c>
      <c r="K1410" s="49">
        <f t="shared" si="290"/>
        <v>46680</v>
      </c>
      <c r="L1410" s="50">
        <f t="shared" si="291"/>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25">
      <c r="A1411" s="30" t="s">
        <v>46</v>
      </c>
      <c r="B1411" s="1" t="s">
        <v>1444</v>
      </c>
      <c r="C1411" s="29" t="str">
        <f t="shared" si="292"/>
        <v>LA England - Broadland</v>
      </c>
      <c r="D1411" s="50">
        <f t="shared" si="283"/>
        <v>53352</v>
      </c>
      <c r="E1411" s="50">
        <f t="shared" si="284"/>
        <v>57557</v>
      </c>
      <c r="F1411" s="51">
        <f t="shared" si="285"/>
        <v>135565</v>
      </c>
      <c r="G1411" s="51">
        <f t="shared" si="286"/>
        <v>65987</v>
      </c>
      <c r="H1411" s="52">
        <f t="shared" si="287"/>
        <v>69578</v>
      </c>
      <c r="I1411" s="52">
        <f t="shared" si="288"/>
        <v>53352</v>
      </c>
      <c r="J1411" s="52">
        <f t="shared" si="289"/>
        <v>57557</v>
      </c>
      <c r="K1411" s="49">
        <f t="shared" si="290"/>
        <v>12635</v>
      </c>
      <c r="L1411" s="50">
        <f t="shared" si="291"/>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25">
      <c r="A1412" s="30" t="s">
        <v>46</v>
      </c>
      <c r="B1412" s="1" t="s">
        <v>1445</v>
      </c>
      <c r="C1412" s="29" t="str">
        <f t="shared" si="292"/>
        <v>LA England - Bromley</v>
      </c>
      <c r="D1412" s="50">
        <f t="shared" si="283"/>
        <v>121270</v>
      </c>
      <c r="E1412" s="50">
        <f t="shared" si="284"/>
        <v>137122</v>
      </c>
      <c r="F1412" s="51">
        <f t="shared" si="285"/>
        <v>331162</v>
      </c>
      <c r="G1412" s="51">
        <f t="shared" si="286"/>
        <v>158607</v>
      </c>
      <c r="H1412" s="52">
        <f t="shared" si="287"/>
        <v>172555</v>
      </c>
      <c r="I1412" s="52">
        <f t="shared" si="288"/>
        <v>121270</v>
      </c>
      <c r="J1412" s="52">
        <f t="shared" si="289"/>
        <v>137122</v>
      </c>
      <c r="K1412" s="49">
        <f t="shared" si="290"/>
        <v>37337</v>
      </c>
      <c r="L1412" s="50">
        <f t="shared" si="291"/>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25">
      <c r="A1413" s="30" t="s">
        <v>46</v>
      </c>
      <c r="B1413" s="1" t="s">
        <v>1446</v>
      </c>
      <c r="C1413" s="29" t="str">
        <f t="shared" si="292"/>
        <v>LA England - Bromsgrove</v>
      </c>
      <c r="D1413" s="50">
        <f t="shared" si="283"/>
        <v>38335</v>
      </c>
      <c r="E1413" s="50">
        <f t="shared" si="284"/>
        <v>41359</v>
      </c>
      <c r="F1413" s="51">
        <f t="shared" si="285"/>
        <v>100679</v>
      </c>
      <c r="G1413" s="51">
        <f t="shared" si="286"/>
        <v>49132</v>
      </c>
      <c r="H1413" s="52">
        <f t="shared" si="287"/>
        <v>51547</v>
      </c>
      <c r="I1413" s="52">
        <f t="shared" si="288"/>
        <v>38335</v>
      </c>
      <c r="J1413" s="52">
        <f t="shared" si="289"/>
        <v>41359</v>
      </c>
      <c r="K1413" s="49">
        <f t="shared" si="290"/>
        <v>10797</v>
      </c>
      <c r="L1413" s="50">
        <f t="shared" si="291"/>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25">
      <c r="A1414" s="30" t="s">
        <v>46</v>
      </c>
      <c r="B1414" s="1" t="s">
        <v>1447</v>
      </c>
      <c r="C1414" s="29" t="str">
        <f t="shared" si="292"/>
        <v>LA England - Broxbourne</v>
      </c>
      <c r="D1414" s="50">
        <f t="shared" si="283"/>
        <v>36745</v>
      </c>
      <c r="E1414" s="50">
        <f t="shared" si="284"/>
        <v>40734</v>
      </c>
      <c r="F1414" s="51">
        <f t="shared" si="285"/>
        <v>100042</v>
      </c>
      <c r="G1414" s="51">
        <f t="shared" si="286"/>
        <v>48204</v>
      </c>
      <c r="H1414" s="52">
        <f t="shared" si="287"/>
        <v>51838</v>
      </c>
      <c r="I1414" s="52">
        <f t="shared" si="288"/>
        <v>36745</v>
      </c>
      <c r="J1414" s="52">
        <f t="shared" si="289"/>
        <v>40734</v>
      </c>
      <c r="K1414" s="49">
        <f t="shared" si="290"/>
        <v>11459</v>
      </c>
      <c r="L1414" s="50">
        <f t="shared" si="291"/>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25">
      <c r="A1415" s="30" t="s">
        <v>46</v>
      </c>
      <c r="B1415" s="1" t="s">
        <v>1448</v>
      </c>
      <c r="C1415" s="29" t="str">
        <f t="shared" si="292"/>
        <v>LA England - Broxtowe</v>
      </c>
      <c r="D1415" s="50">
        <f t="shared" si="283"/>
        <v>44281</v>
      </c>
      <c r="E1415" s="50">
        <f t="shared" si="284"/>
        <v>47587</v>
      </c>
      <c r="F1415" s="51">
        <f t="shared" si="285"/>
        <v>113172</v>
      </c>
      <c r="G1415" s="51">
        <f t="shared" si="286"/>
        <v>55219</v>
      </c>
      <c r="H1415" s="52">
        <f t="shared" si="287"/>
        <v>57953</v>
      </c>
      <c r="I1415" s="52">
        <f t="shared" si="288"/>
        <v>44281</v>
      </c>
      <c r="J1415" s="52">
        <f t="shared" si="289"/>
        <v>47587</v>
      </c>
      <c r="K1415" s="49">
        <f t="shared" si="290"/>
        <v>10938</v>
      </c>
      <c r="L1415" s="50">
        <f t="shared" si="291"/>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25">
      <c r="A1416" s="30" t="s">
        <v>46</v>
      </c>
      <c r="B1416" s="1" t="s">
        <v>1449</v>
      </c>
      <c r="C1416" s="29" t="str">
        <f t="shared" si="292"/>
        <v>LA England - Buckinghamshire</v>
      </c>
      <c r="D1416" s="50">
        <f t="shared" si="283"/>
        <v>211601</v>
      </c>
      <c r="E1416" s="50">
        <f t="shared" si="284"/>
        <v>227477</v>
      </c>
      <c r="F1416" s="51">
        <f t="shared" si="285"/>
        <v>566694</v>
      </c>
      <c r="G1416" s="51">
        <f t="shared" si="286"/>
        <v>276603</v>
      </c>
      <c r="H1416" s="52">
        <f t="shared" si="287"/>
        <v>290091</v>
      </c>
      <c r="I1416" s="52">
        <f t="shared" si="288"/>
        <v>211601</v>
      </c>
      <c r="J1416" s="52">
        <f t="shared" si="289"/>
        <v>227477</v>
      </c>
      <c r="K1416" s="49">
        <f t="shared" si="290"/>
        <v>65002</v>
      </c>
      <c r="L1416" s="50">
        <f t="shared" si="291"/>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25">
      <c r="A1417" s="30" t="s">
        <v>46</v>
      </c>
      <c r="B1417" s="1" t="s">
        <v>1450</v>
      </c>
      <c r="C1417" s="29" t="str">
        <f t="shared" si="292"/>
        <v>LA England - Burnley</v>
      </c>
      <c r="D1417" s="50">
        <f t="shared" si="283"/>
        <v>36385</v>
      </c>
      <c r="E1417" s="50">
        <f t="shared" si="284"/>
        <v>37921</v>
      </c>
      <c r="F1417" s="51">
        <f t="shared" si="285"/>
        <v>96435</v>
      </c>
      <c r="G1417" s="51">
        <f t="shared" si="286"/>
        <v>47723</v>
      </c>
      <c r="H1417" s="52">
        <f t="shared" si="287"/>
        <v>48712</v>
      </c>
      <c r="I1417" s="52">
        <f t="shared" si="288"/>
        <v>36385</v>
      </c>
      <c r="J1417" s="52">
        <f t="shared" si="289"/>
        <v>37921</v>
      </c>
      <c r="K1417" s="49">
        <f t="shared" si="290"/>
        <v>11338</v>
      </c>
      <c r="L1417" s="50">
        <f t="shared" si="291"/>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25">
      <c r="A1418" s="30" t="s">
        <v>46</v>
      </c>
      <c r="B1418" s="1" t="s">
        <v>1451</v>
      </c>
      <c r="C1418" s="29" t="str">
        <f t="shared" si="292"/>
        <v>LA England - Bury</v>
      </c>
      <c r="D1418" s="50">
        <f t="shared" si="283"/>
        <v>73666</v>
      </c>
      <c r="E1418" s="50">
        <f t="shared" si="284"/>
        <v>77845</v>
      </c>
      <c r="F1418" s="51">
        <f t="shared" si="285"/>
        <v>195476</v>
      </c>
      <c r="G1418" s="51">
        <f t="shared" si="286"/>
        <v>96350</v>
      </c>
      <c r="H1418" s="52">
        <f t="shared" si="287"/>
        <v>99126</v>
      </c>
      <c r="I1418" s="52">
        <f t="shared" si="288"/>
        <v>73666</v>
      </c>
      <c r="J1418" s="52">
        <f t="shared" si="289"/>
        <v>77845</v>
      </c>
      <c r="K1418" s="49">
        <f t="shared" si="290"/>
        <v>22684</v>
      </c>
      <c r="L1418" s="50">
        <f t="shared" si="291"/>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25">
      <c r="A1419" s="30" t="s">
        <v>46</v>
      </c>
      <c r="B1419" s="1" t="s">
        <v>1452</v>
      </c>
      <c r="C1419" s="29" t="str">
        <f t="shared" si="292"/>
        <v>LA England - Calderdale</v>
      </c>
      <c r="D1419" s="50">
        <f t="shared" si="283"/>
        <v>79201</v>
      </c>
      <c r="E1419" s="50">
        <f t="shared" si="284"/>
        <v>84529</v>
      </c>
      <c r="F1419" s="51">
        <f t="shared" si="285"/>
        <v>208735</v>
      </c>
      <c r="G1419" s="51">
        <f t="shared" si="286"/>
        <v>102206</v>
      </c>
      <c r="H1419" s="52">
        <f t="shared" si="287"/>
        <v>106529</v>
      </c>
      <c r="I1419" s="52">
        <f t="shared" si="288"/>
        <v>79201</v>
      </c>
      <c r="J1419" s="52">
        <f t="shared" si="289"/>
        <v>84529</v>
      </c>
      <c r="K1419" s="49">
        <f t="shared" si="290"/>
        <v>23005</v>
      </c>
      <c r="L1419" s="50">
        <f t="shared" si="291"/>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25">
      <c r="A1420" s="30" t="s">
        <v>46</v>
      </c>
      <c r="B1420" s="1" t="s">
        <v>1453</v>
      </c>
      <c r="C1420" s="29" t="str">
        <f t="shared" si="292"/>
        <v>LA England - Cambridge</v>
      </c>
      <c r="D1420" s="50">
        <f t="shared" si="283"/>
        <v>62393</v>
      </c>
      <c r="E1420" s="50">
        <f t="shared" si="284"/>
        <v>63192</v>
      </c>
      <c r="F1420" s="51">
        <f t="shared" si="285"/>
        <v>149963</v>
      </c>
      <c r="G1420" s="51">
        <f t="shared" si="286"/>
        <v>74777</v>
      </c>
      <c r="H1420" s="52">
        <f t="shared" si="287"/>
        <v>75186</v>
      </c>
      <c r="I1420" s="52">
        <f t="shared" si="288"/>
        <v>62393</v>
      </c>
      <c r="J1420" s="52">
        <f t="shared" si="289"/>
        <v>63192</v>
      </c>
      <c r="K1420" s="49">
        <f t="shared" si="290"/>
        <v>12384</v>
      </c>
      <c r="L1420" s="50">
        <f t="shared" si="291"/>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25">
      <c r="A1421" s="30" t="s">
        <v>46</v>
      </c>
      <c r="B1421" s="1" t="s">
        <v>1454</v>
      </c>
      <c r="C1421" s="29" t="str">
        <f t="shared" si="292"/>
        <v>LA England - Camden</v>
      </c>
      <c r="D1421" s="50">
        <f t="shared" si="283"/>
        <v>84754</v>
      </c>
      <c r="E1421" s="50">
        <f t="shared" si="284"/>
        <v>99857</v>
      </c>
      <c r="F1421" s="51">
        <f t="shared" si="285"/>
        <v>220903</v>
      </c>
      <c r="G1421" s="51">
        <f t="shared" si="286"/>
        <v>103185</v>
      </c>
      <c r="H1421" s="52">
        <f t="shared" si="287"/>
        <v>117718</v>
      </c>
      <c r="I1421" s="52">
        <f t="shared" si="288"/>
        <v>84754</v>
      </c>
      <c r="J1421" s="52">
        <f t="shared" si="289"/>
        <v>99857</v>
      </c>
      <c r="K1421" s="49">
        <f t="shared" si="290"/>
        <v>18431</v>
      </c>
      <c r="L1421" s="50">
        <f t="shared" si="291"/>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25">
      <c r="A1422" s="30" t="s">
        <v>46</v>
      </c>
      <c r="B1422" s="1" t="s">
        <v>1455</v>
      </c>
      <c r="C1422" s="29" t="str">
        <f t="shared" si="292"/>
        <v>LA England - Cannock Chase</v>
      </c>
      <c r="D1422" s="50">
        <f t="shared" si="283"/>
        <v>40196</v>
      </c>
      <c r="E1422" s="50">
        <f t="shared" si="284"/>
        <v>41966</v>
      </c>
      <c r="F1422" s="51">
        <f t="shared" si="285"/>
        <v>102838</v>
      </c>
      <c r="G1422" s="51">
        <f t="shared" si="286"/>
        <v>50782</v>
      </c>
      <c r="H1422" s="52">
        <f t="shared" si="287"/>
        <v>52056</v>
      </c>
      <c r="I1422" s="52">
        <f t="shared" si="288"/>
        <v>40196</v>
      </c>
      <c r="J1422" s="52">
        <f t="shared" si="289"/>
        <v>41966</v>
      </c>
      <c r="K1422" s="49">
        <f t="shared" si="290"/>
        <v>10586</v>
      </c>
      <c r="L1422" s="50">
        <f t="shared" si="291"/>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25">
      <c r="A1423" s="30" t="s">
        <v>46</v>
      </c>
      <c r="B1423" s="1" t="s">
        <v>1456</v>
      </c>
      <c r="C1423" s="29" t="str">
        <f t="shared" si="292"/>
        <v>LA England - Canterbury</v>
      </c>
      <c r="D1423" s="50">
        <f t="shared" si="283"/>
        <v>61698</v>
      </c>
      <c r="E1423" s="50">
        <f t="shared" si="284"/>
        <v>68630</v>
      </c>
      <c r="F1423" s="51">
        <f t="shared" si="285"/>
        <v>159939</v>
      </c>
      <c r="G1423" s="51">
        <f t="shared" si="286"/>
        <v>77065</v>
      </c>
      <c r="H1423" s="52">
        <f t="shared" si="287"/>
        <v>82874</v>
      </c>
      <c r="I1423" s="52">
        <f t="shared" si="288"/>
        <v>61698</v>
      </c>
      <c r="J1423" s="52">
        <f t="shared" si="289"/>
        <v>68630</v>
      </c>
      <c r="K1423" s="49">
        <f t="shared" si="290"/>
        <v>15367</v>
      </c>
      <c r="L1423" s="50">
        <f t="shared" si="291"/>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25">
      <c r="A1424" s="30" t="s">
        <v>46</v>
      </c>
      <c r="B1424" s="1" t="s">
        <v>1457</v>
      </c>
      <c r="C1424" s="29" t="str">
        <f t="shared" si="292"/>
        <v>LA England - Castle Point</v>
      </c>
      <c r="D1424" s="50">
        <f t="shared" si="283"/>
        <v>34591</v>
      </c>
      <c r="E1424" s="50">
        <f t="shared" si="284"/>
        <v>37922</v>
      </c>
      <c r="F1424" s="51">
        <f t="shared" si="285"/>
        <v>89858</v>
      </c>
      <c r="G1424" s="51">
        <f t="shared" si="286"/>
        <v>43505</v>
      </c>
      <c r="H1424" s="52">
        <f t="shared" si="287"/>
        <v>46353</v>
      </c>
      <c r="I1424" s="52">
        <f t="shared" si="288"/>
        <v>34591</v>
      </c>
      <c r="J1424" s="52">
        <f t="shared" si="289"/>
        <v>37922</v>
      </c>
      <c r="K1424" s="49">
        <f t="shared" si="290"/>
        <v>8914</v>
      </c>
      <c r="L1424" s="50">
        <f t="shared" si="291"/>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25">
      <c r="A1425" s="30" t="s">
        <v>46</v>
      </c>
      <c r="B1425" s="1" t="s">
        <v>1458</v>
      </c>
      <c r="C1425" s="29" t="str">
        <f t="shared" si="292"/>
        <v>LA England - Central Bedfordshire</v>
      </c>
      <c r="D1425" s="50">
        <f t="shared" si="283"/>
        <v>116835</v>
      </c>
      <c r="E1425" s="50">
        <f t="shared" si="284"/>
        <v>123467</v>
      </c>
      <c r="F1425" s="51">
        <f t="shared" si="285"/>
        <v>308302</v>
      </c>
      <c r="G1425" s="51">
        <f t="shared" si="286"/>
        <v>151664</v>
      </c>
      <c r="H1425" s="52">
        <f t="shared" si="287"/>
        <v>156638</v>
      </c>
      <c r="I1425" s="52">
        <f t="shared" si="288"/>
        <v>116835</v>
      </c>
      <c r="J1425" s="52">
        <f t="shared" si="289"/>
        <v>123467</v>
      </c>
      <c r="K1425" s="49">
        <f t="shared" si="290"/>
        <v>34829</v>
      </c>
      <c r="L1425" s="50">
        <f t="shared" si="291"/>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25">
      <c r="A1426" s="30" t="s">
        <v>46</v>
      </c>
      <c r="B1426" s="1" t="s">
        <v>1459</v>
      </c>
      <c r="C1426" s="29" t="str">
        <f t="shared" si="292"/>
        <v>LA England - Charnwood</v>
      </c>
      <c r="D1426" s="50">
        <f t="shared" si="283"/>
        <v>76305</v>
      </c>
      <c r="E1426" s="50">
        <f t="shared" si="284"/>
        <v>76425</v>
      </c>
      <c r="F1426" s="51">
        <f t="shared" si="285"/>
        <v>188010</v>
      </c>
      <c r="G1426" s="51">
        <f t="shared" si="286"/>
        <v>94518</v>
      </c>
      <c r="H1426" s="52">
        <f t="shared" si="287"/>
        <v>93492</v>
      </c>
      <c r="I1426" s="52">
        <f t="shared" si="288"/>
        <v>76305</v>
      </c>
      <c r="J1426" s="52">
        <f t="shared" si="289"/>
        <v>76425</v>
      </c>
      <c r="K1426" s="49">
        <f t="shared" si="290"/>
        <v>18213</v>
      </c>
      <c r="L1426" s="50">
        <f t="shared" si="291"/>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25">
      <c r="A1427" s="30" t="s">
        <v>46</v>
      </c>
      <c r="B1427" s="1" t="s">
        <v>1460</v>
      </c>
      <c r="C1427" s="29" t="str">
        <f t="shared" si="292"/>
        <v>LA England - Chelmsford</v>
      </c>
      <c r="D1427" s="50">
        <f t="shared" si="283"/>
        <v>70407</v>
      </c>
      <c r="E1427" s="50">
        <f t="shared" si="284"/>
        <v>75480</v>
      </c>
      <c r="F1427" s="51">
        <f t="shared" si="285"/>
        <v>185278</v>
      </c>
      <c r="G1427" s="51">
        <f t="shared" si="286"/>
        <v>90552</v>
      </c>
      <c r="H1427" s="52">
        <f t="shared" si="287"/>
        <v>94726</v>
      </c>
      <c r="I1427" s="52">
        <f t="shared" si="288"/>
        <v>70407</v>
      </c>
      <c r="J1427" s="52">
        <f t="shared" si="289"/>
        <v>75480</v>
      </c>
      <c r="K1427" s="49">
        <f t="shared" si="290"/>
        <v>20145</v>
      </c>
      <c r="L1427" s="50">
        <f t="shared" si="291"/>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25">
      <c r="A1428" s="30" t="s">
        <v>46</v>
      </c>
      <c r="B1428" s="1" t="s">
        <v>1461</v>
      </c>
      <c r="C1428" s="29" t="str">
        <f t="shared" si="292"/>
        <v>LA England - Cheltenham</v>
      </c>
      <c r="D1428" s="50">
        <f t="shared" si="283"/>
        <v>47158</v>
      </c>
      <c r="E1428" s="50">
        <f t="shared" si="284"/>
        <v>49320</v>
      </c>
      <c r="F1428" s="51">
        <f t="shared" si="285"/>
        <v>120255</v>
      </c>
      <c r="G1428" s="51">
        <f t="shared" si="286"/>
        <v>59011</v>
      </c>
      <c r="H1428" s="52">
        <f t="shared" si="287"/>
        <v>61244</v>
      </c>
      <c r="I1428" s="52">
        <f t="shared" si="288"/>
        <v>47158</v>
      </c>
      <c r="J1428" s="52">
        <f t="shared" si="289"/>
        <v>49320</v>
      </c>
      <c r="K1428" s="49">
        <f t="shared" si="290"/>
        <v>11853</v>
      </c>
      <c r="L1428" s="50">
        <f t="shared" si="291"/>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25">
      <c r="A1429" s="30" t="s">
        <v>46</v>
      </c>
      <c r="B1429" s="1" t="s">
        <v>1462</v>
      </c>
      <c r="C1429" s="29" t="str">
        <f t="shared" si="292"/>
        <v>LA England - Cherwell</v>
      </c>
      <c r="D1429" s="50">
        <f t="shared" si="283"/>
        <v>63921</v>
      </c>
      <c r="E1429" s="50">
        <f t="shared" si="284"/>
        <v>66612</v>
      </c>
      <c r="F1429" s="51">
        <f t="shared" si="285"/>
        <v>166321</v>
      </c>
      <c r="G1429" s="51">
        <f t="shared" si="286"/>
        <v>82308</v>
      </c>
      <c r="H1429" s="52">
        <f t="shared" si="287"/>
        <v>84013</v>
      </c>
      <c r="I1429" s="52">
        <f t="shared" si="288"/>
        <v>63921</v>
      </c>
      <c r="J1429" s="52">
        <f t="shared" si="289"/>
        <v>66612</v>
      </c>
      <c r="K1429" s="49">
        <f t="shared" si="290"/>
        <v>18387</v>
      </c>
      <c r="L1429" s="50">
        <f t="shared" si="291"/>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25">
      <c r="A1430" s="30" t="s">
        <v>46</v>
      </c>
      <c r="B1430" s="1" t="s">
        <v>1463</v>
      </c>
      <c r="C1430" s="29" t="str">
        <f t="shared" si="292"/>
        <v>LA England - Cheshire East</v>
      </c>
      <c r="D1430" s="50">
        <f t="shared" si="283"/>
        <v>160156</v>
      </c>
      <c r="E1430" s="50">
        <f t="shared" si="284"/>
        <v>170668</v>
      </c>
      <c r="F1430" s="51">
        <f t="shared" si="285"/>
        <v>412458</v>
      </c>
      <c r="G1430" s="51">
        <f t="shared" si="286"/>
        <v>202277</v>
      </c>
      <c r="H1430" s="52">
        <f t="shared" si="287"/>
        <v>210181</v>
      </c>
      <c r="I1430" s="52">
        <f t="shared" si="288"/>
        <v>160156</v>
      </c>
      <c r="J1430" s="52">
        <f t="shared" si="289"/>
        <v>170668</v>
      </c>
      <c r="K1430" s="49">
        <f t="shared" si="290"/>
        <v>42121</v>
      </c>
      <c r="L1430" s="50">
        <f t="shared" si="291"/>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25">
      <c r="A1431" s="30" t="s">
        <v>46</v>
      </c>
      <c r="B1431" s="1" t="s">
        <v>1464</v>
      </c>
      <c r="C1431" s="29" t="str">
        <f t="shared" si="292"/>
        <v>LA England - Cheshire West and Chester</v>
      </c>
      <c r="D1431" s="50">
        <f t="shared" si="283"/>
        <v>142090</v>
      </c>
      <c r="E1431" s="50">
        <f t="shared" si="284"/>
        <v>152090</v>
      </c>
      <c r="F1431" s="51">
        <f t="shared" si="285"/>
        <v>365061</v>
      </c>
      <c r="G1431" s="51">
        <f t="shared" si="286"/>
        <v>178462</v>
      </c>
      <c r="H1431" s="52">
        <f t="shared" si="287"/>
        <v>186599</v>
      </c>
      <c r="I1431" s="52">
        <f t="shared" si="288"/>
        <v>142090</v>
      </c>
      <c r="J1431" s="52">
        <f t="shared" si="289"/>
        <v>152090</v>
      </c>
      <c r="K1431" s="49">
        <f t="shared" si="290"/>
        <v>36372</v>
      </c>
      <c r="L1431" s="50">
        <f t="shared" si="291"/>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25">
      <c r="A1432" s="30" t="s">
        <v>46</v>
      </c>
      <c r="B1432" s="1" t="s">
        <v>1465</v>
      </c>
      <c r="C1432" s="29" t="str">
        <f t="shared" si="292"/>
        <v>LA England - Chesterfield</v>
      </c>
      <c r="D1432" s="50">
        <f t="shared" si="283"/>
        <v>41485</v>
      </c>
      <c r="E1432" s="50">
        <f t="shared" si="284"/>
        <v>43613</v>
      </c>
      <c r="F1432" s="51">
        <f t="shared" si="285"/>
        <v>104883</v>
      </c>
      <c r="G1432" s="51">
        <f t="shared" si="286"/>
        <v>51531</v>
      </c>
      <c r="H1432" s="52">
        <f t="shared" si="287"/>
        <v>53352</v>
      </c>
      <c r="I1432" s="52">
        <f t="shared" si="288"/>
        <v>41485</v>
      </c>
      <c r="J1432" s="52">
        <f t="shared" si="289"/>
        <v>43613</v>
      </c>
      <c r="K1432" s="49">
        <f t="shared" si="290"/>
        <v>10046</v>
      </c>
      <c r="L1432" s="50">
        <f t="shared" si="291"/>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25">
      <c r="A1433" s="30" t="s">
        <v>46</v>
      </c>
      <c r="B1433" s="1" t="s">
        <v>1466</v>
      </c>
      <c r="C1433" s="29" t="str">
        <f t="shared" si="292"/>
        <v>LA England - Chichester</v>
      </c>
      <c r="D1433" s="50">
        <f t="shared" si="283"/>
        <v>49739</v>
      </c>
      <c r="E1433" s="50">
        <f t="shared" si="284"/>
        <v>55845</v>
      </c>
      <c r="F1433" s="51">
        <f t="shared" si="285"/>
        <v>128003</v>
      </c>
      <c r="G1433" s="51">
        <f t="shared" si="286"/>
        <v>61193</v>
      </c>
      <c r="H1433" s="52">
        <f t="shared" si="287"/>
        <v>66810</v>
      </c>
      <c r="I1433" s="52">
        <f t="shared" si="288"/>
        <v>49739</v>
      </c>
      <c r="J1433" s="52">
        <f t="shared" si="289"/>
        <v>55845</v>
      </c>
      <c r="K1433" s="49">
        <f t="shared" si="290"/>
        <v>11454</v>
      </c>
      <c r="L1433" s="50">
        <f t="shared" si="291"/>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25">
      <c r="A1434" s="30" t="s">
        <v>46</v>
      </c>
      <c r="B1434" s="1" t="s">
        <v>1467</v>
      </c>
      <c r="C1434" s="29" t="str">
        <f t="shared" si="292"/>
        <v>LA England - Chorley</v>
      </c>
      <c r="D1434" s="50">
        <f t="shared" si="283"/>
        <v>47264</v>
      </c>
      <c r="E1434" s="50">
        <f t="shared" si="284"/>
        <v>48219</v>
      </c>
      <c r="F1434" s="51">
        <f t="shared" si="285"/>
        <v>119352</v>
      </c>
      <c r="G1434" s="51">
        <f t="shared" si="286"/>
        <v>59554</v>
      </c>
      <c r="H1434" s="52">
        <f t="shared" si="287"/>
        <v>59798</v>
      </c>
      <c r="I1434" s="52">
        <f t="shared" si="288"/>
        <v>47264</v>
      </c>
      <c r="J1434" s="52">
        <f t="shared" si="289"/>
        <v>48219</v>
      </c>
      <c r="K1434" s="49">
        <f t="shared" si="290"/>
        <v>12290</v>
      </c>
      <c r="L1434" s="50">
        <f t="shared" si="291"/>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25">
      <c r="A1435" s="30" t="s">
        <v>46</v>
      </c>
      <c r="B1435" s="1" t="s">
        <v>1468</v>
      </c>
      <c r="C1435" s="29" t="str">
        <f t="shared" si="292"/>
        <v>LA England - City of London</v>
      </c>
      <c r="D1435" s="50">
        <f t="shared" si="283"/>
        <v>7280</v>
      </c>
      <c r="E1435" s="50">
        <f t="shared" si="284"/>
        <v>5540</v>
      </c>
      <c r="F1435" s="51">
        <f t="shared" si="285"/>
        <v>13462</v>
      </c>
      <c r="G1435" s="51">
        <f t="shared" si="286"/>
        <v>7613</v>
      </c>
      <c r="H1435" s="52">
        <f t="shared" si="287"/>
        <v>5849</v>
      </c>
      <c r="I1435" s="52">
        <f t="shared" si="288"/>
        <v>7280</v>
      </c>
      <c r="J1435" s="52">
        <f t="shared" si="289"/>
        <v>5540</v>
      </c>
      <c r="K1435" s="49">
        <f t="shared" si="290"/>
        <v>333</v>
      </c>
      <c r="L1435" s="50">
        <f t="shared" si="291"/>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25">
      <c r="A1436" s="30" t="s">
        <v>46</v>
      </c>
      <c r="B1436" s="1" t="s">
        <v>1469</v>
      </c>
      <c r="C1436" s="29" t="str">
        <f t="shared" si="292"/>
        <v>LA England - Colchester</v>
      </c>
      <c r="D1436" s="50">
        <f t="shared" si="283"/>
        <v>75333</v>
      </c>
      <c r="E1436" s="50">
        <f t="shared" si="284"/>
        <v>79603</v>
      </c>
      <c r="F1436" s="51">
        <f t="shared" si="285"/>
        <v>196998</v>
      </c>
      <c r="G1436" s="51">
        <f t="shared" si="286"/>
        <v>96882</v>
      </c>
      <c r="H1436" s="52">
        <f t="shared" si="287"/>
        <v>100116</v>
      </c>
      <c r="I1436" s="52">
        <f t="shared" si="288"/>
        <v>75333</v>
      </c>
      <c r="J1436" s="52">
        <f t="shared" si="289"/>
        <v>79603</v>
      </c>
      <c r="K1436" s="49">
        <f t="shared" si="290"/>
        <v>21549</v>
      </c>
      <c r="L1436" s="50">
        <f t="shared" si="291"/>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25">
      <c r="A1437" s="30" t="s">
        <v>46</v>
      </c>
      <c r="B1437" s="1" t="s">
        <v>1470</v>
      </c>
      <c r="C1437" s="29" t="str">
        <f t="shared" si="292"/>
        <v>LA England - Cornwall</v>
      </c>
      <c r="D1437" s="50">
        <f t="shared" si="283"/>
        <v>226265</v>
      </c>
      <c r="E1437" s="50">
        <f t="shared" si="284"/>
        <v>246373</v>
      </c>
      <c r="F1437" s="51">
        <f t="shared" si="285"/>
        <v>578324</v>
      </c>
      <c r="G1437" s="51">
        <f t="shared" si="286"/>
        <v>280506</v>
      </c>
      <c r="H1437" s="52">
        <f t="shared" si="287"/>
        <v>297818</v>
      </c>
      <c r="I1437" s="52">
        <f t="shared" si="288"/>
        <v>226265</v>
      </c>
      <c r="J1437" s="52">
        <f t="shared" si="289"/>
        <v>246373</v>
      </c>
      <c r="K1437" s="49">
        <f t="shared" si="290"/>
        <v>54241</v>
      </c>
      <c r="L1437" s="50">
        <f t="shared" si="291"/>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25">
      <c r="A1438" s="30" t="s">
        <v>46</v>
      </c>
      <c r="B1438" s="1" t="s">
        <v>1471</v>
      </c>
      <c r="C1438" s="29" t="str">
        <f t="shared" si="292"/>
        <v>LA England - Cotswold</v>
      </c>
      <c r="D1438" s="50">
        <f t="shared" si="283"/>
        <v>35619</v>
      </c>
      <c r="E1438" s="50">
        <f t="shared" si="284"/>
        <v>39248</v>
      </c>
      <c r="F1438" s="51">
        <f t="shared" si="285"/>
        <v>91490</v>
      </c>
      <c r="G1438" s="51">
        <f t="shared" si="286"/>
        <v>43963</v>
      </c>
      <c r="H1438" s="52">
        <f t="shared" si="287"/>
        <v>47527</v>
      </c>
      <c r="I1438" s="52">
        <f t="shared" si="288"/>
        <v>35619</v>
      </c>
      <c r="J1438" s="52">
        <f t="shared" si="289"/>
        <v>39248</v>
      </c>
      <c r="K1438" s="49">
        <f t="shared" si="290"/>
        <v>8344</v>
      </c>
      <c r="L1438" s="50">
        <f t="shared" si="291"/>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25">
      <c r="A1439" s="30" t="s">
        <v>46</v>
      </c>
      <c r="B1439" s="1" t="s">
        <v>1472</v>
      </c>
      <c r="C1439" s="29" t="str">
        <f t="shared" si="292"/>
        <v>LA England - County Durham</v>
      </c>
      <c r="D1439" s="50">
        <f t="shared" si="283"/>
        <v>208222</v>
      </c>
      <c r="E1439" s="50">
        <f t="shared" si="284"/>
        <v>224331</v>
      </c>
      <c r="F1439" s="51">
        <f t="shared" si="285"/>
        <v>532182</v>
      </c>
      <c r="G1439" s="51">
        <f t="shared" si="286"/>
        <v>259564</v>
      </c>
      <c r="H1439" s="52">
        <f t="shared" si="287"/>
        <v>272618</v>
      </c>
      <c r="I1439" s="52">
        <f t="shared" si="288"/>
        <v>208222</v>
      </c>
      <c r="J1439" s="52">
        <f t="shared" si="289"/>
        <v>224331</v>
      </c>
      <c r="K1439" s="49">
        <f t="shared" si="290"/>
        <v>51342</v>
      </c>
      <c r="L1439" s="50">
        <f t="shared" si="291"/>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25">
      <c r="A1440" s="30" t="s">
        <v>46</v>
      </c>
      <c r="B1440" s="1" t="s">
        <v>1473</v>
      </c>
      <c r="C1440" s="29" t="str">
        <f t="shared" si="292"/>
        <v>LA England - Coventry</v>
      </c>
      <c r="D1440" s="50">
        <f t="shared" si="283"/>
        <v>140244</v>
      </c>
      <c r="E1440" s="50">
        <f t="shared" si="284"/>
        <v>139964</v>
      </c>
      <c r="F1440" s="51">
        <f t="shared" si="285"/>
        <v>360702</v>
      </c>
      <c r="G1440" s="51">
        <f t="shared" si="286"/>
        <v>181477</v>
      </c>
      <c r="H1440" s="52">
        <f t="shared" si="287"/>
        <v>179225</v>
      </c>
      <c r="I1440" s="52">
        <f t="shared" si="288"/>
        <v>140244</v>
      </c>
      <c r="J1440" s="52">
        <f t="shared" si="289"/>
        <v>139964</v>
      </c>
      <c r="K1440" s="49">
        <f t="shared" si="290"/>
        <v>41233</v>
      </c>
      <c r="L1440" s="50">
        <f t="shared" si="291"/>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25">
      <c r="A1441" s="30" t="s">
        <v>46</v>
      </c>
      <c r="B1441" s="1" t="s">
        <v>1474</v>
      </c>
      <c r="C1441" s="29" t="str">
        <f t="shared" si="292"/>
        <v>LA England - Crawley</v>
      </c>
      <c r="D1441" s="50">
        <f t="shared" si="283"/>
        <v>45248</v>
      </c>
      <c r="E1441" s="50">
        <f t="shared" si="284"/>
        <v>46453</v>
      </c>
      <c r="F1441" s="51">
        <f t="shared" si="285"/>
        <v>120545</v>
      </c>
      <c r="G1441" s="51">
        <f t="shared" si="286"/>
        <v>60208</v>
      </c>
      <c r="H1441" s="52">
        <f t="shared" si="287"/>
        <v>60337</v>
      </c>
      <c r="I1441" s="52">
        <f t="shared" si="288"/>
        <v>45248</v>
      </c>
      <c r="J1441" s="52">
        <f t="shared" si="289"/>
        <v>46453</v>
      </c>
      <c r="K1441" s="49">
        <f t="shared" si="290"/>
        <v>14960</v>
      </c>
      <c r="L1441" s="50">
        <f t="shared" si="291"/>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25">
      <c r="A1442" s="30" t="s">
        <v>46</v>
      </c>
      <c r="B1442" s="1" t="s">
        <v>1475</v>
      </c>
      <c r="C1442" s="29" t="str">
        <f t="shared" si="292"/>
        <v>LA England - Croydon</v>
      </c>
      <c r="D1442" s="50">
        <f t="shared" si="283"/>
        <v>144982</v>
      </c>
      <c r="E1442" s="50">
        <f t="shared" si="284"/>
        <v>161409</v>
      </c>
      <c r="F1442" s="51">
        <f t="shared" si="285"/>
        <v>397741</v>
      </c>
      <c r="G1442" s="51">
        <f t="shared" si="286"/>
        <v>191546</v>
      </c>
      <c r="H1442" s="52">
        <f t="shared" si="287"/>
        <v>206195</v>
      </c>
      <c r="I1442" s="52">
        <f t="shared" si="288"/>
        <v>144982</v>
      </c>
      <c r="J1442" s="52">
        <f t="shared" si="289"/>
        <v>161409</v>
      </c>
      <c r="K1442" s="49">
        <f t="shared" si="290"/>
        <v>46564</v>
      </c>
      <c r="L1442" s="50">
        <f t="shared" si="291"/>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25">
      <c r="A1443" s="30" t="s">
        <v>46</v>
      </c>
      <c r="B1443" s="1" t="s">
        <v>1476</v>
      </c>
      <c r="C1443" s="29" t="str">
        <f t="shared" si="292"/>
        <v>LA England - Cumberland</v>
      </c>
      <c r="D1443" s="50">
        <f t="shared" si="283"/>
        <v>109851</v>
      </c>
      <c r="E1443" s="50">
        <f t="shared" si="284"/>
        <v>115250</v>
      </c>
      <c r="F1443" s="51">
        <f t="shared" si="285"/>
        <v>276876</v>
      </c>
      <c r="G1443" s="51">
        <f t="shared" si="286"/>
        <v>136267</v>
      </c>
      <c r="H1443" s="52">
        <f t="shared" si="287"/>
        <v>140609</v>
      </c>
      <c r="I1443" s="52">
        <f t="shared" si="288"/>
        <v>109851</v>
      </c>
      <c r="J1443" s="52">
        <f t="shared" si="289"/>
        <v>115250</v>
      </c>
      <c r="K1443" s="49">
        <f t="shared" si="290"/>
        <v>26416</v>
      </c>
      <c r="L1443" s="50">
        <f t="shared" si="291"/>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25">
      <c r="A1444" s="30" t="s">
        <v>46</v>
      </c>
      <c r="B1444" s="1" t="s">
        <v>1477</v>
      </c>
      <c r="C1444" s="29" t="str">
        <f t="shared" si="292"/>
        <v>LA England - Dacorum</v>
      </c>
      <c r="D1444" s="50">
        <f t="shared" si="283"/>
        <v>59284</v>
      </c>
      <c r="E1444" s="50">
        <f t="shared" si="284"/>
        <v>62746</v>
      </c>
      <c r="F1444" s="51">
        <f t="shared" si="285"/>
        <v>157827</v>
      </c>
      <c r="G1444" s="51">
        <f t="shared" si="286"/>
        <v>77645</v>
      </c>
      <c r="H1444" s="52">
        <f t="shared" si="287"/>
        <v>80182</v>
      </c>
      <c r="I1444" s="52">
        <f t="shared" si="288"/>
        <v>59284</v>
      </c>
      <c r="J1444" s="52">
        <f t="shared" si="289"/>
        <v>62746</v>
      </c>
      <c r="K1444" s="49">
        <f t="shared" si="290"/>
        <v>18361</v>
      </c>
      <c r="L1444" s="50">
        <f t="shared" si="291"/>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25">
      <c r="A1445" s="30" t="s">
        <v>46</v>
      </c>
      <c r="B1445" s="1" t="s">
        <v>1478</v>
      </c>
      <c r="C1445" s="29" t="str">
        <f t="shared" si="292"/>
        <v>LA England - Darlington</v>
      </c>
      <c r="D1445" s="50">
        <f t="shared" ref="D1445:D1508" si="293">I1445</f>
        <v>42629</v>
      </c>
      <c r="E1445" s="50">
        <f t="shared" ref="E1445:E1508" si="294">J1445</f>
        <v>45522</v>
      </c>
      <c r="F1445" s="51">
        <f t="shared" ref="F1445:F1508" si="295">G1445+H1445</f>
        <v>110562</v>
      </c>
      <c r="G1445" s="51">
        <f t="shared" ref="G1445:G1508" si="296">SUM(M1445:CY1445)</f>
        <v>54068</v>
      </c>
      <c r="H1445" s="52">
        <f t="shared" ref="H1445:H1508" si="297">SUM(CZ1445:GL1445)</f>
        <v>56494</v>
      </c>
      <c r="I1445" s="52">
        <f t="shared" ref="I1445:I1508" si="298">SUM(AE1445:CY1445)</f>
        <v>42629</v>
      </c>
      <c r="J1445" s="52">
        <f t="shared" ref="J1445:J1508" si="299">SUM(DR1445:GL1445)</f>
        <v>45522</v>
      </c>
      <c r="K1445" s="49">
        <f t="shared" ref="K1445:K1508" si="300">SUM(M1445:AD1445)</f>
        <v>11439</v>
      </c>
      <c r="L1445" s="50">
        <f t="shared" ref="L1445:L1508" si="301">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25">
      <c r="A1446" s="30" t="s">
        <v>46</v>
      </c>
      <c r="B1446" s="1" t="s">
        <v>1479</v>
      </c>
      <c r="C1446" s="29" t="str">
        <f t="shared" si="292"/>
        <v>LA England - Dartford</v>
      </c>
      <c r="D1446" s="50">
        <f t="shared" si="293"/>
        <v>43121</v>
      </c>
      <c r="E1446" s="50">
        <f t="shared" si="294"/>
        <v>47055</v>
      </c>
      <c r="F1446" s="51">
        <f t="shared" si="295"/>
        <v>120699</v>
      </c>
      <c r="G1446" s="51">
        <f t="shared" si="296"/>
        <v>58873</v>
      </c>
      <c r="H1446" s="52">
        <f t="shared" si="297"/>
        <v>61826</v>
      </c>
      <c r="I1446" s="52">
        <f t="shared" si="298"/>
        <v>43121</v>
      </c>
      <c r="J1446" s="52">
        <f t="shared" si="299"/>
        <v>47055</v>
      </c>
      <c r="K1446" s="49">
        <f t="shared" si="300"/>
        <v>15752</v>
      </c>
      <c r="L1446" s="50">
        <f t="shared" si="301"/>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25">
      <c r="A1447" s="30" t="s">
        <v>46</v>
      </c>
      <c r="B1447" s="1" t="s">
        <v>1480</v>
      </c>
      <c r="C1447" s="29" t="str">
        <f t="shared" ref="C1447:C1510" si="302">CONCATENATE(A1447," - ",B1447)</f>
        <v>LA England - Derby</v>
      </c>
      <c r="D1447" s="50">
        <f t="shared" si="293"/>
        <v>102055</v>
      </c>
      <c r="E1447" s="50">
        <f t="shared" si="294"/>
        <v>104347</v>
      </c>
      <c r="F1447" s="51">
        <f t="shared" si="295"/>
        <v>266460</v>
      </c>
      <c r="G1447" s="51">
        <f t="shared" si="296"/>
        <v>132821</v>
      </c>
      <c r="H1447" s="52">
        <f t="shared" si="297"/>
        <v>133639</v>
      </c>
      <c r="I1447" s="52">
        <f t="shared" si="298"/>
        <v>102055</v>
      </c>
      <c r="J1447" s="52">
        <f t="shared" si="299"/>
        <v>104347</v>
      </c>
      <c r="K1447" s="49">
        <f t="shared" si="300"/>
        <v>30766</v>
      </c>
      <c r="L1447" s="50">
        <f t="shared" si="301"/>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25">
      <c r="A1448" s="30" t="s">
        <v>46</v>
      </c>
      <c r="B1448" s="1" t="s">
        <v>1481</v>
      </c>
      <c r="C1448" s="29" t="str">
        <f t="shared" si="302"/>
        <v>LA England - Derbyshire Dales</v>
      </c>
      <c r="D1448" s="50">
        <f t="shared" si="293"/>
        <v>28886</v>
      </c>
      <c r="E1448" s="50">
        <f t="shared" si="294"/>
        <v>30827</v>
      </c>
      <c r="F1448" s="51">
        <f t="shared" si="295"/>
        <v>71530</v>
      </c>
      <c r="G1448" s="51">
        <f t="shared" si="296"/>
        <v>34766</v>
      </c>
      <c r="H1448" s="52">
        <f t="shared" si="297"/>
        <v>36764</v>
      </c>
      <c r="I1448" s="52">
        <f t="shared" si="298"/>
        <v>28886</v>
      </c>
      <c r="J1448" s="52">
        <f t="shared" si="299"/>
        <v>30827</v>
      </c>
      <c r="K1448" s="49">
        <f t="shared" si="300"/>
        <v>5880</v>
      </c>
      <c r="L1448" s="50">
        <f t="shared" si="301"/>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25">
      <c r="A1449" s="30" t="s">
        <v>46</v>
      </c>
      <c r="B1449" s="1" t="s">
        <v>1482</v>
      </c>
      <c r="C1449" s="29" t="str">
        <f t="shared" si="302"/>
        <v>LA England - Doncaster</v>
      </c>
      <c r="D1449" s="50">
        <f t="shared" si="293"/>
        <v>122267</v>
      </c>
      <c r="E1449" s="50">
        <f t="shared" si="294"/>
        <v>125673</v>
      </c>
      <c r="F1449" s="51">
        <f t="shared" si="295"/>
        <v>314176</v>
      </c>
      <c r="G1449" s="51">
        <f t="shared" si="296"/>
        <v>156332</v>
      </c>
      <c r="H1449" s="52">
        <f t="shared" si="297"/>
        <v>157844</v>
      </c>
      <c r="I1449" s="52">
        <f t="shared" si="298"/>
        <v>122267</v>
      </c>
      <c r="J1449" s="52">
        <f t="shared" si="299"/>
        <v>125673</v>
      </c>
      <c r="K1449" s="49">
        <f t="shared" si="300"/>
        <v>34065</v>
      </c>
      <c r="L1449" s="50">
        <f t="shared" si="301"/>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25">
      <c r="A1450" s="30" t="s">
        <v>46</v>
      </c>
      <c r="B1450" s="1" t="s">
        <v>1483</v>
      </c>
      <c r="C1450" s="29" t="str">
        <f t="shared" si="302"/>
        <v>LA England - Dorset</v>
      </c>
      <c r="D1450" s="50">
        <f t="shared" si="293"/>
        <v>152755</v>
      </c>
      <c r="E1450" s="50">
        <f t="shared" si="294"/>
        <v>166032</v>
      </c>
      <c r="F1450" s="51">
        <f t="shared" si="295"/>
        <v>384809</v>
      </c>
      <c r="G1450" s="51">
        <f t="shared" si="296"/>
        <v>186392</v>
      </c>
      <c r="H1450" s="52">
        <f t="shared" si="297"/>
        <v>198417</v>
      </c>
      <c r="I1450" s="52">
        <f t="shared" si="298"/>
        <v>152755</v>
      </c>
      <c r="J1450" s="52">
        <f t="shared" si="299"/>
        <v>166032</v>
      </c>
      <c r="K1450" s="49">
        <f t="shared" si="300"/>
        <v>33637</v>
      </c>
      <c r="L1450" s="50">
        <f t="shared" si="301"/>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25">
      <c r="A1451" s="30" t="s">
        <v>46</v>
      </c>
      <c r="B1451" s="1" t="s">
        <v>1484</v>
      </c>
      <c r="C1451" s="29" t="str">
        <f t="shared" si="302"/>
        <v>LA England - Dover</v>
      </c>
      <c r="D1451" s="50">
        <f t="shared" si="293"/>
        <v>45695</v>
      </c>
      <c r="E1451" s="50">
        <f t="shared" si="294"/>
        <v>49502</v>
      </c>
      <c r="F1451" s="51">
        <f t="shared" si="295"/>
        <v>118591</v>
      </c>
      <c r="G1451" s="51">
        <f t="shared" si="296"/>
        <v>57702</v>
      </c>
      <c r="H1451" s="52">
        <f t="shared" si="297"/>
        <v>60889</v>
      </c>
      <c r="I1451" s="52">
        <f t="shared" si="298"/>
        <v>45695</v>
      </c>
      <c r="J1451" s="52">
        <f t="shared" si="299"/>
        <v>49502</v>
      </c>
      <c r="K1451" s="49">
        <f t="shared" si="300"/>
        <v>12007</v>
      </c>
      <c r="L1451" s="50">
        <f t="shared" si="301"/>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25">
      <c r="A1452" s="30" t="s">
        <v>46</v>
      </c>
      <c r="B1452" s="1" t="s">
        <v>1485</v>
      </c>
      <c r="C1452" s="29" t="str">
        <f t="shared" si="302"/>
        <v>LA England - Dudley</v>
      </c>
      <c r="D1452" s="50">
        <f t="shared" si="293"/>
        <v>124933</v>
      </c>
      <c r="E1452" s="50">
        <f t="shared" si="294"/>
        <v>131986</v>
      </c>
      <c r="F1452" s="51">
        <f t="shared" si="295"/>
        <v>326680</v>
      </c>
      <c r="G1452" s="51">
        <f t="shared" si="296"/>
        <v>160581</v>
      </c>
      <c r="H1452" s="52">
        <f t="shared" si="297"/>
        <v>166099</v>
      </c>
      <c r="I1452" s="52">
        <f t="shared" si="298"/>
        <v>124933</v>
      </c>
      <c r="J1452" s="52">
        <f t="shared" si="299"/>
        <v>131986</v>
      </c>
      <c r="K1452" s="49">
        <f t="shared" si="300"/>
        <v>35648</v>
      </c>
      <c r="L1452" s="50">
        <f t="shared" si="301"/>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25">
      <c r="A1453" s="30" t="s">
        <v>46</v>
      </c>
      <c r="B1453" s="1" t="s">
        <v>1486</v>
      </c>
      <c r="C1453" s="29" t="str">
        <f t="shared" si="302"/>
        <v>LA England - Ealing</v>
      </c>
      <c r="D1453" s="50">
        <f t="shared" si="293"/>
        <v>143436</v>
      </c>
      <c r="E1453" s="50">
        <f t="shared" si="294"/>
        <v>150688</v>
      </c>
      <c r="F1453" s="51">
        <f t="shared" si="295"/>
        <v>375340</v>
      </c>
      <c r="G1453" s="51">
        <f t="shared" si="296"/>
        <v>185234</v>
      </c>
      <c r="H1453" s="52">
        <f t="shared" si="297"/>
        <v>190106</v>
      </c>
      <c r="I1453" s="52">
        <f t="shared" si="298"/>
        <v>143436</v>
      </c>
      <c r="J1453" s="52">
        <f t="shared" si="299"/>
        <v>150688</v>
      </c>
      <c r="K1453" s="49">
        <f t="shared" si="300"/>
        <v>41798</v>
      </c>
      <c r="L1453" s="50">
        <f t="shared" si="301"/>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25">
      <c r="A1454" s="30" t="s">
        <v>46</v>
      </c>
      <c r="B1454" s="1" t="s">
        <v>1487</v>
      </c>
      <c r="C1454" s="29" t="str">
        <f t="shared" si="302"/>
        <v>LA England - East Cambridgeshire</v>
      </c>
      <c r="D1454" s="50">
        <f t="shared" si="293"/>
        <v>35288</v>
      </c>
      <c r="E1454" s="50">
        <f t="shared" si="294"/>
        <v>37204</v>
      </c>
      <c r="F1454" s="51">
        <f t="shared" si="295"/>
        <v>91466</v>
      </c>
      <c r="G1454" s="51">
        <f t="shared" si="296"/>
        <v>44953</v>
      </c>
      <c r="H1454" s="52">
        <f t="shared" si="297"/>
        <v>46513</v>
      </c>
      <c r="I1454" s="52">
        <f t="shared" si="298"/>
        <v>35288</v>
      </c>
      <c r="J1454" s="52">
        <f t="shared" si="299"/>
        <v>37204</v>
      </c>
      <c r="K1454" s="49">
        <f t="shared" si="300"/>
        <v>9665</v>
      </c>
      <c r="L1454" s="50">
        <f t="shared" si="301"/>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25">
      <c r="A1455" s="30" t="s">
        <v>46</v>
      </c>
      <c r="B1455" s="1" t="s">
        <v>1488</v>
      </c>
      <c r="C1455" s="29" t="str">
        <f t="shared" si="302"/>
        <v>LA England - East Devon</v>
      </c>
      <c r="D1455" s="50">
        <f t="shared" si="293"/>
        <v>61229</v>
      </c>
      <c r="E1455" s="50">
        <f t="shared" si="294"/>
        <v>67450</v>
      </c>
      <c r="F1455" s="51">
        <f t="shared" si="295"/>
        <v>156167</v>
      </c>
      <c r="G1455" s="51">
        <f t="shared" si="296"/>
        <v>75315</v>
      </c>
      <c r="H1455" s="52">
        <f t="shared" si="297"/>
        <v>80852</v>
      </c>
      <c r="I1455" s="52">
        <f t="shared" si="298"/>
        <v>61229</v>
      </c>
      <c r="J1455" s="52">
        <f t="shared" si="299"/>
        <v>67450</v>
      </c>
      <c r="K1455" s="49">
        <f t="shared" si="300"/>
        <v>14086</v>
      </c>
      <c r="L1455" s="50">
        <f t="shared" si="301"/>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25">
      <c r="A1456" s="30" t="s">
        <v>46</v>
      </c>
      <c r="B1456" s="1" t="s">
        <v>1489</v>
      </c>
      <c r="C1456" s="29" t="str">
        <f t="shared" si="302"/>
        <v>LA England - East Hampshire</v>
      </c>
      <c r="D1456" s="50">
        <f t="shared" si="293"/>
        <v>49551</v>
      </c>
      <c r="E1456" s="50">
        <f t="shared" si="294"/>
        <v>53606</v>
      </c>
      <c r="F1456" s="51">
        <f t="shared" si="295"/>
        <v>128440</v>
      </c>
      <c r="G1456" s="51">
        <f t="shared" si="296"/>
        <v>62486</v>
      </c>
      <c r="H1456" s="52">
        <f t="shared" si="297"/>
        <v>65954</v>
      </c>
      <c r="I1456" s="52">
        <f t="shared" si="298"/>
        <v>49551</v>
      </c>
      <c r="J1456" s="52">
        <f t="shared" si="299"/>
        <v>53606</v>
      </c>
      <c r="K1456" s="49">
        <f t="shared" si="300"/>
        <v>12935</v>
      </c>
      <c r="L1456" s="50">
        <f t="shared" si="301"/>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25">
      <c r="A1457" s="30" t="s">
        <v>46</v>
      </c>
      <c r="B1457" s="1" t="s">
        <v>1490</v>
      </c>
      <c r="C1457" s="29" t="str">
        <f t="shared" si="302"/>
        <v>LA England - East Hertfordshire</v>
      </c>
      <c r="D1457" s="50">
        <f t="shared" si="293"/>
        <v>57544</v>
      </c>
      <c r="E1457" s="50">
        <f t="shared" si="294"/>
        <v>62270</v>
      </c>
      <c r="F1457" s="51">
        <f t="shared" si="295"/>
        <v>153391</v>
      </c>
      <c r="G1457" s="51">
        <f t="shared" si="296"/>
        <v>74693</v>
      </c>
      <c r="H1457" s="52">
        <f t="shared" si="297"/>
        <v>78698</v>
      </c>
      <c r="I1457" s="52">
        <f t="shared" si="298"/>
        <v>57544</v>
      </c>
      <c r="J1457" s="52">
        <f t="shared" si="299"/>
        <v>62270</v>
      </c>
      <c r="K1457" s="49">
        <f t="shared" si="300"/>
        <v>17149</v>
      </c>
      <c r="L1457" s="50">
        <f t="shared" si="301"/>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25">
      <c r="A1458" s="30" t="s">
        <v>46</v>
      </c>
      <c r="B1458" s="1" t="s">
        <v>1491</v>
      </c>
      <c r="C1458" s="29" t="str">
        <f t="shared" si="302"/>
        <v>LA England - East Lindsey</v>
      </c>
      <c r="D1458" s="50">
        <f t="shared" si="293"/>
        <v>59053</v>
      </c>
      <c r="E1458" s="50">
        <f t="shared" si="294"/>
        <v>62557</v>
      </c>
      <c r="F1458" s="51">
        <f t="shared" si="295"/>
        <v>145371</v>
      </c>
      <c r="G1458" s="51">
        <f t="shared" si="296"/>
        <v>71121</v>
      </c>
      <c r="H1458" s="52">
        <f t="shared" si="297"/>
        <v>74250</v>
      </c>
      <c r="I1458" s="52">
        <f t="shared" si="298"/>
        <v>59053</v>
      </c>
      <c r="J1458" s="52">
        <f t="shared" si="299"/>
        <v>62557</v>
      </c>
      <c r="K1458" s="49">
        <f t="shared" si="300"/>
        <v>12068</v>
      </c>
      <c r="L1458" s="50">
        <f t="shared" si="301"/>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25">
      <c r="A1459" s="30" t="s">
        <v>46</v>
      </c>
      <c r="B1459" s="1" t="s">
        <v>1492</v>
      </c>
      <c r="C1459" s="29" t="str">
        <f t="shared" si="302"/>
        <v>LA England - East Riding of Yorkshire</v>
      </c>
      <c r="D1459" s="50">
        <f t="shared" si="293"/>
        <v>139194</v>
      </c>
      <c r="E1459" s="50">
        <f t="shared" si="294"/>
        <v>148716</v>
      </c>
      <c r="F1459" s="51">
        <f t="shared" si="295"/>
        <v>350119</v>
      </c>
      <c r="G1459" s="51">
        <f t="shared" si="296"/>
        <v>171447</v>
      </c>
      <c r="H1459" s="52">
        <f t="shared" si="297"/>
        <v>178672</v>
      </c>
      <c r="I1459" s="52">
        <f t="shared" si="298"/>
        <v>139194</v>
      </c>
      <c r="J1459" s="52">
        <f t="shared" si="299"/>
        <v>148716</v>
      </c>
      <c r="K1459" s="49">
        <f t="shared" si="300"/>
        <v>32253</v>
      </c>
      <c r="L1459" s="50">
        <f t="shared" si="301"/>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25">
      <c r="A1460" s="30" t="s">
        <v>46</v>
      </c>
      <c r="B1460" s="1" t="s">
        <v>1493</v>
      </c>
      <c r="C1460" s="29" t="str">
        <f t="shared" si="302"/>
        <v>LA England - East Staffordshire</v>
      </c>
      <c r="D1460" s="50">
        <f t="shared" si="293"/>
        <v>49436</v>
      </c>
      <c r="E1460" s="50">
        <f t="shared" si="294"/>
        <v>50584</v>
      </c>
      <c r="F1460" s="51">
        <f t="shared" si="295"/>
        <v>127637</v>
      </c>
      <c r="G1460" s="51">
        <f t="shared" si="296"/>
        <v>63629</v>
      </c>
      <c r="H1460" s="52">
        <f t="shared" si="297"/>
        <v>64008</v>
      </c>
      <c r="I1460" s="52">
        <f t="shared" si="298"/>
        <v>49436</v>
      </c>
      <c r="J1460" s="52">
        <f t="shared" si="299"/>
        <v>50584</v>
      </c>
      <c r="K1460" s="49">
        <f t="shared" si="300"/>
        <v>14193</v>
      </c>
      <c r="L1460" s="50">
        <f t="shared" si="301"/>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25">
      <c r="A1461" s="30" t="s">
        <v>46</v>
      </c>
      <c r="B1461" s="1" t="s">
        <v>1494</v>
      </c>
      <c r="C1461" s="29" t="str">
        <f t="shared" si="302"/>
        <v>LA England - East Suffolk</v>
      </c>
      <c r="D1461" s="50">
        <f t="shared" si="293"/>
        <v>97863</v>
      </c>
      <c r="E1461" s="50">
        <f t="shared" si="294"/>
        <v>105016</v>
      </c>
      <c r="F1461" s="51">
        <f t="shared" si="295"/>
        <v>247100</v>
      </c>
      <c r="G1461" s="51">
        <f t="shared" si="296"/>
        <v>120347</v>
      </c>
      <c r="H1461" s="52">
        <f t="shared" si="297"/>
        <v>126753</v>
      </c>
      <c r="I1461" s="52">
        <f t="shared" si="298"/>
        <v>97863</v>
      </c>
      <c r="J1461" s="52">
        <f t="shared" si="299"/>
        <v>105016</v>
      </c>
      <c r="K1461" s="49">
        <f t="shared" si="300"/>
        <v>22484</v>
      </c>
      <c r="L1461" s="50">
        <f t="shared" si="301"/>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25">
      <c r="A1462" s="30" t="s">
        <v>46</v>
      </c>
      <c r="B1462" s="1" t="s">
        <v>1495</v>
      </c>
      <c r="C1462" s="29" t="str">
        <f t="shared" si="302"/>
        <v>LA England - Eastbourne</v>
      </c>
      <c r="D1462" s="50">
        <f t="shared" si="293"/>
        <v>39582</v>
      </c>
      <c r="E1462" s="50">
        <f t="shared" si="294"/>
        <v>44480</v>
      </c>
      <c r="F1462" s="51">
        <f t="shared" si="295"/>
        <v>103796</v>
      </c>
      <c r="G1462" s="51">
        <f t="shared" si="296"/>
        <v>49819</v>
      </c>
      <c r="H1462" s="52">
        <f t="shared" si="297"/>
        <v>53977</v>
      </c>
      <c r="I1462" s="52">
        <f t="shared" si="298"/>
        <v>39582</v>
      </c>
      <c r="J1462" s="52">
        <f t="shared" si="299"/>
        <v>44480</v>
      </c>
      <c r="K1462" s="49">
        <f t="shared" si="300"/>
        <v>10237</v>
      </c>
      <c r="L1462" s="50">
        <f t="shared" si="301"/>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25">
      <c r="A1463" s="30" t="s">
        <v>46</v>
      </c>
      <c r="B1463" s="1" t="s">
        <v>1496</v>
      </c>
      <c r="C1463" s="29" t="str">
        <f t="shared" si="302"/>
        <v>LA England - Eastleigh</v>
      </c>
      <c r="D1463" s="50">
        <f t="shared" si="293"/>
        <v>53531</v>
      </c>
      <c r="E1463" s="50">
        <f t="shared" si="294"/>
        <v>57274</v>
      </c>
      <c r="F1463" s="51">
        <f t="shared" si="295"/>
        <v>140950</v>
      </c>
      <c r="G1463" s="51">
        <f t="shared" si="296"/>
        <v>68871</v>
      </c>
      <c r="H1463" s="52">
        <f t="shared" si="297"/>
        <v>72079</v>
      </c>
      <c r="I1463" s="52">
        <f t="shared" si="298"/>
        <v>53531</v>
      </c>
      <c r="J1463" s="52">
        <f t="shared" si="299"/>
        <v>57274</v>
      </c>
      <c r="K1463" s="49">
        <f t="shared" si="300"/>
        <v>15340</v>
      </c>
      <c r="L1463" s="50">
        <f t="shared" si="301"/>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25">
      <c r="A1464" s="30" t="s">
        <v>46</v>
      </c>
      <c r="B1464" s="1" t="s">
        <v>1497</v>
      </c>
      <c r="C1464" s="29" t="str">
        <f t="shared" si="302"/>
        <v>LA England - Elmbridge</v>
      </c>
      <c r="D1464" s="50">
        <f t="shared" si="293"/>
        <v>50856</v>
      </c>
      <c r="E1464" s="50">
        <f t="shared" si="294"/>
        <v>55952</v>
      </c>
      <c r="F1464" s="51">
        <f t="shared" si="295"/>
        <v>140500</v>
      </c>
      <c r="G1464" s="51">
        <f t="shared" si="296"/>
        <v>68058</v>
      </c>
      <c r="H1464" s="52">
        <f t="shared" si="297"/>
        <v>72442</v>
      </c>
      <c r="I1464" s="52">
        <f t="shared" si="298"/>
        <v>50856</v>
      </c>
      <c r="J1464" s="52">
        <f t="shared" si="299"/>
        <v>55952</v>
      </c>
      <c r="K1464" s="49">
        <f t="shared" si="300"/>
        <v>17202</v>
      </c>
      <c r="L1464" s="50">
        <f t="shared" si="301"/>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25">
      <c r="A1465" s="30" t="s">
        <v>46</v>
      </c>
      <c r="B1465" s="1" t="s">
        <v>1498</v>
      </c>
      <c r="C1465" s="29" t="str">
        <f t="shared" si="302"/>
        <v>LA England - Enfield</v>
      </c>
      <c r="D1465" s="50">
        <f t="shared" si="293"/>
        <v>115073</v>
      </c>
      <c r="E1465" s="50">
        <f t="shared" si="294"/>
        <v>131915</v>
      </c>
      <c r="F1465" s="51">
        <f t="shared" si="295"/>
        <v>327429</v>
      </c>
      <c r="G1465" s="51">
        <f t="shared" si="296"/>
        <v>156152</v>
      </c>
      <c r="H1465" s="52">
        <f t="shared" si="297"/>
        <v>171277</v>
      </c>
      <c r="I1465" s="52">
        <f t="shared" si="298"/>
        <v>115073</v>
      </c>
      <c r="J1465" s="52">
        <f t="shared" si="299"/>
        <v>131915</v>
      </c>
      <c r="K1465" s="49">
        <f t="shared" si="300"/>
        <v>41079</v>
      </c>
      <c r="L1465" s="50">
        <f t="shared" si="301"/>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25">
      <c r="A1466" s="30" t="s">
        <v>46</v>
      </c>
      <c r="B1466" s="1" t="s">
        <v>1499</v>
      </c>
      <c r="C1466" s="29" t="str">
        <f t="shared" si="302"/>
        <v>LA England - Epping Forest</v>
      </c>
      <c r="D1466" s="50">
        <f t="shared" si="293"/>
        <v>51249</v>
      </c>
      <c r="E1466" s="50">
        <f t="shared" si="294"/>
        <v>56229</v>
      </c>
      <c r="F1466" s="51">
        <f t="shared" si="295"/>
        <v>135975</v>
      </c>
      <c r="G1466" s="51">
        <f t="shared" si="296"/>
        <v>65907</v>
      </c>
      <c r="H1466" s="52">
        <f t="shared" si="297"/>
        <v>70068</v>
      </c>
      <c r="I1466" s="52">
        <f t="shared" si="298"/>
        <v>51249</v>
      </c>
      <c r="J1466" s="52">
        <f t="shared" si="299"/>
        <v>56229</v>
      </c>
      <c r="K1466" s="49">
        <f t="shared" si="300"/>
        <v>14658</v>
      </c>
      <c r="L1466" s="50">
        <f t="shared" si="301"/>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25">
      <c r="A1467" s="30" t="s">
        <v>46</v>
      </c>
      <c r="B1467" s="1" t="s">
        <v>1500</v>
      </c>
      <c r="C1467" s="29" t="str">
        <f t="shared" si="302"/>
        <v>LA England - Epsom and Ewell</v>
      </c>
      <c r="D1467" s="50">
        <f t="shared" si="293"/>
        <v>29958</v>
      </c>
      <c r="E1467" s="50">
        <f t="shared" si="294"/>
        <v>33110</v>
      </c>
      <c r="F1467" s="51">
        <f t="shared" si="295"/>
        <v>81989</v>
      </c>
      <c r="G1467" s="51">
        <f t="shared" si="296"/>
        <v>39693</v>
      </c>
      <c r="H1467" s="52">
        <f t="shared" si="297"/>
        <v>42296</v>
      </c>
      <c r="I1467" s="52">
        <f t="shared" si="298"/>
        <v>29958</v>
      </c>
      <c r="J1467" s="52">
        <f t="shared" si="299"/>
        <v>33110</v>
      </c>
      <c r="K1467" s="49">
        <f t="shared" si="300"/>
        <v>9735</v>
      </c>
      <c r="L1467" s="50">
        <f t="shared" si="301"/>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25">
      <c r="A1468" s="30" t="s">
        <v>46</v>
      </c>
      <c r="B1468" s="1" t="s">
        <v>1501</v>
      </c>
      <c r="C1468" s="29" t="str">
        <f t="shared" si="302"/>
        <v>LA England - Erewash</v>
      </c>
      <c r="D1468" s="50">
        <f t="shared" si="293"/>
        <v>44639</v>
      </c>
      <c r="E1468" s="50">
        <f t="shared" si="294"/>
        <v>47332</v>
      </c>
      <c r="F1468" s="51">
        <f t="shared" si="295"/>
        <v>113844</v>
      </c>
      <c r="G1468" s="51">
        <f t="shared" si="296"/>
        <v>56001</v>
      </c>
      <c r="H1468" s="52">
        <f t="shared" si="297"/>
        <v>57843</v>
      </c>
      <c r="I1468" s="52">
        <f t="shared" si="298"/>
        <v>44639</v>
      </c>
      <c r="J1468" s="52">
        <f t="shared" si="299"/>
        <v>47332</v>
      </c>
      <c r="K1468" s="49">
        <f t="shared" si="300"/>
        <v>11362</v>
      </c>
      <c r="L1468" s="50">
        <f t="shared" si="301"/>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25">
      <c r="A1469" s="30" t="s">
        <v>46</v>
      </c>
      <c r="B1469" s="1" t="s">
        <v>1502</v>
      </c>
      <c r="C1469" s="29" t="str">
        <f t="shared" si="302"/>
        <v>LA England - Exeter</v>
      </c>
      <c r="D1469" s="50">
        <f t="shared" si="293"/>
        <v>55672</v>
      </c>
      <c r="E1469" s="50">
        <f t="shared" si="294"/>
        <v>59167</v>
      </c>
      <c r="F1469" s="51">
        <f t="shared" si="295"/>
        <v>137050</v>
      </c>
      <c r="G1469" s="51">
        <f t="shared" si="296"/>
        <v>67076</v>
      </c>
      <c r="H1469" s="52">
        <f t="shared" si="297"/>
        <v>69974</v>
      </c>
      <c r="I1469" s="52">
        <f t="shared" si="298"/>
        <v>55672</v>
      </c>
      <c r="J1469" s="52">
        <f t="shared" si="299"/>
        <v>59167</v>
      </c>
      <c r="K1469" s="49">
        <f t="shared" si="300"/>
        <v>11404</v>
      </c>
      <c r="L1469" s="50">
        <f t="shared" si="301"/>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25">
      <c r="A1470" s="30" t="s">
        <v>46</v>
      </c>
      <c r="B1470" s="1" t="s">
        <v>1503</v>
      </c>
      <c r="C1470" s="29" t="str">
        <f t="shared" si="302"/>
        <v>LA England - Fareham</v>
      </c>
      <c r="D1470" s="50">
        <f t="shared" si="293"/>
        <v>45066</v>
      </c>
      <c r="E1470" s="50">
        <f t="shared" si="294"/>
        <v>48238</v>
      </c>
      <c r="F1470" s="51">
        <f t="shared" si="295"/>
        <v>114155</v>
      </c>
      <c r="G1470" s="51">
        <f t="shared" si="296"/>
        <v>55631</v>
      </c>
      <c r="H1470" s="52">
        <f t="shared" si="297"/>
        <v>58524</v>
      </c>
      <c r="I1470" s="52">
        <f t="shared" si="298"/>
        <v>45066</v>
      </c>
      <c r="J1470" s="52">
        <f t="shared" si="299"/>
        <v>48238</v>
      </c>
      <c r="K1470" s="49">
        <f t="shared" si="300"/>
        <v>10565</v>
      </c>
      <c r="L1470" s="50">
        <f t="shared" si="301"/>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25">
      <c r="A1471" s="30" t="s">
        <v>46</v>
      </c>
      <c r="B1471" s="1" t="s">
        <v>1504</v>
      </c>
      <c r="C1471" s="29" t="str">
        <f t="shared" si="302"/>
        <v>LA England - Fenland</v>
      </c>
      <c r="D1471" s="50">
        <f t="shared" si="293"/>
        <v>40225</v>
      </c>
      <c r="E1471" s="50">
        <f t="shared" si="294"/>
        <v>42890</v>
      </c>
      <c r="F1471" s="51">
        <f t="shared" si="295"/>
        <v>103537</v>
      </c>
      <c r="G1471" s="51">
        <f t="shared" si="296"/>
        <v>50687</v>
      </c>
      <c r="H1471" s="52">
        <f t="shared" si="297"/>
        <v>52850</v>
      </c>
      <c r="I1471" s="52">
        <f t="shared" si="298"/>
        <v>40225</v>
      </c>
      <c r="J1471" s="52">
        <f t="shared" si="299"/>
        <v>42890</v>
      </c>
      <c r="K1471" s="49">
        <f t="shared" si="300"/>
        <v>10462</v>
      </c>
      <c r="L1471" s="50">
        <f t="shared" si="301"/>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25">
      <c r="A1472" s="30" t="s">
        <v>46</v>
      </c>
      <c r="B1472" s="1" t="s">
        <v>1505</v>
      </c>
      <c r="C1472" s="29" t="str">
        <f t="shared" si="302"/>
        <v>LA England - Folkestone and Hythe</v>
      </c>
      <c r="D1472" s="50">
        <f t="shared" si="293"/>
        <v>43356</v>
      </c>
      <c r="E1472" s="50">
        <f t="shared" si="294"/>
        <v>46842</v>
      </c>
      <c r="F1472" s="51">
        <f t="shared" si="295"/>
        <v>110995</v>
      </c>
      <c r="G1472" s="51">
        <f t="shared" si="296"/>
        <v>54100</v>
      </c>
      <c r="H1472" s="52">
        <f t="shared" si="297"/>
        <v>56895</v>
      </c>
      <c r="I1472" s="52">
        <f t="shared" si="298"/>
        <v>43356</v>
      </c>
      <c r="J1472" s="52">
        <f t="shared" si="299"/>
        <v>46842</v>
      </c>
      <c r="K1472" s="49">
        <f t="shared" si="300"/>
        <v>10744</v>
      </c>
      <c r="L1472" s="50">
        <f t="shared" si="301"/>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25">
      <c r="A1473" s="30" t="s">
        <v>46</v>
      </c>
      <c r="B1473" s="1" t="s">
        <v>1506</v>
      </c>
      <c r="C1473" s="29" t="str">
        <f t="shared" si="302"/>
        <v>LA England - Forest of Dean</v>
      </c>
      <c r="D1473" s="50">
        <f t="shared" si="293"/>
        <v>35584</v>
      </c>
      <c r="E1473" s="50">
        <f t="shared" si="294"/>
        <v>37328</v>
      </c>
      <c r="F1473" s="51">
        <f t="shared" si="295"/>
        <v>89104</v>
      </c>
      <c r="G1473" s="51">
        <f t="shared" si="296"/>
        <v>43698</v>
      </c>
      <c r="H1473" s="52">
        <f t="shared" si="297"/>
        <v>45406</v>
      </c>
      <c r="I1473" s="52">
        <f t="shared" si="298"/>
        <v>35584</v>
      </c>
      <c r="J1473" s="52">
        <f t="shared" si="299"/>
        <v>37328</v>
      </c>
      <c r="K1473" s="49">
        <f t="shared" si="300"/>
        <v>8114</v>
      </c>
      <c r="L1473" s="50">
        <f t="shared" si="301"/>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25">
      <c r="A1474" s="30" t="s">
        <v>46</v>
      </c>
      <c r="B1474" s="1" t="s">
        <v>1507</v>
      </c>
      <c r="C1474" s="29" t="str">
        <f t="shared" si="302"/>
        <v>LA England - Fylde</v>
      </c>
      <c r="D1474" s="50">
        <f t="shared" si="293"/>
        <v>33840</v>
      </c>
      <c r="E1474" s="50">
        <f t="shared" si="294"/>
        <v>36129</v>
      </c>
      <c r="F1474" s="51">
        <f t="shared" si="295"/>
        <v>83846</v>
      </c>
      <c r="G1474" s="51">
        <f t="shared" si="296"/>
        <v>40822</v>
      </c>
      <c r="H1474" s="52">
        <f t="shared" si="297"/>
        <v>43024</v>
      </c>
      <c r="I1474" s="52">
        <f t="shared" si="298"/>
        <v>33840</v>
      </c>
      <c r="J1474" s="52">
        <f t="shared" si="299"/>
        <v>36129</v>
      </c>
      <c r="K1474" s="49">
        <f t="shared" si="300"/>
        <v>6982</v>
      </c>
      <c r="L1474" s="50">
        <f t="shared" si="301"/>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25">
      <c r="A1475" s="30" t="s">
        <v>46</v>
      </c>
      <c r="B1475" s="1" t="s">
        <v>1508</v>
      </c>
      <c r="C1475" s="29" t="str">
        <f t="shared" si="302"/>
        <v>LA England - Gateshead</v>
      </c>
      <c r="D1475" s="50">
        <f t="shared" si="293"/>
        <v>78199</v>
      </c>
      <c r="E1475" s="50">
        <f t="shared" si="294"/>
        <v>81156</v>
      </c>
      <c r="F1475" s="51">
        <f t="shared" si="295"/>
        <v>199139</v>
      </c>
      <c r="G1475" s="51">
        <f t="shared" si="296"/>
        <v>98377</v>
      </c>
      <c r="H1475" s="52">
        <f t="shared" si="297"/>
        <v>100762</v>
      </c>
      <c r="I1475" s="52">
        <f t="shared" si="298"/>
        <v>78199</v>
      </c>
      <c r="J1475" s="52">
        <f t="shared" si="299"/>
        <v>81156</v>
      </c>
      <c r="K1475" s="49">
        <f t="shared" si="300"/>
        <v>20178</v>
      </c>
      <c r="L1475" s="50">
        <f t="shared" si="301"/>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25">
      <c r="A1476" s="30" t="s">
        <v>46</v>
      </c>
      <c r="B1476" s="1" t="s">
        <v>1509</v>
      </c>
      <c r="C1476" s="29" t="str">
        <f t="shared" si="302"/>
        <v>LA England - Gedling</v>
      </c>
      <c r="D1476" s="50">
        <f t="shared" si="293"/>
        <v>45513</v>
      </c>
      <c r="E1476" s="50">
        <f t="shared" si="294"/>
        <v>49506</v>
      </c>
      <c r="F1476" s="51">
        <f t="shared" si="295"/>
        <v>118563</v>
      </c>
      <c r="G1476" s="51">
        <f t="shared" si="296"/>
        <v>57478</v>
      </c>
      <c r="H1476" s="52">
        <f t="shared" si="297"/>
        <v>61085</v>
      </c>
      <c r="I1476" s="52">
        <f t="shared" si="298"/>
        <v>45513</v>
      </c>
      <c r="J1476" s="52">
        <f t="shared" si="299"/>
        <v>49506</v>
      </c>
      <c r="K1476" s="49">
        <f t="shared" si="300"/>
        <v>11965</v>
      </c>
      <c r="L1476" s="50">
        <f t="shared" si="301"/>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25">
      <c r="A1477" s="30" t="s">
        <v>46</v>
      </c>
      <c r="B1477" s="1" t="s">
        <v>1510</v>
      </c>
      <c r="C1477" s="29" t="str">
        <f t="shared" si="302"/>
        <v>LA England - Gloucester</v>
      </c>
      <c r="D1477" s="50">
        <f t="shared" si="293"/>
        <v>51948</v>
      </c>
      <c r="E1477" s="50">
        <f t="shared" si="294"/>
        <v>53851</v>
      </c>
      <c r="F1477" s="51">
        <f t="shared" si="295"/>
        <v>134991</v>
      </c>
      <c r="G1477" s="51">
        <f t="shared" si="296"/>
        <v>66984</v>
      </c>
      <c r="H1477" s="52">
        <f t="shared" si="297"/>
        <v>68007</v>
      </c>
      <c r="I1477" s="52">
        <f t="shared" si="298"/>
        <v>51948</v>
      </c>
      <c r="J1477" s="52">
        <f t="shared" si="299"/>
        <v>53851</v>
      </c>
      <c r="K1477" s="49">
        <f t="shared" si="300"/>
        <v>15036</v>
      </c>
      <c r="L1477" s="50">
        <f t="shared" si="301"/>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25">
      <c r="A1478" s="30" t="s">
        <v>46</v>
      </c>
      <c r="B1478" s="1" t="s">
        <v>1511</v>
      </c>
      <c r="C1478" s="29" t="str">
        <f t="shared" si="302"/>
        <v>LA England - Gosport</v>
      </c>
      <c r="D1478" s="50">
        <f t="shared" si="293"/>
        <v>31713</v>
      </c>
      <c r="E1478" s="50">
        <f t="shared" si="294"/>
        <v>34223</v>
      </c>
      <c r="F1478" s="51">
        <f t="shared" si="295"/>
        <v>82385</v>
      </c>
      <c r="G1478" s="51">
        <f t="shared" si="296"/>
        <v>40272</v>
      </c>
      <c r="H1478" s="52">
        <f t="shared" si="297"/>
        <v>42113</v>
      </c>
      <c r="I1478" s="52">
        <f t="shared" si="298"/>
        <v>31713</v>
      </c>
      <c r="J1478" s="52">
        <f t="shared" si="299"/>
        <v>34223</v>
      </c>
      <c r="K1478" s="49">
        <f t="shared" si="300"/>
        <v>8559</v>
      </c>
      <c r="L1478" s="50">
        <f t="shared" si="301"/>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25">
      <c r="A1479" s="30" t="s">
        <v>46</v>
      </c>
      <c r="B1479" s="1" t="s">
        <v>1512</v>
      </c>
      <c r="C1479" s="29" t="str">
        <f t="shared" si="302"/>
        <v>LA England - Gravesham</v>
      </c>
      <c r="D1479" s="50">
        <f t="shared" si="293"/>
        <v>39287</v>
      </c>
      <c r="E1479" s="50">
        <f t="shared" si="294"/>
        <v>42473</v>
      </c>
      <c r="F1479" s="51">
        <f t="shared" si="295"/>
        <v>107737</v>
      </c>
      <c r="G1479" s="51">
        <f t="shared" si="296"/>
        <v>52460</v>
      </c>
      <c r="H1479" s="52">
        <f t="shared" si="297"/>
        <v>55277</v>
      </c>
      <c r="I1479" s="52">
        <f t="shared" si="298"/>
        <v>39287</v>
      </c>
      <c r="J1479" s="52">
        <f t="shared" si="299"/>
        <v>42473</v>
      </c>
      <c r="K1479" s="49">
        <f t="shared" si="300"/>
        <v>13173</v>
      </c>
      <c r="L1479" s="50">
        <f t="shared" si="301"/>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25">
      <c r="A1480" s="30" t="s">
        <v>46</v>
      </c>
      <c r="B1480" s="1" t="s">
        <v>1513</v>
      </c>
      <c r="C1480" s="29" t="str">
        <f t="shared" si="302"/>
        <v>LA England - Great Yarmouth</v>
      </c>
      <c r="D1480" s="50">
        <f t="shared" si="293"/>
        <v>38930</v>
      </c>
      <c r="E1480" s="50">
        <f t="shared" si="294"/>
        <v>41873</v>
      </c>
      <c r="F1480" s="51">
        <f t="shared" si="295"/>
        <v>100065</v>
      </c>
      <c r="G1480" s="51">
        <f t="shared" si="296"/>
        <v>48855</v>
      </c>
      <c r="H1480" s="52">
        <f t="shared" si="297"/>
        <v>51210</v>
      </c>
      <c r="I1480" s="52">
        <f t="shared" si="298"/>
        <v>38930</v>
      </c>
      <c r="J1480" s="52">
        <f t="shared" si="299"/>
        <v>41873</v>
      </c>
      <c r="K1480" s="49">
        <f t="shared" si="300"/>
        <v>9925</v>
      </c>
      <c r="L1480" s="50">
        <f t="shared" si="301"/>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25">
      <c r="A1481" s="30" t="s">
        <v>46</v>
      </c>
      <c r="B1481" s="1" t="s">
        <v>1514</v>
      </c>
      <c r="C1481" s="29" t="str">
        <f t="shared" si="302"/>
        <v>LA England - Greenwich</v>
      </c>
      <c r="D1481" s="50">
        <f t="shared" si="293"/>
        <v>110153</v>
      </c>
      <c r="E1481" s="50">
        <f t="shared" si="294"/>
        <v>118915</v>
      </c>
      <c r="F1481" s="51">
        <f t="shared" si="295"/>
        <v>294113</v>
      </c>
      <c r="G1481" s="51">
        <f t="shared" si="296"/>
        <v>143259</v>
      </c>
      <c r="H1481" s="52">
        <f t="shared" si="297"/>
        <v>150854</v>
      </c>
      <c r="I1481" s="52">
        <f t="shared" si="298"/>
        <v>110153</v>
      </c>
      <c r="J1481" s="52">
        <f t="shared" si="299"/>
        <v>118915</v>
      </c>
      <c r="K1481" s="49">
        <f t="shared" si="300"/>
        <v>33106</v>
      </c>
      <c r="L1481" s="50">
        <f t="shared" si="301"/>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25">
      <c r="A1482" s="30" t="s">
        <v>46</v>
      </c>
      <c r="B1482" s="1" t="s">
        <v>1515</v>
      </c>
      <c r="C1482" s="29" t="str">
        <f t="shared" si="302"/>
        <v>LA England - Guildford</v>
      </c>
      <c r="D1482" s="50">
        <f t="shared" si="293"/>
        <v>59652</v>
      </c>
      <c r="E1482" s="50">
        <f t="shared" si="294"/>
        <v>60792</v>
      </c>
      <c r="F1482" s="51">
        <f t="shared" si="295"/>
        <v>149176</v>
      </c>
      <c r="G1482" s="51">
        <f t="shared" si="296"/>
        <v>74213</v>
      </c>
      <c r="H1482" s="52">
        <f t="shared" si="297"/>
        <v>74963</v>
      </c>
      <c r="I1482" s="52">
        <f t="shared" si="298"/>
        <v>59652</v>
      </c>
      <c r="J1482" s="52">
        <f t="shared" si="299"/>
        <v>60792</v>
      </c>
      <c r="K1482" s="49">
        <f t="shared" si="300"/>
        <v>14561</v>
      </c>
      <c r="L1482" s="50">
        <f t="shared" si="301"/>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25">
      <c r="A1483" s="30" t="s">
        <v>46</v>
      </c>
      <c r="B1483" s="1" t="s">
        <v>1516</v>
      </c>
      <c r="C1483" s="29" t="str">
        <f t="shared" si="302"/>
        <v>LA England - Hackney</v>
      </c>
      <c r="D1483" s="50">
        <f t="shared" si="293"/>
        <v>98114</v>
      </c>
      <c r="E1483" s="50">
        <f t="shared" si="294"/>
        <v>110816</v>
      </c>
      <c r="F1483" s="51">
        <f t="shared" si="295"/>
        <v>263282</v>
      </c>
      <c r="G1483" s="51">
        <f t="shared" si="296"/>
        <v>125812</v>
      </c>
      <c r="H1483" s="52">
        <f t="shared" si="297"/>
        <v>137470</v>
      </c>
      <c r="I1483" s="52">
        <f t="shared" si="298"/>
        <v>98114</v>
      </c>
      <c r="J1483" s="52">
        <f t="shared" si="299"/>
        <v>110816</v>
      </c>
      <c r="K1483" s="49">
        <f t="shared" si="300"/>
        <v>27698</v>
      </c>
      <c r="L1483" s="50">
        <f t="shared" si="301"/>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25">
      <c r="A1484" s="30" t="s">
        <v>46</v>
      </c>
      <c r="B1484" s="1" t="s">
        <v>1517</v>
      </c>
      <c r="C1484" s="29" t="str">
        <f t="shared" si="302"/>
        <v>LA England - Halton</v>
      </c>
      <c r="D1484" s="50">
        <f t="shared" si="293"/>
        <v>49474</v>
      </c>
      <c r="E1484" s="50">
        <f t="shared" si="294"/>
        <v>52580</v>
      </c>
      <c r="F1484" s="51">
        <f t="shared" si="295"/>
        <v>129587</v>
      </c>
      <c r="G1484" s="51">
        <f t="shared" si="296"/>
        <v>63578</v>
      </c>
      <c r="H1484" s="52">
        <f t="shared" si="297"/>
        <v>66009</v>
      </c>
      <c r="I1484" s="52">
        <f t="shared" si="298"/>
        <v>49474</v>
      </c>
      <c r="J1484" s="52">
        <f t="shared" si="299"/>
        <v>52580</v>
      </c>
      <c r="K1484" s="49">
        <f t="shared" si="300"/>
        <v>14104</v>
      </c>
      <c r="L1484" s="50">
        <f t="shared" si="301"/>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25">
      <c r="A1485" s="30" t="s">
        <v>46</v>
      </c>
      <c r="B1485" s="1" t="s">
        <v>1518</v>
      </c>
      <c r="C1485" s="29" t="str">
        <f t="shared" si="302"/>
        <v>LA England - Hammersmith and Fulham</v>
      </c>
      <c r="D1485" s="50">
        <f t="shared" si="293"/>
        <v>71028</v>
      </c>
      <c r="E1485" s="50">
        <f t="shared" si="294"/>
        <v>83360</v>
      </c>
      <c r="F1485" s="51">
        <f t="shared" si="295"/>
        <v>186176</v>
      </c>
      <c r="G1485" s="51">
        <f t="shared" si="296"/>
        <v>87060</v>
      </c>
      <c r="H1485" s="52">
        <f t="shared" si="297"/>
        <v>99116</v>
      </c>
      <c r="I1485" s="52">
        <f t="shared" si="298"/>
        <v>71028</v>
      </c>
      <c r="J1485" s="52">
        <f t="shared" si="299"/>
        <v>83360</v>
      </c>
      <c r="K1485" s="49">
        <f t="shared" si="300"/>
        <v>16032</v>
      </c>
      <c r="L1485" s="50">
        <f t="shared" si="301"/>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25">
      <c r="A1486" s="30" t="s">
        <v>46</v>
      </c>
      <c r="B1486" s="1" t="s">
        <v>1519</v>
      </c>
      <c r="C1486" s="29" t="str">
        <f t="shared" si="302"/>
        <v>LA England - Harborough</v>
      </c>
      <c r="D1486" s="50">
        <f t="shared" si="293"/>
        <v>39821</v>
      </c>
      <c r="E1486" s="50">
        <f t="shared" si="294"/>
        <v>42271</v>
      </c>
      <c r="F1486" s="51">
        <f t="shared" si="295"/>
        <v>102581</v>
      </c>
      <c r="G1486" s="51">
        <f t="shared" si="296"/>
        <v>50458</v>
      </c>
      <c r="H1486" s="52">
        <f t="shared" si="297"/>
        <v>52123</v>
      </c>
      <c r="I1486" s="52">
        <f t="shared" si="298"/>
        <v>39821</v>
      </c>
      <c r="J1486" s="52">
        <f t="shared" si="299"/>
        <v>42271</v>
      </c>
      <c r="K1486" s="49">
        <f t="shared" si="300"/>
        <v>10637</v>
      </c>
      <c r="L1486" s="50">
        <f t="shared" si="301"/>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25">
      <c r="A1487" s="30" t="s">
        <v>46</v>
      </c>
      <c r="B1487" s="1" t="s">
        <v>1520</v>
      </c>
      <c r="C1487" s="29" t="str">
        <f t="shared" si="302"/>
        <v>LA England - Haringey</v>
      </c>
      <c r="D1487" s="50">
        <f t="shared" si="293"/>
        <v>98985</v>
      </c>
      <c r="E1487" s="50">
        <f t="shared" si="294"/>
        <v>110360</v>
      </c>
      <c r="F1487" s="51">
        <f t="shared" si="295"/>
        <v>262895</v>
      </c>
      <c r="G1487" s="51">
        <f t="shared" si="296"/>
        <v>126273</v>
      </c>
      <c r="H1487" s="52">
        <f t="shared" si="297"/>
        <v>136622</v>
      </c>
      <c r="I1487" s="52">
        <f t="shared" si="298"/>
        <v>98985</v>
      </c>
      <c r="J1487" s="52">
        <f t="shared" si="299"/>
        <v>110360</v>
      </c>
      <c r="K1487" s="49">
        <f t="shared" si="300"/>
        <v>27288</v>
      </c>
      <c r="L1487" s="50">
        <f t="shared" si="301"/>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25">
      <c r="A1488" s="30" t="s">
        <v>46</v>
      </c>
      <c r="B1488" s="1" t="s">
        <v>1521</v>
      </c>
      <c r="C1488" s="29" t="str">
        <f t="shared" si="302"/>
        <v>LA England - Harlow</v>
      </c>
      <c r="D1488" s="50">
        <f t="shared" si="293"/>
        <v>34422</v>
      </c>
      <c r="E1488" s="50">
        <f t="shared" si="294"/>
        <v>37991</v>
      </c>
      <c r="F1488" s="51">
        <f t="shared" si="295"/>
        <v>96040</v>
      </c>
      <c r="G1488" s="51">
        <f t="shared" si="296"/>
        <v>46534</v>
      </c>
      <c r="H1488" s="52">
        <f t="shared" si="297"/>
        <v>49506</v>
      </c>
      <c r="I1488" s="52">
        <f t="shared" si="298"/>
        <v>34422</v>
      </c>
      <c r="J1488" s="52">
        <f t="shared" si="299"/>
        <v>37991</v>
      </c>
      <c r="K1488" s="49">
        <f t="shared" si="300"/>
        <v>12112</v>
      </c>
      <c r="L1488" s="50">
        <f t="shared" si="301"/>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25">
      <c r="A1489" s="30" t="s">
        <v>46</v>
      </c>
      <c r="B1489" s="1" t="s">
        <v>1522</v>
      </c>
      <c r="C1489" s="29" t="str">
        <f t="shared" si="302"/>
        <v>LA England - Harrow</v>
      </c>
      <c r="D1489" s="50">
        <f t="shared" si="293"/>
        <v>99217</v>
      </c>
      <c r="E1489" s="50">
        <f t="shared" si="294"/>
        <v>104528</v>
      </c>
      <c r="F1489" s="51">
        <f t="shared" si="295"/>
        <v>263448</v>
      </c>
      <c r="G1489" s="51">
        <f t="shared" si="296"/>
        <v>130166</v>
      </c>
      <c r="H1489" s="52">
        <f t="shared" si="297"/>
        <v>133282</v>
      </c>
      <c r="I1489" s="52">
        <f t="shared" si="298"/>
        <v>99217</v>
      </c>
      <c r="J1489" s="52">
        <f t="shared" si="299"/>
        <v>104528</v>
      </c>
      <c r="K1489" s="49">
        <f t="shared" si="300"/>
        <v>30949</v>
      </c>
      <c r="L1489" s="50">
        <f t="shared" si="301"/>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25">
      <c r="A1490" s="30" t="s">
        <v>46</v>
      </c>
      <c r="B1490" s="1" t="s">
        <v>1523</v>
      </c>
      <c r="C1490" s="29" t="str">
        <f t="shared" si="302"/>
        <v>LA England - Hart</v>
      </c>
      <c r="D1490" s="50">
        <f t="shared" si="293"/>
        <v>39115</v>
      </c>
      <c r="E1490" s="50">
        <f t="shared" si="294"/>
        <v>40817</v>
      </c>
      <c r="F1490" s="51">
        <f t="shared" si="295"/>
        <v>101542</v>
      </c>
      <c r="G1490" s="51">
        <f t="shared" si="296"/>
        <v>50167</v>
      </c>
      <c r="H1490" s="52">
        <f t="shared" si="297"/>
        <v>51375</v>
      </c>
      <c r="I1490" s="52">
        <f t="shared" si="298"/>
        <v>39115</v>
      </c>
      <c r="J1490" s="52">
        <f t="shared" si="299"/>
        <v>40817</v>
      </c>
      <c r="K1490" s="49">
        <f t="shared" si="300"/>
        <v>11052</v>
      </c>
      <c r="L1490" s="50">
        <f t="shared" si="301"/>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25">
      <c r="A1491" s="30" t="s">
        <v>46</v>
      </c>
      <c r="B1491" s="1" t="s">
        <v>1524</v>
      </c>
      <c r="C1491" s="29" t="str">
        <f t="shared" si="302"/>
        <v>LA England - Hartlepool</v>
      </c>
      <c r="D1491" s="50">
        <f t="shared" si="293"/>
        <v>35900</v>
      </c>
      <c r="E1491" s="50">
        <f t="shared" si="294"/>
        <v>39049</v>
      </c>
      <c r="F1491" s="51">
        <f t="shared" si="295"/>
        <v>95366</v>
      </c>
      <c r="G1491" s="51">
        <f t="shared" si="296"/>
        <v>46433</v>
      </c>
      <c r="H1491" s="52">
        <f t="shared" si="297"/>
        <v>48933</v>
      </c>
      <c r="I1491" s="52">
        <f t="shared" si="298"/>
        <v>35900</v>
      </c>
      <c r="J1491" s="52">
        <f t="shared" si="299"/>
        <v>39049</v>
      </c>
      <c r="K1491" s="49">
        <f t="shared" si="300"/>
        <v>10533</v>
      </c>
      <c r="L1491" s="50">
        <f t="shared" si="301"/>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25">
      <c r="A1492" s="30" t="s">
        <v>46</v>
      </c>
      <c r="B1492" s="1" t="s">
        <v>1525</v>
      </c>
      <c r="C1492" s="29" t="str">
        <f t="shared" si="302"/>
        <v>LA England - Hastings</v>
      </c>
      <c r="D1492" s="50">
        <f t="shared" si="293"/>
        <v>34767</v>
      </c>
      <c r="E1492" s="50">
        <f t="shared" si="294"/>
        <v>37921</v>
      </c>
      <c r="F1492" s="51">
        <f t="shared" si="295"/>
        <v>90817</v>
      </c>
      <c r="G1492" s="51">
        <f t="shared" si="296"/>
        <v>44013</v>
      </c>
      <c r="H1492" s="52">
        <f t="shared" si="297"/>
        <v>46804</v>
      </c>
      <c r="I1492" s="52">
        <f t="shared" si="298"/>
        <v>34767</v>
      </c>
      <c r="J1492" s="52">
        <f t="shared" si="299"/>
        <v>37921</v>
      </c>
      <c r="K1492" s="49">
        <f t="shared" si="300"/>
        <v>9246</v>
      </c>
      <c r="L1492" s="50">
        <f t="shared" si="301"/>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25">
      <c r="A1493" s="30" t="s">
        <v>46</v>
      </c>
      <c r="B1493" s="1" t="s">
        <v>1526</v>
      </c>
      <c r="C1493" s="29" t="str">
        <f t="shared" si="302"/>
        <v>LA England - Havant</v>
      </c>
      <c r="D1493" s="50">
        <f t="shared" si="293"/>
        <v>48135</v>
      </c>
      <c r="E1493" s="50">
        <f t="shared" si="294"/>
        <v>53070</v>
      </c>
      <c r="F1493" s="51">
        <f t="shared" si="295"/>
        <v>125682</v>
      </c>
      <c r="G1493" s="51">
        <f t="shared" si="296"/>
        <v>60660</v>
      </c>
      <c r="H1493" s="52">
        <f t="shared" si="297"/>
        <v>65022</v>
      </c>
      <c r="I1493" s="52">
        <f t="shared" si="298"/>
        <v>48135</v>
      </c>
      <c r="J1493" s="52">
        <f t="shared" si="299"/>
        <v>53070</v>
      </c>
      <c r="K1493" s="49">
        <f t="shared" si="300"/>
        <v>12525</v>
      </c>
      <c r="L1493" s="50">
        <f t="shared" si="301"/>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25">
      <c r="A1494" s="30" t="s">
        <v>46</v>
      </c>
      <c r="B1494" s="1" t="s">
        <v>1527</v>
      </c>
      <c r="C1494" s="29" t="str">
        <f t="shared" si="302"/>
        <v>LA England - Havering</v>
      </c>
      <c r="D1494" s="50">
        <f t="shared" si="293"/>
        <v>98452</v>
      </c>
      <c r="E1494" s="50">
        <f t="shared" si="294"/>
        <v>108398</v>
      </c>
      <c r="F1494" s="51">
        <f t="shared" si="295"/>
        <v>268145</v>
      </c>
      <c r="G1494" s="51">
        <f t="shared" si="296"/>
        <v>129873</v>
      </c>
      <c r="H1494" s="52">
        <f t="shared" si="297"/>
        <v>138272</v>
      </c>
      <c r="I1494" s="52">
        <f t="shared" si="298"/>
        <v>98452</v>
      </c>
      <c r="J1494" s="52">
        <f t="shared" si="299"/>
        <v>108398</v>
      </c>
      <c r="K1494" s="49">
        <f t="shared" si="300"/>
        <v>31421</v>
      </c>
      <c r="L1494" s="50">
        <f t="shared" si="301"/>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25">
      <c r="A1495" s="30" t="s">
        <v>46</v>
      </c>
      <c r="B1495" s="1" t="s">
        <v>1528</v>
      </c>
      <c r="C1495" s="29" t="str">
        <f t="shared" si="302"/>
        <v>LA England - Herefordshire, County of</v>
      </c>
      <c r="D1495" s="50">
        <f t="shared" si="293"/>
        <v>75508</v>
      </c>
      <c r="E1495" s="50">
        <f t="shared" si="294"/>
        <v>80330</v>
      </c>
      <c r="F1495" s="51">
        <f t="shared" si="295"/>
        <v>189890</v>
      </c>
      <c r="G1495" s="51">
        <f t="shared" si="296"/>
        <v>93186</v>
      </c>
      <c r="H1495" s="52">
        <f t="shared" si="297"/>
        <v>96704</v>
      </c>
      <c r="I1495" s="52">
        <f t="shared" si="298"/>
        <v>75508</v>
      </c>
      <c r="J1495" s="52">
        <f t="shared" si="299"/>
        <v>80330</v>
      </c>
      <c r="K1495" s="49">
        <f t="shared" si="300"/>
        <v>17678</v>
      </c>
      <c r="L1495" s="50">
        <f t="shared" si="301"/>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25">
      <c r="A1496" s="30" t="s">
        <v>46</v>
      </c>
      <c r="B1496" s="1" t="s">
        <v>1529</v>
      </c>
      <c r="C1496" s="29" t="str">
        <f t="shared" si="302"/>
        <v>LA England - Hertsmere</v>
      </c>
      <c r="D1496" s="50">
        <f t="shared" si="293"/>
        <v>39733</v>
      </c>
      <c r="E1496" s="50">
        <f t="shared" si="294"/>
        <v>44643</v>
      </c>
      <c r="F1496" s="51">
        <f t="shared" si="295"/>
        <v>108993</v>
      </c>
      <c r="G1496" s="51">
        <f t="shared" si="296"/>
        <v>52339</v>
      </c>
      <c r="H1496" s="52">
        <f t="shared" si="297"/>
        <v>56654</v>
      </c>
      <c r="I1496" s="52">
        <f t="shared" si="298"/>
        <v>39733</v>
      </c>
      <c r="J1496" s="52">
        <f t="shared" si="299"/>
        <v>44643</v>
      </c>
      <c r="K1496" s="49">
        <f t="shared" si="300"/>
        <v>12606</v>
      </c>
      <c r="L1496" s="50">
        <f t="shared" si="301"/>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25">
      <c r="A1497" s="30" t="s">
        <v>46</v>
      </c>
      <c r="B1497" s="1" t="s">
        <v>1530</v>
      </c>
      <c r="C1497" s="29" t="str">
        <f t="shared" si="302"/>
        <v>LA England - High Peak</v>
      </c>
      <c r="D1497" s="50">
        <f t="shared" si="293"/>
        <v>36358</v>
      </c>
      <c r="E1497" s="50">
        <f t="shared" si="294"/>
        <v>38006</v>
      </c>
      <c r="F1497" s="51">
        <f t="shared" si="295"/>
        <v>91569</v>
      </c>
      <c r="G1497" s="51">
        <f t="shared" si="296"/>
        <v>45065</v>
      </c>
      <c r="H1497" s="52">
        <f t="shared" si="297"/>
        <v>46504</v>
      </c>
      <c r="I1497" s="52">
        <f t="shared" si="298"/>
        <v>36358</v>
      </c>
      <c r="J1497" s="52">
        <f t="shared" si="299"/>
        <v>38006</v>
      </c>
      <c r="K1497" s="49">
        <f t="shared" si="300"/>
        <v>8707</v>
      </c>
      <c r="L1497" s="50">
        <f t="shared" si="301"/>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25">
      <c r="A1498" s="30" t="s">
        <v>46</v>
      </c>
      <c r="B1498" s="1" t="s">
        <v>1531</v>
      </c>
      <c r="C1498" s="29" t="str">
        <f t="shared" si="302"/>
        <v>LA England - Hillingdon</v>
      </c>
      <c r="D1498" s="50">
        <f t="shared" si="293"/>
        <v>121390</v>
      </c>
      <c r="E1498" s="50">
        <f t="shared" si="294"/>
        <v>123433</v>
      </c>
      <c r="F1498" s="51">
        <f t="shared" si="295"/>
        <v>319018</v>
      </c>
      <c r="G1498" s="51">
        <f t="shared" si="296"/>
        <v>159326</v>
      </c>
      <c r="H1498" s="52">
        <f t="shared" si="297"/>
        <v>159692</v>
      </c>
      <c r="I1498" s="52">
        <f t="shared" si="298"/>
        <v>121390</v>
      </c>
      <c r="J1498" s="52">
        <f t="shared" si="299"/>
        <v>123433</v>
      </c>
      <c r="K1498" s="49">
        <f t="shared" si="300"/>
        <v>37936</v>
      </c>
      <c r="L1498" s="50">
        <f t="shared" si="301"/>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25">
      <c r="A1499" s="30" t="s">
        <v>46</v>
      </c>
      <c r="B1499" s="1" t="s">
        <v>1532</v>
      </c>
      <c r="C1499" s="29" t="str">
        <f t="shared" si="302"/>
        <v>LA England - Hinckley and Bosworth</v>
      </c>
      <c r="D1499" s="50">
        <f t="shared" si="293"/>
        <v>45081</v>
      </c>
      <c r="E1499" s="50">
        <f t="shared" si="294"/>
        <v>47389</v>
      </c>
      <c r="F1499" s="51">
        <f t="shared" si="295"/>
        <v>114970</v>
      </c>
      <c r="G1499" s="51">
        <f t="shared" si="296"/>
        <v>56668</v>
      </c>
      <c r="H1499" s="52">
        <f t="shared" si="297"/>
        <v>58302</v>
      </c>
      <c r="I1499" s="52">
        <f t="shared" si="298"/>
        <v>45081</v>
      </c>
      <c r="J1499" s="52">
        <f t="shared" si="299"/>
        <v>47389</v>
      </c>
      <c r="K1499" s="49">
        <f t="shared" si="300"/>
        <v>11587</v>
      </c>
      <c r="L1499" s="50">
        <f t="shared" si="301"/>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25">
      <c r="A1500" s="30" t="s">
        <v>46</v>
      </c>
      <c r="B1500" s="1" t="s">
        <v>1533</v>
      </c>
      <c r="C1500" s="29" t="str">
        <f t="shared" si="302"/>
        <v>LA England - Horsham</v>
      </c>
      <c r="D1500" s="50">
        <f t="shared" si="293"/>
        <v>57251</v>
      </c>
      <c r="E1500" s="50">
        <f t="shared" si="294"/>
        <v>61800</v>
      </c>
      <c r="F1500" s="51">
        <f t="shared" si="295"/>
        <v>149464</v>
      </c>
      <c r="G1500" s="51">
        <f t="shared" si="296"/>
        <v>72922</v>
      </c>
      <c r="H1500" s="52">
        <f t="shared" si="297"/>
        <v>76542</v>
      </c>
      <c r="I1500" s="52">
        <f t="shared" si="298"/>
        <v>57251</v>
      </c>
      <c r="J1500" s="52">
        <f t="shared" si="299"/>
        <v>61800</v>
      </c>
      <c r="K1500" s="49">
        <f t="shared" si="300"/>
        <v>15671</v>
      </c>
      <c r="L1500" s="50">
        <f t="shared" si="301"/>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25">
      <c r="A1501" s="30" t="s">
        <v>46</v>
      </c>
      <c r="B1501" s="1" t="s">
        <v>1534</v>
      </c>
      <c r="C1501" s="29" t="str">
        <f t="shared" si="302"/>
        <v>LA England - Hounslow</v>
      </c>
      <c r="D1501" s="50">
        <f t="shared" si="293"/>
        <v>113284</v>
      </c>
      <c r="E1501" s="50">
        <f t="shared" si="294"/>
        <v>114634</v>
      </c>
      <c r="F1501" s="51">
        <f t="shared" si="295"/>
        <v>295706</v>
      </c>
      <c r="G1501" s="51">
        <f t="shared" si="296"/>
        <v>148259</v>
      </c>
      <c r="H1501" s="52">
        <f t="shared" si="297"/>
        <v>147447</v>
      </c>
      <c r="I1501" s="52">
        <f t="shared" si="298"/>
        <v>113284</v>
      </c>
      <c r="J1501" s="52">
        <f t="shared" si="299"/>
        <v>114634</v>
      </c>
      <c r="K1501" s="49">
        <f t="shared" si="300"/>
        <v>34975</v>
      </c>
      <c r="L1501" s="50">
        <f t="shared" si="301"/>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25">
      <c r="A1502" s="30" t="s">
        <v>46</v>
      </c>
      <c r="B1502" s="1" t="s">
        <v>1535</v>
      </c>
      <c r="C1502" s="29" t="str">
        <f t="shared" si="302"/>
        <v>LA England - Huntingdonshire</v>
      </c>
      <c r="D1502" s="50">
        <f t="shared" si="293"/>
        <v>72662</v>
      </c>
      <c r="E1502" s="50">
        <f t="shared" si="294"/>
        <v>75596</v>
      </c>
      <c r="F1502" s="51">
        <f t="shared" si="295"/>
        <v>186066</v>
      </c>
      <c r="G1502" s="51">
        <f t="shared" si="296"/>
        <v>92135</v>
      </c>
      <c r="H1502" s="52">
        <f t="shared" si="297"/>
        <v>93931</v>
      </c>
      <c r="I1502" s="52">
        <f t="shared" si="298"/>
        <v>72662</v>
      </c>
      <c r="J1502" s="52">
        <f t="shared" si="299"/>
        <v>75596</v>
      </c>
      <c r="K1502" s="49">
        <f t="shared" si="300"/>
        <v>19473</v>
      </c>
      <c r="L1502" s="50">
        <f t="shared" si="301"/>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25">
      <c r="A1503" s="30" t="s">
        <v>46</v>
      </c>
      <c r="B1503" s="1" t="s">
        <v>1536</v>
      </c>
      <c r="C1503" s="29" t="str">
        <f t="shared" si="302"/>
        <v>LA England - Hyndburn</v>
      </c>
      <c r="D1503" s="50">
        <f t="shared" si="293"/>
        <v>32112</v>
      </c>
      <c r="E1503" s="50">
        <f t="shared" si="294"/>
        <v>33086</v>
      </c>
      <c r="F1503" s="51">
        <f t="shared" si="295"/>
        <v>84261</v>
      </c>
      <c r="G1503" s="51">
        <f t="shared" si="296"/>
        <v>41730</v>
      </c>
      <c r="H1503" s="52">
        <f t="shared" si="297"/>
        <v>42531</v>
      </c>
      <c r="I1503" s="52">
        <f t="shared" si="298"/>
        <v>32112</v>
      </c>
      <c r="J1503" s="52">
        <f t="shared" si="299"/>
        <v>33086</v>
      </c>
      <c r="K1503" s="49">
        <f t="shared" si="300"/>
        <v>9618</v>
      </c>
      <c r="L1503" s="50">
        <f t="shared" si="301"/>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25">
      <c r="A1504" s="30" t="s">
        <v>46</v>
      </c>
      <c r="B1504" s="1" t="s">
        <v>1537</v>
      </c>
      <c r="C1504" s="29" t="str">
        <f t="shared" si="302"/>
        <v>LA England - Ipswich</v>
      </c>
      <c r="D1504" s="50">
        <f t="shared" si="293"/>
        <v>53322</v>
      </c>
      <c r="E1504" s="50">
        <f t="shared" si="294"/>
        <v>54555</v>
      </c>
      <c r="F1504" s="51">
        <f t="shared" si="295"/>
        <v>139378</v>
      </c>
      <c r="G1504" s="51">
        <f t="shared" si="296"/>
        <v>69419</v>
      </c>
      <c r="H1504" s="52">
        <f t="shared" si="297"/>
        <v>69959</v>
      </c>
      <c r="I1504" s="52">
        <f t="shared" si="298"/>
        <v>53322</v>
      </c>
      <c r="J1504" s="52">
        <f t="shared" si="299"/>
        <v>54555</v>
      </c>
      <c r="K1504" s="49">
        <f t="shared" si="300"/>
        <v>16097</v>
      </c>
      <c r="L1504" s="50">
        <f t="shared" si="301"/>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25">
      <c r="A1505" s="30" t="s">
        <v>46</v>
      </c>
      <c r="B1505" s="1" t="s">
        <v>1538</v>
      </c>
      <c r="C1505" s="29" t="str">
        <f t="shared" si="302"/>
        <v>LA England - Isle of Wight</v>
      </c>
      <c r="D1505" s="50">
        <f t="shared" si="293"/>
        <v>56166</v>
      </c>
      <c r="E1505" s="50">
        <f t="shared" si="294"/>
        <v>61302</v>
      </c>
      <c r="F1505" s="51">
        <f t="shared" si="295"/>
        <v>140906</v>
      </c>
      <c r="G1505" s="51">
        <f t="shared" si="296"/>
        <v>68226</v>
      </c>
      <c r="H1505" s="52">
        <f t="shared" si="297"/>
        <v>72680</v>
      </c>
      <c r="I1505" s="52">
        <f t="shared" si="298"/>
        <v>56166</v>
      </c>
      <c r="J1505" s="52">
        <f t="shared" si="299"/>
        <v>61302</v>
      </c>
      <c r="K1505" s="49">
        <f t="shared" si="300"/>
        <v>12060</v>
      </c>
      <c r="L1505" s="50">
        <f t="shared" si="301"/>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25">
      <c r="A1506" s="30" t="s">
        <v>46</v>
      </c>
      <c r="B1506" s="1" t="s">
        <v>1539</v>
      </c>
      <c r="C1506" s="29" t="str">
        <f t="shared" si="302"/>
        <v>LA England - Isles of Scilly</v>
      </c>
      <c r="D1506" s="50">
        <f t="shared" si="293"/>
        <v>911</v>
      </c>
      <c r="E1506" s="50">
        <f t="shared" si="294"/>
        <v>954</v>
      </c>
      <c r="F1506" s="51">
        <f t="shared" si="295"/>
        <v>2229</v>
      </c>
      <c r="G1506" s="51">
        <f t="shared" si="296"/>
        <v>1095</v>
      </c>
      <c r="H1506" s="52">
        <f t="shared" si="297"/>
        <v>1134</v>
      </c>
      <c r="I1506" s="52">
        <f t="shared" si="298"/>
        <v>911</v>
      </c>
      <c r="J1506" s="52">
        <f t="shared" si="299"/>
        <v>954</v>
      </c>
      <c r="K1506" s="49">
        <f t="shared" si="300"/>
        <v>184</v>
      </c>
      <c r="L1506" s="50">
        <f t="shared" si="301"/>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25">
      <c r="A1507" s="30" t="s">
        <v>46</v>
      </c>
      <c r="B1507" s="1" t="s">
        <v>1540</v>
      </c>
      <c r="C1507" s="29" t="str">
        <f t="shared" si="302"/>
        <v>LA England - Islington</v>
      </c>
      <c r="D1507" s="50">
        <f t="shared" si="293"/>
        <v>86342</v>
      </c>
      <c r="E1507" s="50">
        <f t="shared" si="294"/>
        <v>98586</v>
      </c>
      <c r="F1507" s="51">
        <f t="shared" si="295"/>
        <v>220584</v>
      </c>
      <c r="G1507" s="51">
        <f t="shared" si="296"/>
        <v>104428</v>
      </c>
      <c r="H1507" s="52">
        <f t="shared" si="297"/>
        <v>116156</v>
      </c>
      <c r="I1507" s="52">
        <f t="shared" si="298"/>
        <v>86342</v>
      </c>
      <c r="J1507" s="52">
        <f t="shared" si="299"/>
        <v>98586</v>
      </c>
      <c r="K1507" s="49">
        <f t="shared" si="300"/>
        <v>18086</v>
      </c>
      <c r="L1507" s="50">
        <f t="shared" si="301"/>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25">
      <c r="A1508" s="30" t="s">
        <v>46</v>
      </c>
      <c r="B1508" s="1" t="s">
        <v>1541</v>
      </c>
      <c r="C1508" s="29" t="str">
        <f t="shared" si="302"/>
        <v>LA England - Kensington and Chelsea</v>
      </c>
      <c r="D1508" s="50">
        <f t="shared" si="293"/>
        <v>57384</v>
      </c>
      <c r="E1508" s="50">
        <f t="shared" si="294"/>
        <v>67145</v>
      </c>
      <c r="F1508" s="51">
        <f t="shared" si="295"/>
        <v>147460</v>
      </c>
      <c r="G1508" s="51">
        <f t="shared" si="296"/>
        <v>68906</v>
      </c>
      <c r="H1508" s="52">
        <f t="shared" si="297"/>
        <v>78554</v>
      </c>
      <c r="I1508" s="52">
        <f t="shared" si="298"/>
        <v>57384</v>
      </c>
      <c r="J1508" s="52">
        <f t="shared" si="299"/>
        <v>67145</v>
      </c>
      <c r="K1508" s="49">
        <f t="shared" si="300"/>
        <v>11522</v>
      </c>
      <c r="L1508" s="50">
        <f t="shared" si="301"/>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25">
      <c r="A1509" s="30" t="s">
        <v>46</v>
      </c>
      <c r="B1509" s="1" t="s">
        <v>1542</v>
      </c>
      <c r="C1509" s="29" t="str">
        <f t="shared" si="302"/>
        <v>LA England - King's Lynn and West Norfolk</v>
      </c>
      <c r="D1509" s="50">
        <f t="shared" ref="D1509:D1572" si="303">I1509</f>
        <v>61252</v>
      </c>
      <c r="E1509" s="50">
        <f t="shared" ref="E1509:E1572" si="304">J1509</f>
        <v>65583</v>
      </c>
      <c r="F1509" s="51">
        <f t="shared" ref="F1509:F1572" si="305">G1509+H1509</f>
        <v>155758</v>
      </c>
      <c r="G1509" s="51">
        <f t="shared" ref="G1509:G1572" si="306">SUM(M1509:CY1509)</f>
        <v>76044</v>
      </c>
      <c r="H1509" s="52">
        <f t="shared" ref="H1509:H1572" si="307">SUM(CZ1509:GL1509)</f>
        <v>79714</v>
      </c>
      <c r="I1509" s="52">
        <f t="shared" ref="I1509:I1572" si="308">SUM(AE1509:CY1509)</f>
        <v>61252</v>
      </c>
      <c r="J1509" s="52">
        <f t="shared" ref="J1509:J1572" si="309">SUM(DR1509:GL1509)</f>
        <v>65583</v>
      </c>
      <c r="K1509" s="49">
        <f t="shared" ref="K1509:K1569" si="310">SUM(M1509:AD1509)</f>
        <v>14792</v>
      </c>
      <c r="L1509" s="50">
        <f t="shared" ref="L1509:L1572" si="311">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25">
      <c r="A1510" s="30" t="s">
        <v>46</v>
      </c>
      <c r="B1510" s="1" t="s">
        <v>1543</v>
      </c>
      <c r="C1510" s="29" t="str">
        <f t="shared" si="302"/>
        <v>LA England - Kingston upon Hull, City of</v>
      </c>
      <c r="D1510" s="50">
        <f t="shared" si="303"/>
        <v>105433</v>
      </c>
      <c r="E1510" s="50">
        <f t="shared" si="304"/>
        <v>105434</v>
      </c>
      <c r="F1510" s="51">
        <f t="shared" si="305"/>
        <v>271942</v>
      </c>
      <c r="G1510" s="51">
        <f t="shared" si="306"/>
        <v>136575</v>
      </c>
      <c r="H1510" s="52">
        <f t="shared" si="307"/>
        <v>135367</v>
      </c>
      <c r="I1510" s="52">
        <f t="shared" si="308"/>
        <v>105433</v>
      </c>
      <c r="J1510" s="52">
        <f t="shared" si="309"/>
        <v>105434</v>
      </c>
      <c r="K1510" s="49">
        <f t="shared" si="310"/>
        <v>31142</v>
      </c>
      <c r="L1510" s="50">
        <f t="shared" si="311"/>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25">
      <c r="A1511" s="30" t="s">
        <v>46</v>
      </c>
      <c r="B1511" s="1" t="s">
        <v>1544</v>
      </c>
      <c r="C1511" s="29" t="str">
        <f t="shared" ref="C1511:C1574" si="312">CONCATENATE(A1511," - ",B1511)</f>
        <v>LA England - Kingston upon Thames</v>
      </c>
      <c r="D1511" s="50">
        <f t="shared" si="303"/>
        <v>63393</v>
      </c>
      <c r="E1511" s="50">
        <f t="shared" si="304"/>
        <v>70546</v>
      </c>
      <c r="F1511" s="51">
        <f t="shared" si="305"/>
        <v>170454</v>
      </c>
      <c r="G1511" s="51">
        <f t="shared" si="306"/>
        <v>81761</v>
      </c>
      <c r="H1511" s="52">
        <f t="shared" si="307"/>
        <v>88693</v>
      </c>
      <c r="I1511" s="52">
        <f t="shared" si="308"/>
        <v>63393</v>
      </c>
      <c r="J1511" s="52">
        <f t="shared" si="309"/>
        <v>70546</v>
      </c>
      <c r="K1511" s="49">
        <f t="shared" si="310"/>
        <v>18368</v>
      </c>
      <c r="L1511" s="50">
        <f t="shared" si="311"/>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25">
      <c r="A1512" s="30" t="s">
        <v>46</v>
      </c>
      <c r="B1512" s="1" t="s">
        <v>1545</v>
      </c>
      <c r="C1512" s="29" t="str">
        <f t="shared" si="312"/>
        <v>LA England - Kirklees</v>
      </c>
      <c r="D1512" s="50">
        <f t="shared" si="303"/>
        <v>166548</v>
      </c>
      <c r="E1512" s="50">
        <f t="shared" si="304"/>
        <v>176759</v>
      </c>
      <c r="F1512" s="51">
        <f t="shared" si="305"/>
        <v>442033</v>
      </c>
      <c r="G1512" s="51">
        <f t="shared" si="306"/>
        <v>217136</v>
      </c>
      <c r="H1512" s="52">
        <f t="shared" si="307"/>
        <v>224897</v>
      </c>
      <c r="I1512" s="52">
        <f t="shared" si="308"/>
        <v>166548</v>
      </c>
      <c r="J1512" s="52">
        <f t="shared" si="309"/>
        <v>176759</v>
      </c>
      <c r="K1512" s="49">
        <f t="shared" si="310"/>
        <v>50588</v>
      </c>
      <c r="L1512" s="50">
        <f t="shared" si="311"/>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25">
      <c r="A1513" s="30" t="s">
        <v>46</v>
      </c>
      <c r="B1513" s="1" t="s">
        <v>1546</v>
      </c>
      <c r="C1513" s="29" t="str">
        <f t="shared" si="312"/>
        <v>LA England - Knowsley</v>
      </c>
      <c r="D1513" s="50">
        <f t="shared" si="303"/>
        <v>58112</v>
      </c>
      <c r="E1513" s="50">
        <f t="shared" si="304"/>
        <v>65880</v>
      </c>
      <c r="F1513" s="51">
        <f t="shared" si="305"/>
        <v>159243</v>
      </c>
      <c r="G1513" s="51">
        <f t="shared" si="306"/>
        <v>76188</v>
      </c>
      <c r="H1513" s="52">
        <f t="shared" si="307"/>
        <v>83055</v>
      </c>
      <c r="I1513" s="52">
        <f t="shared" si="308"/>
        <v>58112</v>
      </c>
      <c r="J1513" s="52">
        <f t="shared" si="309"/>
        <v>65880</v>
      </c>
      <c r="K1513" s="49">
        <f t="shared" si="310"/>
        <v>18076</v>
      </c>
      <c r="L1513" s="50">
        <f t="shared" si="311"/>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25">
      <c r="A1514" s="30" t="s">
        <v>46</v>
      </c>
      <c r="B1514" s="1" t="s">
        <v>1547</v>
      </c>
      <c r="C1514" s="29" t="str">
        <f t="shared" si="312"/>
        <v>LA England - Lambeth</v>
      </c>
      <c r="D1514" s="50">
        <f t="shared" si="303"/>
        <v>126533</v>
      </c>
      <c r="E1514" s="50">
        <f t="shared" si="304"/>
        <v>137001</v>
      </c>
      <c r="F1514" s="51">
        <f t="shared" si="305"/>
        <v>315706</v>
      </c>
      <c r="G1514" s="51">
        <f t="shared" si="306"/>
        <v>153129</v>
      </c>
      <c r="H1514" s="52">
        <f t="shared" si="307"/>
        <v>162577</v>
      </c>
      <c r="I1514" s="52">
        <f t="shared" si="308"/>
        <v>126533</v>
      </c>
      <c r="J1514" s="52">
        <f t="shared" si="309"/>
        <v>137001</v>
      </c>
      <c r="K1514" s="49">
        <f t="shared" si="310"/>
        <v>26596</v>
      </c>
      <c r="L1514" s="50">
        <f t="shared" si="311"/>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25">
      <c r="A1515" s="30" t="s">
        <v>46</v>
      </c>
      <c r="B1515" s="1" t="s">
        <v>1548</v>
      </c>
      <c r="C1515" s="29" t="str">
        <f t="shared" si="312"/>
        <v>LA England - Lancaster</v>
      </c>
      <c r="D1515" s="50">
        <f t="shared" si="303"/>
        <v>58190</v>
      </c>
      <c r="E1515" s="50">
        <f t="shared" si="304"/>
        <v>61177</v>
      </c>
      <c r="F1515" s="51">
        <f t="shared" si="305"/>
        <v>145559</v>
      </c>
      <c r="G1515" s="51">
        <f t="shared" si="306"/>
        <v>71566</v>
      </c>
      <c r="H1515" s="52">
        <f t="shared" si="307"/>
        <v>73993</v>
      </c>
      <c r="I1515" s="52">
        <f t="shared" si="308"/>
        <v>58190</v>
      </c>
      <c r="J1515" s="52">
        <f t="shared" si="309"/>
        <v>61177</v>
      </c>
      <c r="K1515" s="49">
        <f t="shared" si="310"/>
        <v>13376</v>
      </c>
      <c r="L1515" s="50">
        <f t="shared" si="311"/>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25">
      <c r="A1516" s="30" t="s">
        <v>46</v>
      </c>
      <c r="B1516" s="1" t="s">
        <v>1549</v>
      </c>
      <c r="C1516" s="29" t="str">
        <f t="shared" si="312"/>
        <v>LA England - Leeds</v>
      </c>
      <c r="D1516" s="50">
        <f t="shared" si="303"/>
        <v>317606</v>
      </c>
      <c r="E1516" s="50">
        <f t="shared" si="304"/>
        <v>337674</v>
      </c>
      <c r="F1516" s="51">
        <f t="shared" si="305"/>
        <v>829413</v>
      </c>
      <c r="G1516" s="51">
        <f t="shared" si="306"/>
        <v>406933</v>
      </c>
      <c r="H1516" s="52">
        <f t="shared" si="307"/>
        <v>422480</v>
      </c>
      <c r="I1516" s="52">
        <f t="shared" si="308"/>
        <v>317606</v>
      </c>
      <c r="J1516" s="52">
        <f t="shared" si="309"/>
        <v>337674</v>
      </c>
      <c r="K1516" s="49">
        <f t="shared" si="310"/>
        <v>89327</v>
      </c>
      <c r="L1516" s="50">
        <f t="shared" si="311"/>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25">
      <c r="A1517" s="30" t="s">
        <v>46</v>
      </c>
      <c r="B1517" s="1" t="s">
        <v>1550</v>
      </c>
      <c r="C1517" s="29" t="str">
        <f t="shared" si="312"/>
        <v>LA England - Leicester</v>
      </c>
      <c r="D1517" s="50">
        <f t="shared" si="303"/>
        <v>144564</v>
      </c>
      <c r="E1517" s="50">
        <f t="shared" si="304"/>
        <v>146490</v>
      </c>
      <c r="F1517" s="51">
        <f t="shared" si="305"/>
        <v>379780</v>
      </c>
      <c r="G1517" s="51">
        <f t="shared" si="306"/>
        <v>190484</v>
      </c>
      <c r="H1517" s="52">
        <f t="shared" si="307"/>
        <v>189296</v>
      </c>
      <c r="I1517" s="52">
        <f t="shared" si="308"/>
        <v>144564</v>
      </c>
      <c r="J1517" s="52">
        <f t="shared" si="309"/>
        <v>146490</v>
      </c>
      <c r="K1517" s="49">
        <f t="shared" si="310"/>
        <v>45920</v>
      </c>
      <c r="L1517" s="50">
        <f t="shared" si="311"/>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25">
      <c r="A1518" s="30" t="s">
        <v>46</v>
      </c>
      <c r="B1518" s="1" t="s">
        <v>1551</v>
      </c>
      <c r="C1518" s="29" t="str">
        <f t="shared" si="312"/>
        <v>LA England - Lewes</v>
      </c>
      <c r="D1518" s="50">
        <f t="shared" si="303"/>
        <v>39051</v>
      </c>
      <c r="E1518" s="50">
        <f t="shared" si="304"/>
        <v>43415</v>
      </c>
      <c r="F1518" s="51">
        <f t="shared" si="305"/>
        <v>101356</v>
      </c>
      <c r="G1518" s="51">
        <f t="shared" si="306"/>
        <v>48866</v>
      </c>
      <c r="H1518" s="52">
        <f t="shared" si="307"/>
        <v>52490</v>
      </c>
      <c r="I1518" s="52">
        <f t="shared" si="308"/>
        <v>39051</v>
      </c>
      <c r="J1518" s="52">
        <f t="shared" si="309"/>
        <v>43415</v>
      </c>
      <c r="K1518" s="49">
        <f t="shared" si="310"/>
        <v>9815</v>
      </c>
      <c r="L1518" s="50">
        <f t="shared" si="311"/>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25">
      <c r="A1519" s="30" t="s">
        <v>46</v>
      </c>
      <c r="B1519" s="1" t="s">
        <v>1552</v>
      </c>
      <c r="C1519" s="29" t="str">
        <f t="shared" si="312"/>
        <v>LA England - Lewisham</v>
      </c>
      <c r="D1519" s="50">
        <f t="shared" si="303"/>
        <v>109803</v>
      </c>
      <c r="E1519" s="50">
        <f t="shared" si="304"/>
        <v>126820</v>
      </c>
      <c r="F1519" s="51">
        <f t="shared" si="305"/>
        <v>298708</v>
      </c>
      <c r="G1519" s="51">
        <f t="shared" si="306"/>
        <v>141348</v>
      </c>
      <c r="H1519" s="52">
        <f t="shared" si="307"/>
        <v>157360</v>
      </c>
      <c r="I1519" s="52">
        <f t="shared" si="308"/>
        <v>109803</v>
      </c>
      <c r="J1519" s="52">
        <f t="shared" si="309"/>
        <v>126820</v>
      </c>
      <c r="K1519" s="49">
        <f t="shared" si="310"/>
        <v>31545</v>
      </c>
      <c r="L1519" s="50">
        <f t="shared" si="311"/>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25">
      <c r="A1520" s="30" t="s">
        <v>46</v>
      </c>
      <c r="B1520" s="1" t="s">
        <v>1553</v>
      </c>
      <c r="C1520" s="29" t="str">
        <f t="shared" si="312"/>
        <v>LA England - Lichfield</v>
      </c>
      <c r="D1520" s="50">
        <f t="shared" si="303"/>
        <v>43686</v>
      </c>
      <c r="E1520" s="50">
        <f t="shared" si="304"/>
        <v>45636</v>
      </c>
      <c r="F1520" s="51">
        <f t="shared" si="305"/>
        <v>110173</v>
      </c>
      <c r="G1520" s="51">
        <f t="shared" si="306"/>
        <v>54333</v>
      </c>
      <c r="H1520" s="52">
        <f t="shared" si="307"/>
        <v>55840</v>
      </c>
      <c r="I1520" s="52">
        <f t="shared" si="308"/>
        <v>43686</v>
      </c>
      <c r="J1520" s="52">
        <f t="shared" si="309"/>
        <v>45636</v>
      </c>
      <c r="K1520" s="49">
        <f t="shared" si="310"/>
        <v>10647</v>
      </c>
      <c r="L1520" s="50">
        <f t="shared" si="311"/>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25">
      <c r="A1521" s="30" t="s">
        <v>46</v>
      </c>
      <c r="B1521" s="1" t="s">
        <v>1554</v>
      </c>
      <c r="C1521" s="29" t="str">
        <f t="shared" si="312"/>
        <v>LA England - Lincoln</v>
      </c>
      <c r="D1521" s="50">
        <f t="shared" si="303"/>
        <v>41628</v>
      </c>
      <c r="E1521" s="50">
        <f t="shared" si="304"/>
        <v>42785</v>
      </c>
      <c r="F1521" s="51">
        <f t="shared" si="305"/>
        <v>103314</v>
      </c>
      <c r="G1521" s="51">
        <f t="shared" si="306"/>
        <v>51491</v>
      </c>
      <c r="H1521" s="52">
        <f t="shared" si="307"/>
        <v>51823</v>
      </c>
      <c r="I1521" s="52">
        <f t="shared" si="308"/>
        <v>41628</v>
      </c>
      <c r="J1521" s="52">
        <f t="shared" si="309"/>
        <v>42785</v>
      </c>
      <c r="K1521" s="49">
        <f t="shared" si="310"/>
        <v>9863</v>
      </c>
      <c r="L1521" s="50">
        <f t="shared" si="311"/>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25">
      <c r="A1522" s="30" t="s">
        <v>46</v>
      </c>
      <c r="B1522" s="1" t="s">
        <v>1555</v>
      </c>
      <c r="C1522" s="29" t="str">
        <f t="shared" si="312"/>
        <v>LA England - Liverpool</v>
      </c>
      <c r="D1522" s="50">
        <f t="shared" si="303"/>
        <v>197978</v>
      </c>
      <c r="E1522" s="50">
        <f t="shared" si="304"/>
        <v>209809</v>
      </c>
      <c r="F1522" s="51">
        <f t="shared" si="305"/>
        <v>503740</v>
      </c>
      <c r="G1522" s="51">
        <f t="shared" si="306"/>
        <v>247279</v>
      </c>
      <c r="H1522" s="52">
        <f t="shared" si="307"/>
        <v>256461</v>
      </c>
      <c r="I1522" s="52">
        <f t="shared" si="308"/>
        <v>197978</v>
      </c>
      <c r="J1522" s="52">
        <f t="shared" si="309"/>
        <v>209809</v>
      </c>
      <c r="K1522" s="49">
        <f t="shared" si="310"/>
        <v>49301</v>
      </c>
      <c r="L1522" s="50">
        <f t="shared" si="311"/>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25">
      <c r="A1523" s="30" t="s">
        <v>46</v>
      </c>
      <c r="B1523" s="1" t="s">
        <v>1556</v>
      </c>
      <c r="C1523" s="29" t="str">
        <f t="shared" si="312"/>
        <v>LA England - Luton</v>
      </c>
      <c r="D1523" s="50">
        <f t="shared" si="303"/>
        <v>86630</v>
      </c>
      <c r="E1523" s="50">
        <f t="shared" si="304"/>
        <v>84191</v>
      </c>
      <c r="F1523" s="51">
        <f t="shared" si="305"/>
        <v>231028</v>
      </c>
      <c r="G1523" s="51">
        <f t="shared" si="306"/>
        <v>117679</v>
      </c>
      <c r="H1523" s="52">
        <f t="shared" si="307"/>
        <v>113349</v>
      </c>
      <c r="I1523" s="52">
        <f t="shared" si="308"/>
        <v>86630</v>
      </c>
      <c r="J1523" s="52">
        <f t="shared" si="309"/>
        <v>84191</v>
      </c>
      <c r="K1523" s="49">
        <f t="shared" si="310"/>
        <v>31049</v>
      </c>
      <c r="L1523" s="50">
        <f t="shared" si="311"/>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25">
      <c r="A1524" s="30" t="s">
        <v>46</v>
      </c>
      <c r="B1524" s="1" t="s">
        <v>1557</v>
      </c>
      <c r="C1524" s="29" t="str">
        <f t="shared" si="312"/>
        <v>LA England - Maidstone</v>
      </c>
      <c r="D1524" s="50">
        <f t="shared" si="303"/>
        <v>69968</v>
      </c>
      <c r="E1524" s="50">
        <f t="shared" si="304"/>
        <v>73867</v>
      </c>
      <c r="F1524" s="51">
        <f t="shared" si="305"/>
        <v>184187</v>
      </c>
      <c r="G1524" s="51">
        <f t="shared" si="306"/>
        <v>90822</v>
      </c>
      <c r="H1524" s="52">
        <f t="shared" si="307"/>
        <v>93365</v>
      </c>
      <c r="I1524" s="52">
        <f t="shared" si="308"/>
        <v>69968</v>
      </c>
      <c r="J1524" s="52">
        <f t="shared" si="309"/>
        <v>73867</v>
      </c>
      <c r="K1524" s="49">
        <f t="shared" si="310"/>
        <v>20854</v>
      </c>
      <c r="L1524" s="50">
        <f t="shared" si="311"/>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25">
      <c r="A1525" s="30" t="s">
        <v>46</v>
      </c>
      <c r="B1525" s="1" t="s">
        <v>1558</v>
      </c>
      <c r="C1525" s="29" t="str">
        <f t="shared" si="312"/>
        <v>LA England - Maldon</v>
      </c>
      <c r="D1525" s="50">
        <f t="shared" si="303"/>
        <v>27032</v>
      </c>
      <c r="E1525" s="50">
        <f t="shared" si="304"/>
        <v>28744</v>
      </c>
      <c r="F1525" s="51">
        <f t="shared" si="305"/>
        <v>68327</v>
      </c>
      <c r="G1525" s="51">
        <f t="shared" si="306"/>
        <v>33447</v>
      </c>
      <c r="H1525" s="52">
        <f t="shared" si="307"/>
        <v>34880</v>
      </c>
      <c r="I1525" s="52">
        <f t="shared" si="308"/>
        <v>27032</v>
      </c>
      <c r="J1525" s="52">
        <f t="shared" si="309"/>
        <v>28744</v>
      </c>
      <c r="K1525" s="49">
        <f t="shared" si="310"/>
        <v>6415</v>
      </c>
      <c r="L1525" s="50">
        <f t="shared" si="311"/>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25">
      <c r="A1526" s="30" t="s">
        <v>46</v>
      </c>
      <c r="B1526" s="1" t="s">
        <v>1559</v>
      </c>
      <c r="C1526" s="29" t="str">
        <f t="shared" si="312"/>
        <v>LA England - Malvern Hills</v>
      </c>
      <c r="D1526" s="50">
        <f t="shared" si="303"/>
        <v>32226</v>
      </c>
      <c r="E1526" s="50">
        <f t="shared" si="304"/>
        <v>34936</v>
      </c>
      <c r="F1526" s="51">
        <f t="shared" si="305"/>
        <v>81822</v>
      </c>
      <c r="G1526" s="51">
        <f t="shared" si="306"/>
        <v>39613</v>
      </c>
      <c r="H1526" s="52">
        <f t="shared" si="307"/>
        <v>42209</v>
      </c>
      <c r="I1526" s="52">
        <f t="shared" si="308"/>
        <v>32226</v>
      </c>
      <c r="J1526" s="52">
        <f t="shared" si="309"/>
        <v>34936</v>
      </c>
      <c r="K1526" s="49">
        <f t="shared" si="310"/>
        <v>7387</v>
      </c>
      <c r="L1526" s="50">
        <f t="shared" si="311"/>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25">
      <c r="A1527" s="30" t="s">
        <v>46</v>
      </c>
      <c r="B1527" s="1" t="s">
        <v>1560</v>
      </c>
      <c r="C1527" s="29" t="str">
        <f t="shared" si="312"/>
        <v>LA England - Manchester</v>
      </c>
      <c r="D1527" s="50">
        <f t="shared" si="303"/>
        <v>222790</v>
      </c>
      <c r="E1527" s="50">
        <f t="shared" si="304"/>
        <v>227342</v>
      </c>
      <c r="F1527" s="51">
        <f t="shared" si="305"/>
        <v>579917</v>
      </c>
      <c r="G1527" s="51">
        <f t="shared" si="306"/>
        <v>288897</v>
      </c>
      <c r="H1527" s="52">
        <f t="shared" si="307"/>
        <v>291020</v>
      </c>
      <c r="I1527" s="52">
        <f t="shared" si="308"/>
        <v>222790</v>
      </c>
      <c r="J1527" s="52">
        <f t="shared" si="309"/>
        <v>227342</v>
      </c>
      <c r="K1527" s="49">
        <f t="shared" si="310"/>
        <v>66107</v>
      </c>
      <c r="L1527" s="50">
        <f t="shared" si="311"/>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25">
      <c r="A1528" s="30" t="s">
        <v>46</v>
      </c>
      <c r="B1528" s="1" t="s">
        <v>1561</v>
      </c>
      <c r="C1528" s="29" t="str">
        <f t="shared" si="312"/>
        <v>LA England - Mansfield</v>
      </c>
      <c r="D1528" s="50">
        <f t="shared" si="303"/>
        <v>43193</v>
      </c>
      <c r="E1528" s="50">
        <f t="shared" si="304"/>
        <v>45477</v>
      </c>
      <c r="F1528" s="51">
        <f t="shared" si="305"/>
        <v>112091</v>
      </c>
      <c r="G1528" s="51">
        <f t="shared" si="306"/>
        <v>55188</v>
      </c>
      <c r="H1528" s="52">
        <f t="shared" si="307"/>
        <v>56903</v>
      </c>
      <c r="I1528" s="52">
        <f t="shared" si="308"/>
        <v>43193</v>
      </c>
      <c r="J1528" s="52">
        <f t="shared" si="309"/>
        <v>45477</v>
      </c>
      <c r="K1528" s="49">
        <f t="shared" si="310"/>
        <v>11995</v>
      </c>
      <c r="L1528" s="50">
        <f t="shared" si="311"/>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25">
      <c r="A1529" s="30" t="s">
        <v>46</v>
      </c>
      <c r="B1529" s="1" t="s">
        <v>1562</v>
      </c>
      <c r="C1529" s="29" t="str">
        <f t="shared" si="312"/>
        <v>LA England - Medway</v>
      </c>
      <c r="D1529" s="50">
        <f t="shared" si="303"/>
        <v>106374</v>
      </c>
      <c r="E1529" s="50">
        <f t="shared" si="304"/>
        <v>113739</v>
      </c>
      <c r="F1529" s="51">
        <f t="shared" si="305"/>
        <v>286800</v>
      </c>
      <c r="G1529" s="51">
        <f t="shared" si="306"/>
        <v>140334</v>
      </c>
      <c r="H1529" s="52">
        <f t="shared" si="307"/>
        <v>146466</v>
      </c>
      <c r="I1529" s="52">
        <f t="shared" si="308"/>
        <v>106374</v>
      </c>
      <c r="J1529" s="52">
        <f t="shared" si="309"/>
        <v>113739</v>
      </c>
      <c r="K1529" s="49">
        <f t="shared" si="310"/>
        <v>33960</v>
      </c>
      <c r="L1529" s="50">
        <f t="shared" si="311"/>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25">
      <c r="A1530" s="30" t="s">
        <v>46</v>
      </c>
      <c r="B1530" s="1" t="s">
        <v>1563</v>
      </c>
      <c r="C1530" s="29" t="str">
        <f t="shared" si="312"/>
        <v>LA England - Melton</v>
      </c>
      <c r="D1530" s="50">
        <f t="shared" si="303"/>
        <v>20836</v>
      </c>
      <c r="E1530" s="50">
        <f t="shared" si="304"/>
        <v>22172</v>
      </c>
      <c r="F1530" s="51">
        <f t="shared" si="305"/>
        <v>53237</v>
      </c>
      <c r="G1530" s="51">
        <f t="shared" si="306"/>
        <v>26007</v>
      </c>
      <c r="H1530" s="52">
        <f t="shared" si="307"/>
        <v>27230</v>
      </c>
      <c r="I1530" s="52">
        <f t="shared" si="308"/>
        <v>20836</v>
      </c>
      <c r="J1530" s="52">
        <f t="shared" si="309"/>
        <v>22172</v>
      </c>
      <c r="K1530" s="49">
        <f t="shared" si="310"/>
        <v>5171</v>
      </c>
      <c r="L1530" s="50">
        <f t="shared" si="311"/>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25">
      <c r="A1531" s="30" t="s">
        <v>46</v>
      </c>
      <c r="B1531" s="1" t="s">
        <v>1564</v>
      </c>
      <c r="C1531" s="29" t="str">
        <f t="shared" si="312"/>
        <v>LA England - Merton</v>
      </c>
      <c r="D1531" s="50">
        <f t="shared" si="303"/>
        <v>80245</v>
      </c>
      <c r="E1531" s="50">
        <f t="shared" si="304"/>
        <v>87898</v>
      </c>
      <c r="F1531" s="51">
        <f t="shared" si="305"/>
        <v>215219</v>
      </c>
      <c r="G1531" s="51">
        <f t="shared" si="306"/>
        <v>104511</v>
      </c>
      <c r="H1531" s="52">
        <f t="shared" si="307"/>
        <v>110708</v>
      </c>
      <c r="I1531" s="52">
        <f t="shared" si="308"/>
        <v>80245</v>
      </c>
      <c r="J1531" s="52">
        <f t="shared" si="309"/>
        <v>87898</v>
      </c>
      <c r="K1531" s="49">
        <f t="shared" si="310"/>
        <v>24266</v>
      </c>
      <c r="L1531" s="50">
        <f t="shared" si="311"/>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25">
      <c r="A1532" s="30" t="s">
        <v>46</v>
      </c>
      <c r="B1532" s="1" t="s">
        <v>1565</v>
      </c>
      <c r="C1532" s="29" t="str">
        <f t="shared" si="312"/>
        <v>LA England - Mid Devon</v>
      </c>
      <c r="D1532" s="50">
        <f t="shared" si="303"/>
        <v>32509</v>
      </c>
      <c r="E1532" s="50">
        <f t="shared" si="304"/>
        <v>35033</v>
      </c>
      <c r="F1532" s="51">
        <f t="shared" si="305"/>
        <v>84148</v>
      </c>
      <c r="G1532" s="51">
        <f t="shared" si="306"/>
        <v>41079</v>
      </c>
      <c r="H1532" s="52">
        <f t="shared" si="307"/>
        <v>43069</v>
      </c>
      <c r="I1532" s="52">
        <f t="shared" si="308"/>
        <v>32509</v>
      </c>
      <c r="J1532" s="52">
        <f t="shared" si="309"/>
        <v>35033</v>
      </c>
      <c r="K1532" s="49">
        <f t="shared" si="310"/>
        <v>8570</v>
      </c>
      <c r="L1532" s="50">
        <f t="shared" si="311"/>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25">
      <c r="A1533" s="30" t="s">
        <v>46</v>
      </c>
      <c r="B1533" s="1" t="s">
        <v>1566</v>
      </c>
      <c r="C1533" s="29" t="str">
        <f t="shared" si="312"/>
        <v>LA England - Mid Suffolk</v>
      </c>
      <c r="D1533" s="50">
        <f t="shared" si="303"/>
        <v>43194</v>
      </c>
      <c r="E1533" s="50">
        <f t="shared" si="304"/>
        <v>45234</v>
      </c>
      <c r="F1533" s="51">
        <f t="shared" si="305"/>
        <v>108029</v>
      </c>
      <c r="G1533" s="51">
        <f t="shared" si="306"/>
        <v>53289</v>
      </c>
      <c r="H1533" s="52">
        <f t="shared" si="307"/>
        <v>54740</v>
      </c>
      <c r="I1533" s="52">
        <f t="shared" si="308"/>
        <v>43194</v>
      </c>
      <c r="J1533" s="52">
        <f t="shared" si="309"/>
        <v>45234</v>
      </c>
      <c r="K1533" s="49">
        <f t="shared" si="310"/>
        <v>10095</v>
      </c>
      <c r="L1533" s="50">
        <f t="shared" si="311"/>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25">
      <c r="A1534" s="30" t="s">
        <v>46</v>
      </c>
      <c r="B1534" s="1" t="s">
        <v>1567</v>
      </c>
      <c r="C1534" s="29" t="str">
        <f t="shared" si="312"/>
        <v>LA England - Mid Sussex</v>
      </c>
      <c r="D1534" s="50">
        <f t="shared" si="303"/>
        <v>59262</v>
      </c>
      <c r="E1534" s="50">
        <f t="shared" si="304"/>
        <v>64167</v>
      </c>
      <c r="F1534" s="51">
        <f t="shared" si="305"/>
        <v>157915</v>
      </c>
      <c r="G1534" s="51">
        <f t="shared" si="306"/>
        <v>76781</v>
      </c>
      <c r="H1534" s="52">
        <f t="shared" si="307"/>
        <v>81134</v>
      </c>
      <c r="I1534" s="52">
        <f t="shared" si="308"/>
        <v>59262</v>
      </c>
      <c r="J1534" s="52">
        <f t="shared" si="309"/>
        <v>64167</v>
      </c>
      <c r="K1534" s="49">
        <f t="shared" si="310"/>
        <v>17519</v>
      </c>
      <c r="L1534" s="50">
        <f t="shared" si="311"/>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25">
      <c r="A1535" s="30" t="s">
        <v>46</v>
      </c>
      <c r="B1535" s="1" t="s">
        <v>1568</v>
      </c>
      <c r="C1535" s="29" t="str">
        <f t="shared" si="312"/>
        <v>LA England - Middlesbrough</v>
      </c>
      <c r="D1535" s="50">
        <f t="shared" si="303"/>
        <v>58578</v>
      </c>
      <c r="E1535" s="50">
        <f t="shared" si="304"/>
        <v>59281</v>
      </c>
      <c r="F1535" s="51">
        <f t="shared" si="305"/>
        <v>152650</v>
      </c>
      <c r="G1535" s="51">
        <f t="shared" si="306"/>
        <v>76395</v>
      </c>
      <c r="H1535" s="52">
        <f t="shared" si="307"/>
        <v>76255</v>
      </c>
      <c r="I1535" s="52">
        <f t="shared" si="308"/>
        <v>58578</v>
      </c>
      <c r="J1535" s="52">
        <f t="shared" si="309"/>
        <v>59281</v>
      </c>
      <c r="K1535" s="49">
        <f t="shared" si="310"/>
        <v>17817</v>
      </c>
      <c r="L1535" s="50">
        <f t="shared" si="311"/>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25">
      <c r="A1536" s="30" t="s">
        <v>46</v>
      </c>
      <c r="B1536" s="1" t="s">
        <v>1569</v>
      </c>
      <c r="C1536" s="29" t="str">
        <f t="shared" si="312"/>
        <v>LA England - Milton Keynes</v>
      </c>
      <c r="D1536" s="50">
        <f t="shared" si="303"/>
        <v>109762</v>
      </c>
      <c r="E1536" s="50">
        <f t="shared" si="304"/>
        <v>115711</v>
      </c>
      <c r="F1536" s="51">
        <f t="shared" si="305"/>
        <v>298270</v>
      </c>
      <c r="G1536" s="51">
        <f t="shared" si="306"/>
        <v>147013</v>
      </c>
      <c r="H1536" s="52">
        <f t="shared" si="307"/>
        <v>151257</v>
      </c>
      <c r="I1536" s="52">
        <f t="shared" si="308"/>
        <v>109762</v>
      </c>
      <c r="J1536" s="52">
        <f t="shared" si="309"/>
        <v>115711</v>
      </c>
      <c r="K1536" s="49">
        <f t="shared" si="310"/>
        <v>37251</v>
      </c>
      <c r="L1536" s="50">
        <f t="shared" si="311"/>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25">
      <c r="A1537" s="30" t="s">
        <v>46</v>
      </c>
      <c r="B1537" s="1" t="s">
        <v>1570</v>
      </c>
      <c r="C1537" s="29" t="str">
        <f t="shared" si="312"/>
        <v>LA England - Mole Valley</v>
      </c>
      <c r="D1537" s="50">
        <f t="shared" si="303"/>
        <v>34246</v>
      </c>
      <c r="E1537" s="50">
        <f t="shared" si="304"/>
        <v>36691</v>
      </c>
      <c r="F1537" s="51">
        <f t="shared" si="305"/>
        <v>88266</v>
      </c>
      <c r="G1537" s="51">
        <f t="shared" si="306"/>
        <v>43052</v>
      </c>
      <c r="H1537" s="52">
        <f t="shared" si="307"/>
        <v>45214</v>
      </c>
      <c r="I1537" s="52">
        <f t="shared" si="308"/>
        <v>34246</v>
      </c>
      <c r="J1537" s="52">
        <f t="shared" si="309"/>
        <v>36691</v>
      </c>
      <c r="K1537" s="49">
        <f t="shared" si="310"/>
        <v>8806</v>
      </c>
      <c r="L1537" s="50">
        <f t="shared" si="311"/>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25">
      <c r="A1538" s="30" t="s">
        <v>46</v>
      </c>
      <c r="B1538" s="1" t="s">
        <v>1571</v>
      </c>
      <c r="C1538" s="29" t="str">
        <f t="shared" si="312"/>
        <v>LA England - New Forest</v>
      </c>
      <c r="D1538" s="50">
        <f t="shared" si="303"/>
        <v>68920</v>
      </c>
      <c r="E1538" s="50">
        <f t="shared" si="304"/>
        <v>76407</v>
      </c>
      <c r="F1538" s="51">
        <f t="shared" si="305"/>
        <v>175398</v>
      </c>
      <c r="G1538" s="51">
        <f t="shared" si="306"/>
        <v>84329</v>
      </c>
      <c r="H1538" s="52">
        <f t="shared" si="307"/>
        <v>91069</v>
      </c>
      <c r="I1538" s="52">
        <f t="shared" si="308"/>
        <v>68920</v>
      </c>
      <c r="J1538" s="52">
        <f t="shared" si="309"/>
        <v>76407</v>
      </c>
      <c r="K1538" s="49">
        <f t="shared" si="310"/>
        <v>15409</v>
      </c>
      <c r="L1538" s="50">
        <f t="shared" si="311"/>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25">
      <c r="A1539" s="30" t="s">
        <v>46</v>
      </c>
      <c r="B1539" s="1" t="s">
        <v>1572</v>
      </c>
      <c r="C1539" s="29" t="str">
        <f t="shared" si="312"/>
        <v>LA England - Newark and Sherwood</v>
      </c>
      <c r="D1539" s="50">
        <f t="shared" si="303"/>
        <v>49559</v>
      </c>
      <c r="E1539" s="50">
        <f t="shared" si="304"/>
        <v>52183</v>
      </c>
      <c r="F1539" s="51">
        <f t="shared" si="305"/>
        <v>126168</v>
      </c>
      <c r="G1539" s="51">
        <f t="shared" si="306"/>
        <v>62028</v>
      </c>
      <c r="H1539" s="52">
        <f t="shared" si="307"/>
        <v>64140</v>
      </c>
      <c r="I1539" s="52">
        <f t="shared" si="308"/>
        <v>49559</v>
      </c>
      <c r="J1539" s="52">
        <f t="shared" si="309"/>
        <v>52183</v>
      </c>
      <c r="K1539" s="49">
        <f t="shared" si="310"/>
        <v>12469</v>
      </c>
      <c r="L1539" s="50">
        <f t="shared" si="311"/>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25">
      <c r="A1540" s="30" t="s">
        <v>46</v>
      </c>
      <c r="B1540" s="1" t="s">
        <v>1573</v>
      </c>
      <c r="C1540" s="29" t="str">
        <f t="shared" si="312"/>
        <v>LA England - Newcastle upon Tyne</v>
      </c>
      <c r="D1540" s="50">
        <f t="shared" si="303"/>
        <v>124114</v>
      </c>
      <c r="E1540" s="50">
        <f t="shared" si="304"/>
        <v>127776</v>
      </c>
      <c r="F1540" s="51">
        <f t="shared" si="305"/>
        <v>311976</v>
      </c>
      <c r="G1540" s="51">
        <f t="shared" si="306"/>
        <v>155073</v>
      </c>
      <c r="H1540" s="52">
        <f t="shared" si="307"/>
        <v>156903</v>
      </c>
      <c r="I1540" s="52">
        <f t="shared" si="308"/>
        <v>124114</v>
      </c>
      <c r="J1540" s="52">
        <f t="shared" si="309"/>
        <v>127776</v>
      </c>
      <c r="K1540" s="49">
        <f t="shared" si="310"/>
        <v>30959</v>
      </c>
      <c r="L1540" s="50">
        <f t="shared" si="311"/>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25">
      <c r="A1541" s="30" t="s">
        <v>46</v>
      </c>
      <c r="B1541" s="1" t="s">
        <v>1574</v>
      </c>
      <c r="C1541" s="29" t="str">
        <f t="shared" si="312"/>
        <v>LA England - Newcastle-under-Lyme</v>
      </c>
      <c r="D1541" s="50">
        <f t="shared" si="303"/>
        <v>50618</v>
      </c>
      <c r="E1541" s="50">
        <f t="shared" si="304"/>
        <v>54266</v>
      </c>
      <c r="F1541" s="51">
        <f t="shared" si="305"/>
        <v>128060</v>
      </c>
      <c r="G1541" s="51">
        <f t="shared" si="306"/>
        <v>62560</v>
      </c>
      <c r="H1541" s="52">
        <f t="shared" si="307"/>
        <v>65500</v>
      </c>
      <c r="I1541" s="52">
        <f t="shared" si="308"/>
        <v>50618</v>
      </c>
      <c r="J1541" s="52">
        <f t="shared" si="309"/>
        <v>54266</v>
      </c>
      <c r="K1541" s="49">
        <f t="shared" si="310"/>
        <v>11942</v>
      </c>
      <c r="L1541" s="50">
        <f t="shared" si="311"/>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25">
      <c r="A1542" s="30" t="s">
        <v>46</v>
      </c>
      <c r="B1542" s="1" t="s">
        <v>1575</v>
      </c>
      <c r="C1542" s="29" t="str">
        <f t="shared" si="312"/>
        <v>LA England - Newham</v>
      </c>
      <c r="D1542" s="50">
        <f t="shared" si="303"/>
        <v>140367</v>
      </c>
      <c r="E1542" s="50">
        <f t="shared" si="304"/>
        <v>138718</v>
      </c>
      <c r="F1542" s="51">
        <f t="shared" si="305"/>
        <v>362552</v>
      </c>
      <c r="G1542" s="51">
        <f t="shared" si="306"/>
        <v>182328</v>
      </c>
      <c r="H1542" s="52">
        <f t="shared" si="307"/>
        <v>180224</v>
      </c>
      <c r="I1542" s="52">
        <f t="shared" si="308"/>
        <v>140367</v>
      </c>
      <c r="J1542" s="52">
        <f t="shared" si="309"/>
        <v>138718</v>
      </c>
      <c r="K1542" s="49">
        <f t="shared" si="310"/>
        <v>41961</v>
      </c>
      <c r="L1542" s="50">
        <f t="shared" si="311"/>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25">
      <c r="A1543" s="30" t="s">
        <v>46</v>
      </c>
      <c r="B1543" s="1" t="s">
        <v>1576</v>
      </c>
      <c r="C1543" s="29" t="str">
        <f t="shared" si="312"/>
        <v>LA England - North Devon</v>
      </c>
      <c r="D1543" s="50">
        <f t="shared" si="303"/>
        <v>39389</v>
      </c>
      <c r="E1543" s="50">
        <f t="shared" si="304"/>
        <v>42406</v>
      </c>
      <c r="F1543" s="51">
        <f t="shared" si="305"/>
        <v>100543</v>
      </c>
      <c r="G1543" s="51">
        <f t="shared" si="306"/>
        <v>48909</v>
      </c>
      <c r="H1543" s="52">
        <f t="shared" si="307"/>
        <v>51634</v>
      </c>
      <c r="I1543" s="52">
        <f t="shared" si="308"/>
        <v>39389</v>
      </c>
      <c r="J1543" s="52">
        <f t="shared" si="309"/>
        <v>42406</v>
      </c>
      <c r="K1543" s="49">
        <f t="shared" si="310"/>
        <v>9520</v>
      </c>
      <c r="L1543" s="50">
        <f t="shared" si="311"/>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25">
      <c r="A1544" s="30" t="s">
        <v>46</v>
      </c>
      <c r="B1544" s="1" t="s">
        <v>1577</v>
      </c>
      <c r="C1544" s="29" t="str">
        <f t="shared" si="312"/>
        <v>LA England - North East Derbyshire</v>
      </c>
      <c r="D1544" s="50">
        <f t="shared" si="303"/>
        <v>41142</v>
      </c>
      <c r="E1544" s="50">
        <f t="shared" si="304"/>
        <v>44351</v>
      </c>
      <c r="F1544" s="51">
        <f t="shared" si="305"/>
        <v>105035</v>
      </c>
      <c r="G1544" s="51">
        <f t="shared" si="306"/>
        <v>51050</v>
      </c>
      <c r="H1544" s="52">
        <f t="shared" si="307"/>
        <v>53985</v>
      </c>
      <c r="I1544" s="52">
        <f t="shared" si="308"/>
        <v>41142</v>
      </c>
      <c r="J1544" s="52">
        <f t="shared" si="309"/>
        <v>44351</v>
      </c>
      <c r="K1544" s="49">
        <f t="shared" si="310"/>
        <v>9908</v>
      </c>
      <c r="L1544" s="50">
        <f t="shared" si="311"/>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25">
      <c r="A1545" s="30" t="s">
        <v>46</v>
      </c>
      <c r="B1545" s="1" t="s">
        <v>1578</v>
      </c>
      <c r="C1545" s="29" t="str">
        <f t="shared" si="312"/>
        <v>LA England - North East Lincolnshire</v>
      </c>
      <c r="D1545" s="50">
        <f t="shared" si="303"/>
        <v>60626</v>
      </c>
      <c r="E1545" s="50">
        <f t="shared" si="304"/>
        <v>64452</v>
      </c>
      <c r="F1545" s="51">
        <f t="shared" si="305"/>
        <v>158335</v>
      </c>
      <c r="G1545" s="51">
        <f t="shared" si="306"/>
        <v>77692</v>
      </c>
      <c r="H1545" s="52">
        <f t="shared" si="307"/>
        <v>80643</v>
      </c>
      <c r="I1545" s="52">
        <f t="shared" si="308"/>
        <v>60626</v>
      </c>
      <c r="J1545" s="52">
        <f t="shared" si="309"/>
        <v>64452</v>
      </c>
      <c r="K1545" s="49">
        <f t="shared" si="310"/>
        <v>17066</v>
      </c>
      <c r="L1545" s="50">
        <f t="shared" si="311"/>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25">
      <c r="A1546" s="30" t="s">
        <v>46</v>
      </c>
      <c r="B1546" s="1" t="s">
        <v>1579</v>
      </c>
      <c r="C1546" s="29" t="str">
        <f t="shared" si="312"/>
        <v>LA England - North Hertfordshire</v>
      </c>
      <c r="D1546" s="50">
        <f t="shared" si="303"/>
        <v>51033</v>
      </c>
      <c r="E1546" s="50">
        <f t="shared" si="304"/>
        <v>55803</v>
      </c>
      <c r="F1546" s="51">
        <f t="shared" si="305"/>
        <v>135596</v>
      </c>
      <c r="G1546" s="51">
        <f t="shared" si="306"/>
        <v>65652</v>
      </c>
      <c r="H1546" s="52">
        <f t="shared" si="307"/>
        <v>69944</v>
      </c>
      <c r="I1546" s="52">
        <f t="shared" si="308"/>
        <v>51033</v>
      </c>
      <c r="J1546" s="52">
        <f t="shared" si="309"/>
        <v>55803</v>
      </c>
      <c r="K1546" s="49">
        <f t="shared" si="310"/>
        <v>14619</v>
      </c>
      <c r="L1546" s="50">
        <f t="shared" si="311"/>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25">
      <c r="A1547" s="30" t="s">
        <v>46</v>
      </c>
      <c r="B1547" s="1" t="s">
        <v>1580</v>
      </c>
      <c r="C1547" s="29" t="str">
        <f t="shared" si="312"/>
        <v>LA England - North Kesteven</v>
      </c>
      <c r="D1547" s="50">
        <f t="shared" si="303"/>
        <v>48039</v>
      </c>
      <c r="E1547" s="50">
        <f t="shared" si="304"/>
        <v>50315</v>
      </c>
      <c r="F1547" s="51">
        <f t="shared" si="305"/>
        <v>121203</v>
      </c>
      <c r="G1547" s="51">
        <f t="shared" si="306"/>
        <v>59535</v>
      </c>
      <c r="H1547" s="52">
        <f t="shared" si="307"/>
        <v>61668</v>
      </c>
      <c r="I1547" s="52">
        <f t="shared" si="308"/>
        <v>48039</v>
      </c>
      <c r="J1547" s="52">
        <f t="shared" si="309"/>
        <v>50315</v>
      </c>
      <c r="K1547" s="49">
        <f t="shared" si="310"/>
        <v>11496</v>
      </c>
      <c r="L1547" s="50">
        <f t="shared" si="311"/>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25">
      <c r="A1548" s="30" t="s">
        <v>46</v>
      </c>
      <c r="B1548" s="1" t="s">
        <v>1581</v>
      </c>
      <c r="C1548" s="29" t="str">
        <f t="shared" si="312"/>
        <v>LA England - North Lincolnshire</v>
      </c>
      <c r="D1548" s="50">
        <f t="shared" si="303"/>
        <v>66429</v>
      </c>
      <c r="E1548" s="50">
        <f t="shared" si="304"/>
        <v>69309</v>
      </c>
      <c r="F1548" s="51">
        <f t="shared" si="305"/>
        <v>170087</v>
      </c>
      <c r="G1548" s="51">
        <f t="shared" si="306"/>
        <v>83873</v>
      </c>
      <c r="H1548" s="52">
        <f t="shared" si="307"/>
        <v>86214</v>
      </c>
      <c r="I1548" s="52">
        <f t="shared" si="308"/>
        <v>66429</v>
      </c>
      <c r="J1548" s="52">
        <f t="shared" si="309"/>
        <v>69309</v>
      </c>
      <c r="K1548" s="49">
        <f t="shared" si="310"/>
        <v>17444</v>
      </c>
      <c r="L1548" s="50">
        <f t="shared" si="311"/>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25">
      <c r="A1549" s="30" t="s">
        <v>46</v>
      </c>
      <c r="B1549" s="1" t="s">
        <v>1582</v>
      </c>
      <c r="C1549" s="29" t="str">
        <f t="shared" si="312"/>
        <v>LA England - North Norfolk</v>
      </c>
      <c r="D1549" s="50">
        <f t="shared" si="303"/>
        <v>42300</v>
      </c>
      <c r="E1549" s="50">
        <f t="shared" si="304"/>
        <v>45412</v>
      </c>
      <c r="F1549" s="51">
        <f t="shared" si="305"/>
        <v>103228</v>
      </c>
      <c r="G1549" s="51">
        <f t="shared" si="306"/>
        <v>50404</v>
      </c>
      <c r="H1549" s="52">
        <f t="shared" si="307"/>
        <v>52824</v>
      </c>
      <c r="I1549" s="52">
        <f t="shared" si="308"/>
        <v>42300</v>
      </c>
      <c r="J1549" s="52">
        <f t="shared" si="309"/>
        <v>45412</v>
      </c>
      <c r="K1549" s="49">
        <f t="shared" si="310"/>
        <v>8104</v>
      </c>
      <c r="L1549" s="50">
        <f t="shared" si="311"/>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25">
      <c r="A1550" s="30" t="s">
        <v>46</v>
      </c>
      <c r="B1550" s="1" t="s">
        <v>1583</v>
      </c>
      <c r="C1550" s="29" t="str">
        <f t="shared" si="312"/>
        <v>LA England - North Northamptonshire</v>
      </c>
      <c r="D1550" s="50">
        <f t="shared" si="303"/>
        <v>140373</v>
      </c>
      <c r="E1550" s="50">
        <f t="shared" si="304"/>
        <v>146422</v>
      </c>
      <c r="F1550" s="51">
        <f t="shared" si="305"/>
        <v>367991</v>
      </c>
      <c r="G1550" s="51">
        <f t="shared" si="306"/>
        <v>182075</v>
      </c>
      <c r="H1550" s="52">
        <f t="shared" si="307"/>
        <v>185916</v>
      </c>
      <c r="I1550" s="52">
        <f t="shared" si="308"/>
        <v>140373</v>
      </c>
      <c r="J1550" s="52">
        <f t="shared" si="309"/>
        <v>146422</v>
      </c>
      <c r="K1550" s="49">
        <f t="shared" si="310"/>
        <v>41702</v>
      </c>
      <c r="L1550" s="50">
        <f t="shared" si="311"/>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25">
      <c r="A1551" s="30" t="s">
        <v>46</v>
      </c>
      <c r="B1551" s="1" t="s">
        <v>1584</v>
      </c>
      <c r="C1551" s="29" t="str">
        <f t="shared" si="312"/>
        <v>LA England - North Somerset</v>
      </c>
      <c r="D1551" s="50">
        <f t="shared" si="303"/>
        <v>85150</v>
      </c>
      <c r="E1551" s="50">
        <f t="shared" si="304"/>
        <v>92122</v>
      </c>
      <c r="F1551" s="51">
        <f t="shared" si="305"/>
        <v>221146</v>
      </c>
      <c r="G1551" s="51">
        <f t="shared" si="306"/>
        <v>107767</v>
      </c>
      <c r="H1551" s="52">
        <f t="shared" si="307"/>
        <v>113379</v>
      </c>
      <c r="I1551" s="52">
        <f t="shared" si="308"/>
        <v>85150</v>
      </c>
      <c r="J1551" s="52">
        <f t="shared" si="309"/>
        <v>92122</v>
      </c>
      <c r="K1551" s="49">
        <f t="shared" si="310"/>
        <v>22617</v>
      </c>
      <c r="L1551" s="50">
        <f t="shared" si="311"/>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25">
      <c r="A1552" s="30" t="s">
        <v>46</v>
      </c>
      <c r="B1552" s="1" t="s">
        <v>1585</v>
      </c>
      <c r="C1552" s="29" t="str">
        <f t="shared" si="312"/>
        <v>LA England - North Tyneside</v>
      </c>
      <c r="D1552" s="50">
        <f t="shared" si="303"/>
        <v>81239</v>
      </c>
      <c r="E1552" s="50">
        <f t="shared" si="304"/>
        <v>88493</v>
      </c>
      <c r="F1552" s="51">
        <f t="shared" si="305"/>
        <v>211769</v>
      </c>
      <c r="G1552" s="51">
        <f t="shared" si="306"/>
        <v>103089</v>
      </c>
      <c r="H1552" s="52">
        <f t="shared" si="307"/>
        <v>108680</v>
      </c>
      <c r="I1552" s="52">
        <f t="shared" si="308"/>
        <v>81239</v>
      </c>
      <c r="J1552" s="52">
        <f t="shared" si="309"/>
        <v>88493</v>
      </c>
      <c r="K1552" s="49">
        <f t="shared" si="310"/>
        <v>21850</v>
      </c>
      <c r="L1552" s="50">
        <f t="shared" si="311"/>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25">
      <c r="A1553" s="30" t="s">
        <v>46</v>
      </c>
      <c r="B1553" s="1" t="s">
        <v>1586</v>
      </c>
      <c r="C1553" s="29" t="str">
        <f t="shared" si="312"/>
        <v>LA England - North Warwickshire</v>
      </c>
      <c r="D1553" s="50">
        <f t="shared" si="303"/>
        <v>25919</v>
      </c>
      <c r="E1553" s="50">
        <f t="shared" si="304"/>
        <v>27373</v>
      </c>
      <c r="F1553" s="51">
        <f t="shared" si="305"/>
        <v>66166</v>
      </c>
      <c r="G1553" s="51">
        <f t="shared" si="306"/>
        <v>32311</v>
      </c>
      <c r="H1553" s="52">
        <f t="shared" si="307"/>
        <v>33855</v>
      </c>
      <c r="I1553" s="52">
        <f t="shared" si="308"/>
        <v>25919</v>
      </c>
      <c r="J1553" s="52">
        <f t="shared" si="309"/>
        <v>27373</v>
      </c>
      <c r="K1553" s="49">
        <f t="shared" si="310"/>
        <v>6392</v>
      </c>
      <c r="L1553" s="50">
        <f t="shared" si="311"/>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25">
      <c r="A1554" s="30" t="s">
        <v>46</v>
      </c>
      <c r="B1554" s="1" t="s">
        <v>1587</v>
      </c>
      <c r="C1554" s="29" t="str">
        <f t="shared" si="312"/>
        <v>LA England - North West Leicestershire</v>
      </c>
      <c r="D1554" s="50">
        <f t="shared" si="303"/>
        <v>42911</v>
      </c>
      <c r="E1554" s="50">
        <f t="shared" si="304"/>
        <v>45474</v>
      </c>
      <c r="F1554" s="51">
        <f t="shared" si="305"/>
        <v>110316</v>
      </c>
      <c r="G1554" s="51">
        <f t="shared" si="306"/>
        <v>54178</v>
      </c>
      <c r="H1554" s="52">
        <f t="shared" si="307"/>
        <v>56138</v>
      </c>
      <c r="I1554" s="52">
        <f t="shared" si="308"/>
        <v>42911</v>
      </c>
      <c r="J1554" s="52">
        <f t="shared" si="309"/>
        <v>45474</v>
      </c>
      <c r="K1554" s="49">
        <f t="shared" si="310"/>
        <v>11267</v>
      </c>
      <c r="L1554" s="50">
        <f t="shared" si="311"/>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25">
      <c r="A1555" s="30" t="s">
        <v>46</v>
      </c>
      <c r="B1555" s="1" t="s">
        <v>1588</v>
      </c>
      <c r="C1555" s="29" t="str">
        <f t="shared" si="312"/>
        <v>LA England - North Yorkshire</v>
      </c>
      <c r="D1555" s="50">
        <f t="shared" si="303"/>
        <v>248751</v>
      </c>
      <c r="E1555" s="50">
        <f t="shared" si="304"/>
        <v>264256</v>
      </c>
      <c r="F1555" s="51">
        <f t="shared" si="305"/>
        <v>627629</v>
      </c>
      <c r="G1555" s="51">
        <f t="shared" si="306"/>
        <v>307758</v>
      </c>
      <c r="H1555" s="52">
        <f t="shared" si="307"/>
        <v>319871</v>
      </c>
      <c r="I1555" s="52">
        <f t="shared" si="308"/>
        <v>248751</v>
      </c>
      <c r="J1555" s="52">
        <f t="shared" si="309"/>
        <v>264256</v>
      </c>
      <c r="K1555" s="49">
        <f t="shared" si="310"/>
        <v>59007</v>
      </c>
      <c r="L1555" s="50">
        <f t="shared" si="311"/>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25">
      <c r="A1556" s="30" t="s">
        <v>46</v>
      </c>
      <c r="B1556" s="1" t="s">
        <v>1589</v>
      </c>
      <c r="C1556" s="29" t="str">
        <f t="shared" si="312"/>
        <v>LA England - Northumberland</v>
      </c>
      <c r="D1556" s="50">
        <f t="shared" si="303"/>
        <v>129280</v>
      </c>
      <c r="E1556" s="50">
        <f t="shared" si="304"/>
        <v>138963</v>
      </c>
      <c r="F1556" s="51">
        <f t="shared" si="305"/>
        <v>327055</v>
      </c>
      <c r="G1556" s="51">
        <f t="shared" si="306"/>
        <v>159613</v>
      </c>
      <c r="H1556" s="52">
        <f t="shared" si="307"/>
        <v>167442</v>
      </c>
      <c r="I1556" s="52">
        <f t="shared" si="308"/>
        <v>129280</v>
      </c>
      <c r="J1556" s="52">
        <f t="shared" si="309"/>
        <v>138963</v>
      </c>
      <c r="K1556" s="49">
        <f t="shared" si="310"/>
        <v>30333</v>
      </c>
      <c r="L1556" s="50">
        <f t="shared" si="311"/>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25">
      <c r="A1557" s="30" t="s">
        <v>46</v>
      </c>
      <c r="B1557" s="1" t="s">
        <v>1590</v>
      </c>
      <c r="C1557" s="29" t="str">
        <f t="shared" si="312"/>
        <v>LA England - Norwich</v>
      </c>
      <c r="D1557" s="50">
        <f t="shared" si="303"/>
        <v>59233</v>
      </c>
      <c r="E1557" s="50">
        <f t="shared" si="304"/>
        <v>60647</v>
      </c>
      <c r="F1557" s="51">
        <f t="shared" si="305"/>
        <v>145591</v>
      </c>
      <c r="G1557" s="51">
        <f t="shared" si="306"/>
        <v>72370</v>
      </c>
      <c r="H1557" s="52">
        <f t="shared" si="307"/>
        <v>73221</v>
      </c>
      <c r="I1557" s="52">
        <f t="shared" si="308"/>
        <v>59233</v>
      </c>
      <c r="J1557" s="52">
        <f t="shared" si="309"/>
        <v>60647</v>
      </c>
      <c r="K1557" s="49">
        <f t="shared" si="310"/>
        <v>13137</v>
      </c>
      <c r="L1557" s="50">
        <f t="shared" si="311"/>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25">
      <c r="A1558" s="30" t="s">
        <v>46</v>
      </c>
      <c r="B1558" s="1" t="s">
        <v>1591</v>
      </c>
      <c r="C1558" s="29" t="str">
        <f t="shared" si="312"/>
        <v>LA England - Nottingham</v>
      </c>
      <c r="D1558" s="50">
        <f t="shared" si="303"/>
        <v>127474</v>
      </c>
      <c r="E1558" s="50">
        <f t="shared" si="304"/>
        <v>134287</v>
      </c>
      <c r="F1558" s="51">
        <f t="shared" si="305"/>
        <v>329276</v>
      </c>
      <c r="G1558" s="51">
        <f t="shared" si="306"/>
        <v>162163</v>
      </c>
      <c r="H1558" s="52">
        <f t="shared" si="307"/>
        <v>167113</v>
      </c>
      <c r="I1558" s="52">
        <f t="shared" si="308"/>
        <v>127474</v>
      </c>
      <c r="J1558" s="52">
        <f t="shared" si="309"/>
        <v>134287</v>
      </c>
      <c r="K1558" s="49">
        <f t="shared" si="310"/>
        <v>34689</v>
      </c>
      <c r="L1558" s="50">
        <f t="shared" si="311"/>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25">
      <c r="A1559" s="30" t="s">
        <v>46</v>
      </c>
      <c r="B1559" s="1" t="s">
        <v>1592</v>
      </c>
      <c r="C1559" s="29" t="str">
        <f t="shared" si="312"/>
        <v>LA England - Nuneaton and Bedworth</v>
      </c>
      <c r="D1559" s="50">
        <f t="shared" si="303"/>
        <v>52176</v>
      </c>
      <c r="E1559" s="50">
        <f t="shared" si="304"/>
        <v>55641</v>
      </c>
      <c r="F1559" s="51">
        <f t="shared" si="305"/>
        <v>137794</v>
      </c>
      <c r="G1559" s="51">
        <f t="shared" si="306"/>
        <v>67559</v>
      </c>
      <c r="H1559" s="52">
        <f t="shared" si="307"/>
        <v>70235</v>
      </c>
      <c r="I1559" s="52">
        <f t="shared" si="308"/>
        <v>52176</v>
      </c>
      <c r="J1559" s="52">
        <f t="shared" si="309"/>
        <v>55641</v>
      </c>
      <c r="K1559" s="49">
        <f t="shared" si="310"/>
        <v>15383</v>
      </c>
      <c r="L1559" s="50">
        <f t="shared" si="311"/>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25">
      <c r="A1560" s="30" t="s">
        <v>46</v>
      </c>
      <c r="B1560" s="1" t="s">
        <v>1593</v>
      </c>
      <c r="C1560" s="29" t="str">
        <f t="shared" si="312"/>
        <v>LA England - Oadby and Wigston</v>
      </c>
      <c r="D1560" s="50">
        <f t="shared" si="303"/>
        <v>22830</v>
      </c>
      <c r="E1560" s="50">
        <f t="shared" si="304"/>
        <v>24266</v>
      </c>
      <c r="F1560" s="51">
        <f t="shared" si="305"/>
        <v>59623</v>
      </c>
      <c r="G1560" s="51">
        <f t="shared" si="306"/>
        <v>29216</v>
      </c>
      <c r="H1560" s="52">
        <f t="shared" si="307"/>
        <v>30407</v>
      </c>
      <c r="I1560" s="52">
        <f t="shared" si="308"/>
        <v>22830</v>
      </c>
      <c r="J1560" s="52">
        <f t="shared" si="309"/>
        <v>24266</v>
      </c>
      <c r="K1560" s="49">
        <f t="shared" si="310"/>
        <v>6386</v>
      </c>
      <c r="L1560" s="50">
        <f t="shared" si="311"/>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25">
      <c r="A1561" s="30" t="s">
        <v>46</v>
      </c>
      <c r="B1561" s="1" t="s">
        <v>1594</v>
      </c>
      <c r="C1561" s="29" t="str">
        <f t="shared" si="312"/>
        <v>LA England - Oldham</v>
      </c>
      <c r="D1561" s="50">
        <f t="shared" si="303"/>
        <v>88492</v>
      </c>
      <c r="E1561" s="50">
        <f t="shared" si="304"/>
        <v>94643</v>
      </c>
      <c r="F1561" s="51">
        <f t="shared" si="305"/>
        <v>246130</v>
      </c>
      <c r="G1561" s="51">
        <f t="shared" si="306"/>
        <v>120674</v>
      </c>
      <c r="H1561" s="52">
        <f t="shared" si="307"/>
        <v>125456</v>
      </c>
      <c r="I1561" s="52">
        <f t="shared" si="308"/>
        <v>88492</v>
      </c>
      <c r="J1561" s="52">
        <f t="shared" si="309"/>
        <v>94643</v>
      </c>
      <c r="K1561" s="49">
        <f t="shared" si="310"/>
        <v>32182</v>
      </c>
      <c r="L1561" s="50">
        <f t="shared" si="311"/>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25">
      <c r="A1562" s="30" t="s">
        <v>46</v>
      </c>
      <c r="B1562" s="1" t="s">
        <v>1595</v>
      </c>
      <c r="C1562" s="29" t="str">
        <f t="shared" si="312"/>
        <v>LA England - Oxford</v>
      </c>
      <c r="D1562" s="50">
        <f t="shared" si="303"/>
        <v>66249</v>
      </c>
      <c r="E1562" s="50">
        <f t="shared" si="304"/>
        <v>69641</v>
      </c>
      <c r="F1562" s="51">
        <f t="shared" si="305"/>
        <v>165184</v>
      </c>
      <c r="G1562" s="51">
        <f t="shared" si="306"/>
        <v>81313</v>
      </c>
      <c r="H1562" s="52">
        <f t="shared" si="307"/>
        <v>83871</v>
      </c>
      <c r="I1562" s="52">
        <f t="shared" si="308"/>
        <v>66249</v>
      </c>
      <c r="J1562" s="52">
        <f t="shared" si="309"/>
        <v>69641</v>
      </c>
      <c r="K1562" s="49">
        <f t="shared" si="310"/>
        <v>15064</v>
      </c>
      <c r="L1562" s="50">
        <f t="shared" si="311"/>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25">
      <c r="A1563" s="30" t="s">
        <v>46</v>
      </c>
      <c r="B1563" s="1" t="s">
        <v>1596</v>
      </c>
      <c r="C1563" s="29" t="str">
        <f t="shared" si="312"/>
        <v>LA England - Pendle</v>
      </c>
      <c r="D1563" s="50">
        <f t="shared" si="303"/>
        <v>36307</v>
      </c>
      <c r="E1563" s="50">
        <f t="shared" si="304"/>
        <v>37490</v>
      </c>
      <c r="F1563" s="51">
        <f t="shared" si="305"/>
        <v>97039</v>
      </c>
      <c r="G1563" s="51">
        <f t="shared" si="306"/>
        <v>48210</v>
      </c>
      <c r="H1563" s="52">
        <f t="shared" si="307"/>
        <v>48829</v>
      </c>
      <c r="I1563" s="52">
        <f t="shared" si="308"/>
        <v>36307</v>
      </c>
      <c r="J1563" s="52">
        <f t="shared" si="309"/>
        <v>37490</v>
      </c>
      <c r="K1563" s="49">
        <f t="shared" si="310"/>
        <v>11903</v>
      </c>
      <c r="L1563" s="50">
        <f t="shared" si="311"/>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25">
      <c r="A1564" s="30" t="s">
        <v>46</v>
      </c>
      <c r="B1564" s="1" t="s">
        <v>1597</v>
      </c>
      <c r="C1564" s="29" t="str">
        <f t="shared" si="312"/>
        <v>LA England - Peterborough</v>
      </c>
      <c r="D1564" s="50">
        <f t="shared" si="303"/>
        <v>79519</v>
      </c>
      <c r="E1564" s="50">
        <f t="shared" si="304"/>
        <v>84033</v>
      </c>
      <c r="F1564" s="51">
        <f t="shared" si="305"/>
        <v>219509</v>
      </c>
      <c r="G1564" s="51">
        <f t="shared" si="306"/>
        <v>108390</v>
      </c>
      <c r="H1564" s="52">
        <f t="shared" si="307"/>
        <v>111119</v>
      </c>
      <c r="I1564" s="52">
        <f t="shared" si="308"/>
        <v>79519</v>
      </c>
      <c r="J1564" s="52">
        <f t="shared" si="309"/>
        <v>84033</v>
      </c>
      <c r="K1564" s="49">
        <f t="shared" si="310"/>
        <v>28871</v>
      </c>
      <c r="L1564" s="50">
        <f t="shared" si="311"/>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25">
      <c r="A1565" s="30" t="s">
        <v>46</v>
      </c>
      <c r="B1565" s="1" t="s">
        <v>1598</v>
      </c>
      <c r="C1565" s="29" t="str">
        <f t="shared" si="312"/>
        <v>LA England - Plymouth</v>
      </c>
      <c r="D1565" s="50">
        <f t="shared" si="303"/>
        <v>105313</v>
      </c>
      <c r="E1565" s="50">
        <f t="shared" si="304"/>
        <v>111576</v>
      </c>
      <c r="F1565" s="51">
        <f t="shared" si="305"/>
        <v>268736</v>
      </c>
      <c r="G1565" s="51">
        <f t="shared" si="306"/>
        <v>131947</v>
      </c>
      <c r="H1565" s="52">
        <f t="shared" si="307"/>
        <v>136789</v>
      </c>
      <c r="I1565" s="52">
        <f t="shared" si="308"/>
        <v>105313</v>
      </c>
      <c r="J1565" s="52">
        <f t="shared" si="309"/>
        <v>111576</v>
      </c>
      <c r="K1565" s="49">
        <f t="shared" si="310"/>
        <v>26634</v>
      </c>
      <c r="L1565" s="50">
        <f t="shared" si="311"/>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25">
      <c r="A1566" s="30" t="s">
        <v>46</v>
      </c>
      <c r="B1566" s="1" t="s">
        <v>1599</v>
      </c>
      <c r="C1566" s="29" t="str">
        <f t="shared" si="312"/>
        <v>LA England - Portsmouth</v>
      </c>
      <c r="D1566" s="50">
        <f t="shared" si="303"/>
        <v>83345</v>
      </c>
      <c r="E1566" s="50">
        <f t="shared" si="304"/>
        <v>84645</v>
      </c>
      <c r="F1566" s="51">
        <f t="shared" si="305"/>
        <v>210297</v>
      </c>
      <c r="G1566" s="51">
        <f t="shared" si="306"/>
        <v>104885</v>
      </c>
      <c r="H1566" s="52">
        <f t="shared" si="307"/>
        <v>105412</v>
      </c>
      <c r="I1566" s="52">
        <f t="shared" si="308"/>
        <v>83345</v>
      </c>
      <c r="J1566" s="52">
        <f t="shared" si="309"/>
        <v>84645</v>
      </c>
      <c r="K1566" s="49">
        <f t="shared" si="310"/>
        <v>21540</v>
      </c>
      <c r="L1566" s="50">
        <f t="shared" si="311"/>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25">
      <c r="A1567" s="30" t="s">
        <v>46</v>
      </c>
      <c r="B1567" s="1" t="s">
        <v>1600</v>
      </c>
      <c r="C1567" s="29" t="str">
        <f t="shared" si="312"/>
        <v>LA England - Preston</v>
      </c>
      <c r="D1567" s="50">
        <f t="shared" si="303"/>
        <v>60195</v>
      </c>
      <c r="E1567" s="50">
        <f t="shared" si="304"/>
        <v>61530</v>
      </c>
      <c r="F1567" s="51">
        <f t="shared" si="305"/>
        <v>156411</v>
      </c>
      <c r="G1567" s="51">
        <f t="shared" si="306"/>
        <v>78054</v>
      </c>
      <c r="H1567" s="52">
        <f t="shared" si="307"/>
        <v>78357</v>
      </c>
      <c r="I1567" s="52">
        <f t="shared" si="308"/>
        <v>60195</v>
      </c>
      <c r="J1567" s="52">
        <f t="shared" si="309"/>
        <v>61530</v>
      </c>
      <c r="K1567" s="49">
        <f t="shared" si="310"/>
        <v>17859</v>
      </c>
      <c r="L1567" s="50">
        <f t="shared" si="311"/>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25">
      <c r="A1568" s="30" t="s">
        <v>46</v>
      </c>
      <c r="B1568" s="1" t="s">
        <v>1601</v>
      </c>
      <c r="C1568" s="29" t="str">
        <f t="shared" si="312"/>
        <v>LA England - Reading</v>
      </c>
      <c r="D1568" s="50">
        <f t="shared" si="303"/>
        <v>69827</v>
      </c>
      <c r="E1568" s="50">
        <f t="shared" si="304"/>
        <v>70440</v>
      </c>
      <c r="F1568" s="51">
        <f t="shared" si="305"/>
        <v>178196</v>
      </c>
      <c r="G1568" s="51">
        <f t="shared" si="306"/>
        <v>89228</v>
      </c>
      <c r="H1568" s="52">
        <f t="shared" si="307"/>
        <v>88968</v>
      </c>
      <c r="I1568" s="52">
        <f t="shared" si="308"/>
        <v>69827</v>
      </c>
      <c r="J1568" s="52">
        <f t="shared" si="309"/>
        <v>70440</v>
      </c>
      <c r="K1568" s="49">
        <f t="shared" si="310"/>
        <v>19401</v>
      </c>
      <c r="L1568" s="50">
        <f t="shared" si="311"/>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25">
      <c r="A1569" s="30" t="s">
        <v>46</v>
      </c>
      <c r="B1569" s="1" t="s">
        <v>1602</v>
      </c>
      <c r="C1569" s="29" t="str">
        <f t="shared" si="312"/>
        <v>LA England - Redbridge</v>
      </c>
      <c r="D1569" s="50">
        <f t="shared" si="303"/>
        <v>116051</v>
      </c>
      <c r="E1569" s="50">
        <f t="shared" si="304"/>
        <v>120176</v>
      </c>
      <c r="F1569" s="51">
        <f t="shared" si="305"/>
        <v>313392</v>
      </c>
      <c r="G1569" s="51">
        <f t="shared" si="306"/>
        <v>155398</v>
      </c>
      <c r="H1569" s="52">
        <f t="shared" si="307"/>
        <v>157994</v>
      </c>
      <c r="I1569" s="52">
        <f t="shared" si="308"/>
        <v>116051</v>
      </c>
      <c r="J1569" s="52">
        <f t="shared" si="309"/>
        <v>120176</v>
      </c>
      <c r="K1569" s="49">
        <f t="shared" si="310"/>
        <v>39347</v>
      </c>
      <c r="L1569" s="50">
        <f t="shared" si="311"/>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25">
      <c r="A1570" s="30" t="s">
        <v>46</v>
      </c>
      <c r="B1570" s="1" t="s">
        <v>1603</v>
      </c>
      <c r="C1570" s="29" t="str">
        <f t="shared" si="312"/>
        <v>LA England - Redcar and Cleveland</v>
      </c>
      <c r="D1570" s="50">
        <f t="shared" si="303"/>
        <v>53012</v>
      </c>
      <c r="E1570" s="50">
        <f t="shared" si="304"/>
        <v>57485</v>
      </c>
      <c r="F1570" s="51">
        <f t="shared" si="305"/>
        <v>137938</v>
      </c>
      <c r="G1570" s="51">
        <f t="shared" si="306"/>
        <v>67012</v>
      </c>
      <c r="H1570" s="52">
        <f t="shared" si="307"/>
        <v>70926</v>
      </c>
      <c r="I1570" s="52">
        <f t="shared" si="308"/>
        <v>53012</v>
      </c>
      <c r="J1570" s="52">
        <f t="shared" si="309"/>
        <v>57485</v>
      </c>
      <c r="K1570" s="49">
        <f>SUM(M1570:AD1570)</f>
        <v>14000</v>
      </c>
      <c r="L1570" s="50">
        <f t="shared" si="311"/>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25">
      <c r="A1571" s="30" t="s">
        <v>46</v>
      </c>
      <c r="B1571" s="1" t="s">
        <v>1604</v>
      </c>
      <c r="C1571" s="29" t="str">
        <f t="shared" si="312"/>
        <v>LA England - Redditch</v>
      </c>
      <c r="D1571" s="50">
        <f t="shared" si="303"/>
        <v>33179</v>
      </c>
      <c r="E1571" s="50">
        <f t="shared" si="304"/>
        <v>35075</v>
      </c>
      <c r="F1571" s="51">
        <f t="shared" si="305"/>
        <v>87059</v>
      </c>
      <c r="G1571" s="51">
        <f t="shared" si="306"/>
        <v>42871</v>
      </c>
      <c r="H1571" s="52">
        <f t="shared" si="307"/>
        <v>44188</v>
      </c>
      <c r="I1571" s="52">
        <f t="shared" si="308"/>
        <v>33179</v>
      </c>
      <c r="J1571" s="52">
        <f t="shared" si="309"/>
        <v>35075</v>
      </c>
      <c r="K1571" s="49">
        <f>SUM(M1571:AD1571)</f>
        <v>9692</v>
      </c>
      <c r="L1571" s="50">
        <f t="shared" si="311"/>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25">
      <c r="A1572" s="30" t="s">
        <v>46</v>
      </c>
      <c r="B1572" s="1" t="s">
        <v>1605</v>
      </c>
      <c r="C1572" s="29" t="str">
        <f t="shared" si="312"/>
        <v>LA England - Reigate and Banstead</v>
      </c>
      <c r="D1572" s="50">
        <f t="shared" si="303"/>
        <v>58391</v>
      </c>
      <c r="E1572" s="50">
        <f t="shared" si="304"/>
        <v>62336</v>
      </c>
      <c r="F1572" s="51">
        <f t="shared" si="305"/>
        <v>155985</v>
      </c>
      <c r="G1572" s="51">
        <f t="shared" si="306"/>
        <v>76504</v>
      </c>
      <c r="H1572" s="52">
        <f t="shared" si="307"/>
        <v>79481</v>
      </c>
      <c r="I1572" s="52">
        <f t="shared" si="308"/>
        <v>58391</v>
      </c>
      <c r="J1572" s="52">
        <f t="shared" si="309"/>
        <v>62336</v>
      </c>
      <c r="K1572" s="49">
        <f>SUM(M1572:AD1572)</f>
        <v>18113</v>
      </c>
      <c r="L1572" s="50">
        <f t="shared" si="311"/>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25">
      <c r="A1573" s="30" t="s">
        <v>46</v>
      </c>
      <c r="B1573" s="1" t="s">
        <v>1606</v>
      </c>
      <c r="C1573" s="29" t="str">
        <f t="shared" si="312"/>
        <v>LA England - Ribble Valley</v>
      </c>
      <c r="D1573" s="50">
        <f t="shared" ref="D1573:D1636" si="313">I1573</f>
        <v>25261</v>
      </c>
      <c r="E1573" s="50">
        <f t="shared" ref="E1573:E1636" si="314">J1573</f>
        <v>26926</v>
      </c>
      <c r="F1573" s="51">
        <f t="shared" ref="F1573:F1636" si="315">G1573+H1573</f>
        <v>64469</v>
      </c>
      <c r="G1573" s="51">
        <f t="shared" ref="G1573:G1636" si="316">SUM(M1573:CY1573)</f>
        <v>31548</v>
      </c>
      <c r="H1573" s="52">
        <f t="shared" ref="H1573:H1636" si="317">SUM(CZ1573:GL1573)</f>
        <v>32921</v>
      </c>
      <c r="I1573" s="52">
        <f t="shared" ref="I1573:I1636" si="318">SUM(AE1573:CY1573)</f>
        <v>25261</v>
      </c>
      <c r="J1573" s="52">
        <f t="shared" ref="J1573:J1636" si="319">SUM(DR1573:GL1573)</f>
        <v>26926</v>
      </c>
      <c r="K1573" s="49">
        <f t="shared" ref="K1573:K1636" si="320">SUM(M1573:AD1573)</f>
        <v>6287</v>
      </c>
      <c r="L1573" s="50">
        <f t="shared" ref="L1573:L1636" si="321">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25">
      <c r="A1574" s="30" t="s">
        <v>46</v>
      </c>
      <c r="B1574" s="1" t="s">
        <v>1607</v>
      </c>
      <c r="C1574" s="29" t="str">
        <f t="shared" si="312"/>
        <v>LA England - Richmond upon Thames</v>
      </c>
      <c r="D1574" s="50">
        <f t="shared" si="313"/>
        <v>71499</v>
      </c>
      <c r="E1574" s="50">
        <f t="shared" si="314"/>
        <v>80067</v>
      </c>
      <c r="F1574" s="51">
        <f t="shared" si="315"/>
        <v>195513</v>
      </c>
      <c r="G1574" s="51">
        <f t="shared" si="316"/>
        <v>93950</v>
      </c>
      <c r="H1574" s="52">
        <f t="shared" si="317"/>
        <v>101563</v>
      </c>
      <c r="I1574" s="52">
        <f t="shared" si="318"/>
        <v>71499</v>
      </c>
      <c r="J1574" s="52">
        <f t="shared" si="319"/>
        <v>80067</v>
      </c>
      <c r="K1574" s="49">
        <f t="shared" si="320"/>
        <v>22451</v>
      </c>
      <c r="L1574" s="50">
        <f t="shared" si="321"/>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25">
      <c r="A1575" s="30" t="s">
        <v>46</v>
      </c>
      <c r="B1575" s="1" t="s">
        <v>1608</v>
      </c>
      <c r="C1575" s="29" t="str">
        <f t="shared" ref="C1575:C1638" si="322">CONCATENATE(A1575," - ",B1575)</f>
        <v>LA England - Rochdale</v>
      </c>
      <c r="D1575" s="50">
        <f t="shared" si="313"/>
        <v>83885</v>
      </c>
      <c r="E1575" s="50">
        <f t="shared" si="314"/>
        <v>89495</v>
      </c>
      <c r="F1575" s="51">
        <f t="shared" si="315"/>
        <v>229756</v>
      </c>
      <c r="G1575" s="51">
        <f t="shared" si="316"/>
        <v>112831</v>
      </c>
      <c r="H1575" s="52">
        <f t="shared" si="317"/>
        <v>116925</v>
      </c>
      <c r="I1575" s="52">
        <f t="shared" si="318"/>
        <v>83885</v>
      </c>
      <c r="J1575" s="52">
        <f t="shared" si="319"/>
        <v>89495</v>
      </c>
      <c r="K1575" s="49">
        <f t="shared" si="320"/>
        <v>28946</v>
      </c>
      <c r="L1575" s="50">
        <f t="shared" si="321"/>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25">
      <c r="A1576" s="30" t="s">
        <v>46</v>
      </c>
      <c r="B1576" s="1" t="s">
        <v>1609</v>
      </c>
      <c r="C1576" s="29" t="str">
        <f t="shared" si="322"/>
        <v>LA England - Rochford</v>
      </c>
      <c r="D1576" s="50">
        <f t="shared" si="313"/>
        <v>33644</v>
      </c>
      <c r="E1576" s="50">
        <f t="shared" si="314"/>
        <v>36954</v>
      </c>
      <c r="F1576" s="51">
        <f t="shared" si="315"/>
        <v>88188</v>
      </c>
      <c r="G1576" s="51">
        <f t="shared" si="316"/>
        <v>42628</v>
      </c>
      <c r="H1576" s="52">
        <f t="shared" si="317"/>
        <v>45560</v>
      </c>
      <c r="I1576" s="52">
        <f t="shared" si="318"/>
        <v>33644</v>
      </c>
      <c r="J1576" s="52">
        <f t="shared" si="319"/>
        <v>36954</v>
      </c>
      <c r="K1576" s="49">
        <f t="shared" si="320"/>
        <v>8984</v>
      </c>
      <c r="L1576" s="50">
        <f t="shared" si="321"/>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25">
      <c r="A1577" s="30" t="s">
        <v>46</v>
      </c>
      <c r="B1577" s="1" t="s">
        <v>1610</v>
      </c>
      <c r="C1577" s="29" t="str">
        <f t="shared" si="322"/>
        <v>LA England - Rossendale</v>
      </c>
      <c r="D1577" s="50">
        <f t="shared" si="313"/>
        <v>27197</v>
      </c>
      <c r="E1577" s="50">
        <f t="shared" si="314"/>
        <v>28959</v>
      </c>
      <c r="F1577" s="51">
        <f t="shared" si="315"/>
        <v>71541</v>
      </c>
      <c r="G1577" s="51">
        <f t="shared" si="316"/>
        <v>35096</v>
      </c>
      <c r="H1577" s="52">
        <f t="shared" si="317"/>
        <v>36445</v>
      </c>
      <c r="I1577" s="52">
        <f t="shared" si="318"/>
        <v>27197</v>
      </c>
      <c r="J1577" s="52">
        <f t="shared" si="319"/>
        <v>28959</v>
      </c>
      <c r="K1577" s="49">
        <f t="shared" si="320"/>
        <v>7899</v>
      </c>
      <c r="L1577" s="50">
        <f t="shared" si="321"/>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25">
      <c r="A1578" s="30" t="s">
        <v>46</v>
      </c>
      <c r="B1578" s="1" t="s">
        <v>1611</v>
      </c>
      <c r="C1578" s="29" t="str">
        <f t="shared" si="322"/>
        <v>LA England - Rother</v>
      </c>
      <c r="D1578" s="50">
        <f t="shared" si="313"/>
        <v>36884</v>
      </c>
      <c r="E1578" s="50">
        <f t="shared" si="314"/>
        <v>42079</v>
      </c>
      <c r="F1578" s="51">
        <f t="shared" si="315"/>
        <v>94862</v>
      </c>
      <c r="G1578" s="51">
        <f t="shared" si="316"/>
        <v>45006</v>
      </c>
      <c r="H1578" s="52">
        <f t="shared" si="317"/>
        <v>49856</v>
      </c>
      <c r="I1578" s="52">
        <f t="shared" si="318"/>
        <v>36884</v>
      </c>
      <c r="J1578" s="52">
        <f t="shared" si="319"/>
        <v>42079</v>
      </c>
      <c r="K1578" s="49">
        <f t="shared" si="320"/>
        <v>8122</v>
      </c>
      <c r="L1578" s="50">
        <f t="shared" si="321"/>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25">
      <c r="A1579" s="30" t="s">
        <v>46</v>
      </c>
      <c r="B1579" s="1" t="s">
        <v>1612</v>
      </c>
      <c r="C1579" s="29" t="str">
        <f t="shared" si="322"/>
        <v>LA England - Rotherham</v>
      </c>
      <c r="D1579" s="50">
        <f t="shared" si="313"/>
        <v>103625</v>
      </c>
      <c r="E1579" s="50">
        <f t="shared" si="314"/>
        <v>109474</v>
      </c>
      <c r="F1579" s="51">
        <f t="shared" si="315"/>
        <v>271195</v>
      </c>
      <c r="G1579" s="51">
        <f t="shared" si="316"/>
        <v>133416</v>
      </c>
      <c r="H1579" s="52">
        <f t="shared" si="317"/>
        <v>137779</v>
      </c>
      <c r="I1579" s="52">
        <f t="shared" si="318"/>
        <v>103625</v>
      </c>
      <c r="J1579" s="52">
        <f t="shared" si="319"/>
        <v>109474</v>
      </c>
      <c r="K1579" s="49">
        <f t="shared" si="320"/>
        <v>29791</v>
      </c>
      <c r="L1579" s="50">
        <f t="shared" si="321"/>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25">
      <c r="A1580" s="30" t="s">
        <v>46</v>
      </c>
      <c r="B1580" s="1" t="s">
        <v>1613</v>
      </c>
      <c r="C1580" s="29" t="str">
        <f t="shared" si="322"/>
        <v>LA England - Rugby</v>
      </c>
      <c r="D1580" s="50">
        <f t="shared" si="313"/>
        <v>45580</v>
      </c>
      <c r="E1580" s="50">
        <f t="shared" si="314"/>
        <v>46642</v>
      </c>
      <c r="F1580" s="51">
        <f t="shared" si="315"/>
        <v>118781</v>
      </c>
      <c r="G1580" s="51">
        <f t="shared" si="316"/>
        <v>59105</v>
      </c>
      <c r="H1580" s="52">
        <f t="shared" si="317"/>
        <v>59676</v>
      </c>
      <c r="I1580" s="52">
        <f t="shared" si="318"/>
        <v>45580</v>
      </c>
      <c r="J1580" s="52">
        <f t="shared" si="319"/>
        <v>46642</v>
      </c>
      <c r="K1580" s="49">
        <f t="shared" si="320"/>
        <v>13525</v>
      </c>
      <c r="L1580" s="50">
        <f t="shared" si="321"/>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25">
      <c r="A1581" s="30" t="s">
        <v>46</v>
      </c>
      <c r="B1581" s="1" t="s">
        <v>1614</v>
      </c>
      <c r="C1581" s="29" t="str">
        <f t="shared" si="322"/>
        <v>LA England - Runnymede</v>
      </c>
      <c r="D1581" s="50">
        <f t="shared" si="313"/>
        <v>34653</v>
      </c>
      <c r="E1581" s="50">
        <f t="shared" si="314"/>
        <v>38123</v>
      </c>
      <c r="F1581" s="51">
        <f t="shared" si="315"/>
        <v>90442</v>
      </c>
      <c r="G1581" s="51">
        <f t="shared" si="316"/>
        <v>43650</v>
      </c>
      <c r="H1581" s="52">
        <f t="shared" si="317"/>
        <v>46792</v>
      </c>
      <c r="I1581" s="52">
        <f t="shared" si="318"/>
        <v>34653</v>
      </c>
      <c r="J1581" s="52">
        <f t="shared" si="319"/>
        <v>38123</v>
      </c>
      <c r="K1581" s="49">
        <f t="shared" si="320"/>
        <v>8997</v>
      </c>
      <c r="L1581" s="50">
        <f t="shared" si="321"/>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25">
      <c r="A1582" s="30" t="s">
        <v>46</v>
      </c>
      <c r="B1582" s="1" t="s">
        <v>1615</v>
      </c>
      <c r="C1582" s="29" t="str">
        <f t="shared" si="322"/>
        <v>LA England - Rushcliffe</v>
      </c>
      <c r="D1582" s="50">
        <f t="shared" si="313"/>
        <v>47679</v>
      </c>
      <c r="E1582" s="50">
        <f t="shared" si="314"/>
        <v>50670</v>
      </c>
      <c r="F1582" s="51">
        <f t="shared" si="315"/>
        <v>123854</v>
      </c>
      <c r="G1582" s="51">
        <f t="shared" si="316"/>
        <v>60808</v>
      </c>
      <c r="H1582" s="52">
        <f t="shared" si="317"/>
        <v>63046</v>
      </c>
      <c r="I1582" s="52">
        <f t="shared" si="318"/>
        <v>47679</v>
      </c>
      <c r="J1582" s="52">
        <f t="shared" si="319"/>
        <v>50670</v>
      </c>
      <c r="K1582" s="49">
        <f t="shared" si="320"/>
        <v>13129</v>
      </c>
      <c r="L1582" s="50">
        <f t="shared" si="321"/>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25">
      <c r="A1583" s="30" t="s">
        <v>46</v>
      </c>
      <c r="B1583" s="1" t="s">
        <v>1616</v>
      </c>
      <c r="C1583" s="29" t="str">
        <f t="shared" si="322"/>
        <v>LA England - Rushmoor</v>
      </c>
      <c r="D1583" s="50">
        <f t="shared" si="313"/>
        <v>40632</v>
      </c>
      <c r="E1583" s="50">
        <f t="shared" si="314"/>
        <v>40646</v>
      </c>
      <c r="F1583" s="51">
        <f t="shared" si="315"/>
        <v>102908</v>
      </c>
      <c r="G1583" s="51">
        <f t="shared" si="316"/>
        <v>51811</v>
      </c>
      <c r="H1583" s="52">
        <f t="shared" si="317"/>
        <v>51097</v>
      </c>
      <c r="I1583" s="52">
        <f t="shared" si="318"/>
        <v>40632</v>
      </c>
      <c r="J1583" s="52">
        <f t="shared" si="319"/>
        <v>40646</v>
      </c>
      <c r="K1583" s="49">
        <f t="shared" si="320"/>
        <v>11179</v>
      </c>
      <c r="L1583" s="50">
        <f t="shared" si="321"/>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25">
      <c r="A1584" s="30" t="s">
        <v>46</v>
      </c>
      <c r="B1584" s="1" t="s">
        <v>1617</v>
      </c>
      <c r="C1584" s="29" t="str">
        <f t="shared" si="322"/>
        <v>LA England - Rutland</v>
      </c>
      <c r="D1584" s="50">
        <f t="shared" si="313"/>
        <v>16491</v>
      </c>
      <c r="E1584" s="50">
        <f t="shared" si="314"/>
        <v>16180</v>
      </c>
      <c r="F1584" s="51">
        <f t="shared" si="315"/>
        <v>40643</v>
      </c>
      <c r="G1584" s="51">
        <f t="shared" si="316"/>
        <v>20636</v>
      </c>
      <c r="H1584" s="52">
        <f t="shared" si="317"/>
        <v>20007</v>
      </c>
      <c r="I1584" s="52">
        <f t="shared" si="318"/>
        <v>16491</v>
      </c>
      <c r="J1584" s="52">
        <f t="shared" si="319"/>
        <v>16180</v>
      </c>
      <c r="K1584" s="49">
        <f t="shared" si="320"/>
        <v>4145</v>
      </c>
      <c r="L1584" s="50">
        <f t="shared" si="321"/>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25">
      <c r="A1585" s="30" t="s">
        <v>46</v>
      </c>
      <c r="B1585" s="1" t="s">
        <v>1618</v>
      </c>
      <c r="C1585" s="29" t="str">
        <f t="shared" si="322"/>
        <v>LA England - Salford</v>
      </c>
      <c r="D1585" s="50">
        <f t="shared" si="313"/>
        <v>111441</v>
      </c>
      <c r="E1585" s="50">
        <f t="shared" si="314"/>
        <v>111293</v>
      </c>
      <c r="F1585" s="51">
        <f t="shared" si="315"/>
        <v>284106</v>
      </c>
      <c r="G1585" s="51">
        <f t="shared" si="316"/>
        <v>142972</v>
      </c>
      <c r="H1585" s="52">
        <f t="shared" si="317"/>
        <v>141134</v>
      </c>
      <c r="I1585" s="52">
        <f t="shared" si="318"/>
        <v>111441</v>
      </c>
      <c r="J1585" s="52">
        <f t="shared" si="319"/>
        <v>111293</v>
      </c>
      <c r="K1585" s="49">
        <f t="shared" si="320"/>
        <v>31531</v>
      </c>
      <c r="L1585" s="50">
        <f t="shared" si="321"/>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25">
      <c r="A1586" s="30" t="s">
        <v>46</v>
      </c>
      <c r="B1586" s="1" t="s">
        <v>1619</v>
      </c>
      <c r="C1586" s="29" t="str">
        <f t="shared" si="322"/>
        <v>LA England - Sandwell</v>
      </c>
      <c r="D1586" s="50">
        <f t="shared" si="313"/>
        <v>127204</v>
      </c>
      <c r="E1586" s="50">
        <f t="shared" si="314"/>
        <v>133512</v>
      </c>
      <c r="F1586" s="51">
        <f t="shared" si="315"/>
        <v>347551</v>
      </c>
      <c r="G1586" s="51">
        <f t="shared" si="316"/>
        <v>172053</v>
      </c>
      <c r="H1586" s="52">
        <f t="shared" si="317"/>
        <v>175498</v>
      </c>
      <c r="I1586" s="52">
        <f t="shared" si="318"/>
        <v>127204</v>
      </c>
      <c r="J1586" s="52">
        <f t="shared" si="319"/>
        <v>133512</v>
      </c>
      <c r="K1586" s="49">
        <f t="shared" si="320"/>
        <v>44849</v>
      </c>
      <c r="L1586" s="50">
        <f t="shared" si="321"/>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25">
      <c r="A1587" s="30" t="s">
        <v>46</v>
      </c>
      <c r="B1587" s="1" t="s">
        <v>1620</v>
      </c>
      <c r="C1587" s="29" t="str">
        <f t="shared" si="322"/>
        <v>LA England - Sefton</v>
      </c>
      <c r="D1587" s="50">
        <f t="shared" si="313"/>
        <v>109594</v>
      </c>
      <c r="E1587" s="50">
        <f t="shared" si="314"/>
        <v>119181</v>
      </c>
      <c r="F1587" s="51">
        <f t="shared" si="315"/>
        <v>282745</v>
      </c>
      <c r="G1587" s="51">
        <f t="shared" si="316"/>
        <v>137317</v>
      </c>
      <c r="H1587" s="52">
        <f t="shared" si="317"/>
        <v>145428</v>
      </c>
      <c r="I1587" s="52">
        <f t="shared" si="318"/>
        <v>109594</v>
      </c>
      <c r="J1587" s="52">
        <f t="shared" si="319"/>
        <v>119181</v>
      </c>
      <c r="K1587" s="49">
        <f t="shared" si="320"/>
        <v>27723</v>
      </c>
      <c r="L1587" s="50">
        <f t="shared" si="321"/>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25">
      <c r="A1588" s="30" t="s">
        <v>46</v>
      </c>
      <c r="B1588" s="1" t="s">
        <v>1621</v>
      </c>
      <c r="C1588" s="29" t="str">
        <f t="shared" si="322"/>
        <v>LA England - Sevenoaks</v>
      </c>
      <c r="D1588" s="50">
        <f t="shared" si="313"/>
        <v>44546</v>
      </c>
      <c r="E1588" s="50">
        <f t="shared" si="314"/>
        <v>49726</v>
      </c>
      <c r="F1588" s="51">
        <f t="shared" si="315"/>
        <v>121262</v>
      </c>
      <c r="G1588" s="51">
        <f t="shared" si="316"/>
        <v>58297</v>
      </c>
      <c r="H1588" s="52">
        <f t="shared" si="317"/>
        <v>62965</v>
      </c>
      <c r="I1588" s="52">
        <f t="shared" si="318"/>
        <v>44546</v>
      </c>
      <c r="J1588" s="52">
        <f t="shared" si="319"/>
        <v>49726</v>
      </c>
      <c r="K1588" s="49">
        <f t="shared" si="320"/>
        <v>13751</v>
      </c>
      <c r="L1588" s="50">
        <f t="shared" si="321"/>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25">
      <c r="A1589" s="30" t="s">
        <v>46</v>
      </c>
      <c r="B1589" s="1" t="s">
        <v>1622</v>
      </c>
      <c r="C1589" s="29" t="str">
        <f t="shared" si="322"/>
        <v>LA England - Sheffield</v>
      </c>
      <c r="D1589" s="50">
        <f t="shared" si="313"/>
        <v>225953</v>
      </c>
      <c r="E1589" s="50">
        <f t="shared" si="314"/>
        <v>233014</v>
      </c>
      <c r="F1589" s="51">
        <f t="shared" si="315"/>
        <v>573252</v>
      </c>
      <c r="G1589" s="51">
        <f t="shared" si="316"/>
        <v>284392</v>
      </c>
      <c r="H1589" s="52">
        <f t="shared" si="317"/>
        <v>288860</v>
      </c>
      <c r="I1589" s="52">
        <f t="shared" si="318"/>
        <v>225953</v>
      </c>
      <c r="J1589" s="52">
        <f t="shared" si="319"/>
        <v>233014</v>
      </c>
      <c r="K1589" s="49">
        <f t="shared" si="320"/>
        <v>58439</v>
      </c>
      <c r="L1589" s="50">
        <f t="shared" si="321"/>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25">
      <c r="A1590" s="30" t="s">
        <v>46</v>
      </c>
      <c r="B1590" s="1" t="s">
        <v>1623</v>
      </c>
      <c r="C1590" s="29" t="str">
        <f t="shared" si="322"/>
        <v>LA England - Shropshire</v>
      </c>
      <c r="D1590" s="50">
        <f t="shared" si="313"/>
        <v>131804</v>
      </c>
      <c r="E1590" s="50">
        <f t="shared" si="314"/>
        <v>138063</v>
      </c>
      <c r="F1590" s="51">
        <f t="shared" si="315"/>
        <v>329260</v>
      </c>
      <c r="G1590" s="51">
        <f t="shared" si="316"/>
        <v>162262</v>
      </c>
      <c r="H1590" s="52">
        <f t="shared" si="317"/>
        <v>166998</v>
      </c>
      <c r="I1590" s="52">
        <f t="shared" si="318"/>
        <v>131804</v>
      </c>
      <c r="J1590" s="52">
        <f t="shared" si="319"/>
        <v>138063</v>
      </c>
      <c r="K1590" s="49">
        <f t="shared" si="320"/>
        <v>30458</v>
      </c>
      <c r="L1590" s="50">
        <f t="shared" si="321"/>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25">
      <c r="A1591" s="30" t="s">
        <v>46</v>
      </c>
      <c r="B1591" s="1" t="s">
        <v>1624</v>
      </c>
      <c r="C1591" s="29" t="str">
        <f t="shared" si="322"/>
        <v>LA England - Slough</v>
      </c>
      <c r="D1591" s="50">
        <f t="shared" si="313"/>
        <v>56962</v>
      </c>
      <c r="E1591" s="50">
        <f t="shared" si="314"/>
        <v>58902</v>
      </c>
      <c r="F1591" s="51">
        <f t="shared" si="315"/>
        <v>160713</v>
      </c>
      <c r="G1591" s="51">
        <f t="shared" si="316"/>
        <v>79687</v>
      </c>
      <c r="H1591" s="52">
        <f t="shared" si="317"/>
        <v>81026</v>
      </c>
      <c r="I1591" s="52">
        <f t="shared" si="318"/>
        <v>56962</v>
      </c>
      <c r="J1591" s="52">
        <f t="shared" si="319"/>
        <v>58902</v>
      </c>
      <c r="K1591" s="49">
        <f t="shared" si="320"/>
        <v>22725</v>
      </c>
      <c r="L1591" s="50">
        <f t="shared" si="321"/>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25">
      <c r="A1592" s="30" t="s">
        <v>46</v>
      </c>
      <c r="B1592" s="1" t="s">
        <v>1625</v>
      </c>
      <c r="C1592" s="29" t="str">
        <f t="shared" si="322"/>
        <v>LA England - Solihull</v>
      </c>
      <c r="D1592" s="50">
        <f t="shared" si="313"/>
        <v>81320</v>
      </c>
      <c r="E1592" s="50">
        <f t="shared" si="314"/>
        <v>88940</v>
      </c>
      <c r="F1592" s="51">
        <f t="shared" si="315"/>
        <v>218793</v>
      </c>
      <c r="G1592" s="51">
        <f t="shared" si="316"/>
        <v>106411</v>
      </c>
      <c r="H1592" s="52">
        <f t="shared" si="317"/>
        <v>112382</v>
      </c>
      <c r="I1592" s="52">
        <f t="shared" si="318"/>
        <v>81320</v>
      </c>
      <c r="J1592" s="52">
        <f t="shared" si="319"/>
        <v>88940</v>
      </c>
      <c r="K1592" s="49">
        <f t="shared" si="320"/>
        <v>25091</v>
      </c>
      <c r="L1592" s="50">
        <f t="shared" si="321"/>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25">
      <c r="A1593" s="30" t="s">
        <v>46</v>
      </c>
      <c r="B1593" s="1" t="s">
        <v>1626</v>
      </c>
      <c r="C1593" s="29" t="str">
        <f t="shared" si="322"/>
        <v>LA England - Somerset</v>
      </c>
      <c r="D1593" s="50">
        <f t="shared" si="313"/>
        <v>227163</v>
      </c>
      <c r="E1593" s="50">
        <f t="shared" si="314"/>
        <v>242378</v>
      </c>
      <c r="F1593" s="51">
        <f t="shared" si="315"/>
        <v>581145</v>
      </c>
      <c r="G1593" s="51">
        <f t="shared" si="316"/>
        <v>284237</v>
      </c>
      <c r="H1593" s="52">
        <f t="shared" si="317"/>
        <v>296908</v>
      </c>
      <c r="I1593" s="52">
        <f t="shared" si="318"/>
        <v>227163</v>
      </c>
      <c r="J1593" s="52">
        <f t="shared" si="319"/>
        <v>242378</v>
      </c>
      <c r="K1593" s="49">
        <f t="shared" si="320"/>
        <v>57074</v>
      </c>
      <c r="L1593" s="50">
        <f t="shared" si="321"/>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25">
      <c r="A1594" s="30" t="s">
        <v>46</v>
      </c>
      <c r="B1594" s="1" t="s">
        <v>1627</v>
      </c>
      <c r="C1594" s="29" t="str">
        <f t="shared" si="322"/>
        <v>LA England - South Cambridgeshire</v>
      </c>
      <c r="D1594" s="50">
        <f t="shared" si="313"/>
        <v>63474</v>
      </c>
      <c r="E1594" s="50">
        <f t="shared" si="314"/>
        <v>67458</v>
      </c>
      <c r="F1594" s="51">
        <f t="shared" si="315"/>
        <v>168541</v>
      </c>
      <c r="G1594" s="51">
        <f t="shared" si="316"/>
        <v>82660</v>
      </c>
      <c r="H1594" s="52">
        <f t="shared" si="317"/>
        <v>85881</v>
      </c>
      <c r="I1594" s="52">
        <f t="shared" si="318"/>
        <v>63474</v>
      </c>
      <c r="J1594" s="52">
        <f t="shared" si="319"/>
        <v>67458</v>
      </c>
      <c r="K1594" s="49">
        <f t="shared" si="320"/>
        <v>19186</v>
      </c>
      <c r="L1594" s="50">
        <f t="shared" si="321"/>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25">
      <c r="A1595" s="30" t="s">
        <v>46</v>
      </c>
      <c r="B1595" s="1" t="s">
        <v>1628</v>
      </c>
      <c r="C1595" s="29" t="str">
        <f t="shared" si="322"/>
        <v>LA England - South Derbyshire</v>
      </c>
      <c r="D1595" s="50">
        <f t="shared" si="313"/>
        <v>43506</v>
      </c>
      <c r="E1595" s="50">
        <f t="shared" si="314"/>
        <v>46224</v>
      </c>
      <c r="F1595" s="51">
        <f t="shared" si="315"/>
        <v>114050</v>
      </c>
      <c r="G1595" s="51">
        <f t="shared" si="316"/>
        <v>55837</v>
      </c>
      <c r="H1595" s="52">
        <f t="shared" si="317"/>
        <v>58213</v>
      </c>
      <c r="I1595" s="52">
        <f t="shared" si="318"/>
        <v>43506</v>
      </c>
      <c r="J1595" s="52">
        <f t="shared" si="319"/>
        <v>46224</v>
      </c>
      <c r="K1595" s="49">
        <f t="shared" si="320"/>
        <v>12331</v>
      </c>
      <c r="L1595" s="50">
        <f t="shared" si="321"/>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25">
      <c r="A1596" s="30" t="s">
        <v>46</v>
      </c>
      <c r="B1596" s="1" t="s">
        <v>1629</v>
      </c>
      <c r="C1596" s="29" t="str">
        <f t="shared" si="322"/>
        <v>LA England - South Gloucestershire</v>
      </c>
      <c r="D1596" s="50">
        <f t="shared" si="313"/>
        <v>116549</v>
      </c>
      <c r="E1596" s="50">
        <f t="shared" si="314"/>
        <v>121583</v>
      </c>
      <c r="F1596" s="51">
        <f t="shared" si="315"/>
        <v>299439</v>
      </c>
      <c r="G1596" s="51">
        <f t="shared" si="316"/>
        <v>148189</v>
      </c>
      <c r="H1596" s="52">
        <f t="shared" si="317"/>
        <v>151250</v>
      </c>
      <c r="I1596" s="52">
        <f t="shared" si="318"/>
        <v>116549</v>
      </c>
      <c r="J1596" s="52">
        <f t="shared" si="319"/>
        <v>121583</v>
      </c>
      <c r="K1596" s="49">
        <f t="shared" si="320"/>
        <v>31640</v>
      </c>
      <c r="L1596" s="50">
        <f t="shared" si="321"/>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25">
      <c r="A1597" s="30" t="s">
        <v>46</v>
      </c>
      <c r="B1597" s="1" t="s">
        <v>1630</v>
      </c>
      <c r="C1597" s="29" t="str">
        <f t="shared" si="322"/>
        <v>LA England - South Hams</v>
      </c>
      <c r="D1597" s="50">
        <f t="shared" si="313"/>
        <v>35674</v>
      </c>
      <c r="E1597" s="50">
        <f t="shared" si="314"/>
        <v>39193</v>
      </c>
      <c r="F1597" s="51">
        <f t="shared" si="315"/>
        <v>90842</v>
      </c>
      <c r="G1597" s="51">
        <f t="shared" si="316"/>
        <v>43784</v>
      </c>
      <c r="H1597" s="52">
        <f t="shared" si="317"/>
        <v>47058</v>
      </c>
      <c r="I1597" s="52">
        <f t="shared" si="318"/>
        <v>35674</v>
      </c>
      <c r="J1597" s="52">
        <f t="shared" si="319"/>
        <v>39193</v>
      </c>
      <c r="K1597" s="49">
        <f t="shared" si="320"/>
        <v>8110</v>
      </c>
      <c r="L1597" s="50">
        <f t="shared" si="321"/>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25">
      <c r="A1598" s="30" t="s">
        <v>46</v>
      </c>
      <c r="B1598" s="1" t="s">
        <v>1631</v>
      </c>
      <c r="C1598" s="29" t="str">
        <f t="shared" si="322"/>
        <v>LA England - South Holland</v>
      </c>
      <c r="D1598" s="50">
        <f t="shared" si="313"/>
        <v>38340</v>
      </c>
      <c r="E1598" s="50">
        <f t="shared" si="314"/>
        <v>40645</v>
      </c>
      <c r="F1598" s="51">
        <f t="shared" si="315"/>
        <v>97915</v>
      </c>
      <c r="G1598" s="51">
        <f t="shared" si="316"/>
        <v>48066</v>
      </c>
      <c r="H1598" s="52">
        <f t="shared" si="317"/>
        <v>49849</v>
      </c>
      <c r="I1598" s="52">
        <f t="shared" si="318"/>
        <v>38340</v>
      </c>
      <c r="J1598" s="52">
        <f t="shared" si="319"/>
        <v>40645</v>
      </c>
      <c r="K1598" s="49">
        <f t="shared" si="320"/>
        <v>9726</v>
      </c>
      <c r="L1598" s="50">
        <f t="shared" si="321"/>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25">
      <c r="A1599" s="30" t="s">
        <v>46</v>
      </c>
      <c r="B1599" s="1" t="s">
        <v>1632</v>
      </c>
      <c r="C1599" s="29" t="str">
        <f t="shared" si="322"/>
        <v>LA England - South Kesteven</v>
      </c>
      <c r="D1599" s="50">
        <f t="shared" si="313"/>
        <v>55686</v>
      </c>
      <c r="E1599" s="50">
        <f t="shared" si="314"/>
        <v>60898</v>
      </c>
      <c r="F1599" s="51">
        <f t="shared" si="315"/>
        <v>145758</v>
      </c>
      <c r="G1599" s="51">
        <f t="shared" si="316"/>
        <v>70492</v>
      </c>
      <c r="H1599" s="52">
        <f t="shared" si="317"/>
        <v>75266</v>
      </c>
      <c r="I1599" s="52">
        <f t="shared" si="318"/>
        <v>55686</v>
      </c>
      <c r="J1599" s="52">
        <f t="shared" si="319"/>
        <v>60898</v>
      </c>
      <c r="K1599" s="49">
        <f t="shared" si="320"/>
        <v>14806</v>
      </c>
      <c r="L1599" s="50">
        <f t="shared" si="321"/>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25">
      <c r="A1600" s="30" t="s">
        <v>46</v>
      </c>
      <c r="B1600" s="1" t="s">
        <v>1633</v>
      </c>
      <c r="C1600" s="29" t="str">
        <f t="shared" si="322"/>
        <v>LA England - South Norfolk</v>
      </c>
      <c r="D1600" s="50">
        <f t="shared" si="313"/>
        <v>56531</v>
      </c>
      <c r="E1600" s="50">
        <f t="shared" si="314"/>
        <v>61078</v>
      </c>
      <c r="F1600" s="51">
        <f t="shared" si="315"/>
        <v>146655</v>
      </c>
      <c r="G1600" s="51">
        <f t="shared" si="316"/>
        <v>71361</v>
      </c>
      <c r="H1600" s="52">
        <f t="shared" si="317"/>
        <v>75294</v>
      </c>
      <c r="I1600" s="52">
        <f t="shared" si="318"/>
        <v>56531</v>
      </c>
      <c r="J1600" s="52">
        <f t="shared" si="319"/>
        <v>61078</v>
      </c>
      <c r="K1600" s="49">
        <f t="shared" si="320"/>
        <v>14830</v>
      </c>
      <c r="L1600" s="50">
        <f t="shared" si="321"/>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25">
      <c r="A1601" s="30" t="s">
        <v>46</v>
      </c>
      <c r="B1601" s="1" t="s">
        <v>1634</v>
      </c>
      <c r="C1601" s="29" t="str">
        <f t="shared" si="322"/>
        <v>LA England - South Oxfordshire</v>
      </c>
      <c r="D1601" s="50">
        <f t="shared" si="313"/>
        <v>59319</v>
      </c>
      <c r="E1601" s="50">
        <f t="shared" si="314"/>
        <v>62428</v>
      </c>
      <c r="F1601" s="51">
        <f t="shared" si="315"/>
        <v>153424</v>
      </c>
      <c r="G1601" s="51">
        <f t="shared" si="316"/>
        <v>75529</v>
      </c>
      <c r="H1601" s="52">
        <f t="shared" si="317"/>
        <v>77895</v>
      </c>
      <c r="I1601" s="52">
        <f t="shared" si="318"/>
        <v>59319</v>
      </c>
      <c r="J1601" s="52">
        <f t="shared" si="319"/>
        <v>62428</v>
      </c>
      <c r="K1601" s="49">
        <f t="shared" si="320"/>
        <v>16210</v>
      </c>
      <c r="L1601" s="50">
        <f t="shared" si="321"/>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25">
      <c r="A1602" s="30" t="s">
        <v>46</v>
      </c>
      <c r="B1602" s="1" t="s">
        <v>1635</v>
      </c>
      <c r="C1602" s="29" t="str">
        <f t="shared" si="322"/>
        <v>LA England - South Ribble</v>
      </c>
      <c r="D1602" s="50">
        <f t="shared" si="313"/>
        <v>44198</v>
      </c>
      <c r="E1602" s="50">
        <f t="shared" si="314"/>
        <v>46993</v>
      </c>
      <c r="F1602" s="51">
        <f t="shared" si="315"/>
        <v>113552</v>
      </c>
      <c r="G1602" s="51">
        <f t="shared" si="316"/>
        <v>55569</v>
      </c>
      <c r="H1602" s="52">
        <f t="shared" si="317"/>
        <v>57983</v>
      </c>
      <c r="I1602" s="52">
        <f t="shared" si="318"/>
        <v>44198</v>
      </c>
      <c r="J1602" s="52">
        <f t="shared" si="319"/>
        <v>46993</v>
      </c>
      <c r="K1602" s="49">
        <f t="shared" si="320"/>
        <v>11371</v>
      </c>
      <c r="L1602" s="50">
        <f t="shared" si="321"/>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25">
      <c r="A1603" s="30" t="s">
        <v>46</v>
      </c>
      <c r="B1603" s="1" t="s">
        <v>1636</v>
      </c>
      <c r="C1603" s="29" t="str">
        <f t="shared" si="322"/>
        <v>LA England - South Staffordshire</v>
      </c>
      <c r="D1603" s="50">
        <f t="shared" si="313"/>
        <v>46531</v>
      </c>
      <c r="E1603" s="50">
        <f t="shared" si="314"/>
        <v>46521</v>
      </c>
      <c r="F1603" s="51">
        <f t="shared" si="315"/>
        <v>113088</v>
      </c>
      <c r="G1603" s="51">
        <f t="shared" si="316"/>
        <v>56683</v>
      </c>
      <c r="H1603" s="52">
        <f t="shared" si="317"/>
        <v>56405</v>
      </c>
      <c r="I1603" s="52">
        <f t="shared" si="318"/>
        <v>46531</v>
      </c>
      <c r="J1603" s="52">
        <f t="shared" si="319"/>
        <v>46521</v>
      </c>
      <c r="K1603" s="49">
        <f t="shared" si="320"/>
        <v>10152</v>
      </c>
      <c r="L1603" s="50">
        <f t="shared" si="321"/>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25">
      <c r="A1604" s="30" t="s">
        <v>46</v>
      </c>
      <c r="B1604" s="1" t="s">
        <v>1637</v>
      </c>
      <c r="C1604" s="29" t="str">
        <f t="shared" si="322"/>
        <v>LA England - South Tyneside</v>
      </c>
      <c r="D1604" s="50">
        <f t="shared" si="313"/>
        <v>57332</v>
      </c>
      <c r="E1604" s="50">
        <f t="shared" si="314"/>
        <v>61842</v>
      </c>
      <c r="F1604" s="51">
        <f t="shared" si="315"/>
        <v>149270</v>
      </c>
      <c r="G1604" s="51">
        <f t="shared" si="316"/>
        <v>72861</v>
      </c>
      <c r="H1604" s="52">
        <f t="shared" si="317"/>
        <v>76409</v>
      </c>
      <c r="I1604" s="52">
        <f t="shared" si="318"/>
        <v>57332</v>
      </c>
      <c r="J1604" s="52">
        <f t="shared" si="319"/>
        <v>61842</v>
      </c>
      <c r="K1604" s="49">
        <f t="shared" si="320"/>
        <v>15529</v>
      </c>
      <c r="L1604" s="50">
        <f t="shared" si="321"/>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25">
      <c r="A1605" s="30" t="s">
        <v>46</v>
      </c>
      <c r="B1605" s="1" t="s">
        <v>1638</v>
      </c>
      <c r="C1605" s="29" t="str">
        <f t="shared" si="322"/>
        <v>LA England - Southampton</v>
      </c>
      <c r="D1605" s="50">
        <f t="shared" si="313"/>
        <v>102186</v>
      </c>
      <c r="E1605" s="50">
        <f t="shared" si="314"/>
        <v>103551</v>
      </c>
      <c r="F1605" s="51">
        <f t="shared" si="315"/>
        <v>256110</v>
      </c>
      <c r="G1605" s="51">
        <f t="shared" si="316"/>
        <v>127997</v>
      </c>
      <c r="H1605" s="52">
        <f t="shared" si="317"/>
        <v>128113</v>
      </c>
      <c r="I1605" s="52">
        <f t="shared" si="318"/>
        <v>102186</v>
      </c>
      <c r="J1605" s="52">
        <f t="shared" si="319"/>
        <v>103551</v>
      </c>
      <c r="K1605" s="49">
        <f t="shared" si="320"/>
        <v>25811</v>
      </c>
      <c r="L1605" s="50">
        <f t="shared" si="321"/>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25">
      <c r="A1606" s="30" t="s">
        <v>46</v>
      </c>
      <c r="B1606" s="1" t="s">
        <v>1639</v>
      </c>
      <c r="C1606" s="29" t="str">
        <f t="shared" si="322"/>
        <v>LA England - Southend-on-Sea</v>
      </c>
      <c r="D1606" s="50">
        <f t="shared" si="313"/>
        <v>69333</v>
      </c>
      <c r="E1606" s="50">
        <f t="shared" si="314"/>
        <v>74223</v>
      </c>
      <c r="F1606" s="51">
        <f t="shared" si="315"/>
        <v>182271</v>
      </c>
      <c r="G1606" s="51">
        <f t="shared" si="316"/>
        <v>89063</v>
      </c>
      <c r="H1606" s="52">
        <f t="shared" si="317"/>
        <v>93208</v>
      </c>
      <c r="I1606" s="52">
        <f t="shared" si="318"/>
        <v>69333</v>
      </c>
      <c r="J1606" s="52">
        <f t="shared" si="319"/>
        <v>74223</v>
      </c>
      <c r="K1606" s="49">
        <f t="shared" si="320"/>
        <v>19730</v>
      </c>
      <c r="L1606" s="50">
        <f t="shared" si="321"/>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25">
      <c r="A1607" s="30" t="s">
        <v>46</v>
      </c>
      <c r="B1607" s="1" t="s">
        <v>1640</v>
      </c>
      <c r="C1607" s="29" t="str">
        <f t="shared" si="322"/>
        <v>LA England - Southwark</v>
      </c>
      <c r="D1607" s="50">
        <f t="shared" si="313"/>
        <v>124915</v>
      </c>
      <c r="E1607" s="50">
        <f t="shared" si="314"/>
        <v>134090</v>
      </c>
      <c r="F1607" s="51">
        <f t="shared" si="315"/>
        <v>315519</v>
      </c>
      <c r="G1607" s="51">
        <f t="shared" si="316"/>
        <v>153775</v>
      </c>
      <c r="H1607" s="52">
        <f t="shared" si="317"/>
        <v>161744</v>
      </c>
      <c r="I1607" s="52">
        <f t="shared" si="318"/>
        <v>124915</v>
      </c>
      <c r="J1607" s="52">
        <f t="shared" si="319"/>
        <v>134090</v>
      </c>
      <c r="K1607" s="49">
        <f t="shared" si="320"/>
        <v>28860</v>
      </c>
      <c r="L1607" s="50">
        <f t="shared" si="321"/>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25">
      <c r="A1608" s="30" t="s">
        <v>46</v>
      </c>
      <c r="B1608" s="1" t="s">
        <v>1641</v>
      </c>
      <c r="C1608" s="29" t="str">
        <f t="shared" si="322"/>
        <v>LA England - Spelthorne</v>
      </c>
      <c r="D1608" s="50">
        <f t="shared" si="313"/>
        <v>39361</v>
      </c>
      <c r="E1608" s="50">
        <f t="shared" si="314"/>
        <v>42120</v>
      </c>
      <c r="F1608" s="51">
        <f t="shared" si="315"/>
        <v>103954</v>
      </c>
      <c r="G1608" s="51">
        <f t="shared" si="316"/>
        <v>50954</v>
      </c>
      <c r="H1608" s="52">
        <f t="shared" si="317"/>
        <v>53000</v>
      </c>
      <c r="I1608" s="52">
        <f t="shared" si="318"/>
        <v>39361</v>
      </c>
      <c r="J1608" s="52">
        <f t="shared" si="319"/>
        <v>42120</v>
      </c>
      <c r="K1608" s="49">
        <f t="shared" si="320"/>
        <v>11593</v>
      </c>
      <c r="L1608" s="50">
        <f t="shared" si="321"/>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25">
      <c r="A1609" s="30" t="s">
        <v>46</v>
      </c>
      <c r="B1609" s="1" t="s">
        <v>1642</v>
      </c>
      <c r="C1609" s="29" t="str">
        <f t="shared" si="322"/>
        <v>LA England - St Albans</v>
      </c>
      <c r="D1609" s="50">
        <f t="shared" si="313"/>
        <v>54195</v>
      </c>
      <c r="E1609" s="50">
        <f t="shared" si="314"/>
        <v>58347</v>
      </c>
      <c r="F1609" s="51">
        <f t="shared" si="315"/>
        <v>148755</v>
      </c>
      <c r="G1609" s="51">
        <f t="shared" si="316"/>
        <v>72724</v>
      </c>
      <c r="H1609" s="52">
        <f t="shared" si="317"/>
        <v>76031</v>
      </c>
      <c r="I1609" s="52">
        <f t="shared" si="318"/>
        <v>54195</v>
      </c>
      <c r="J1609" s="52">
        <f t="shared" si="319"/>
        <v>58347</v>
      </c>
      <c r="K1609" s="49">
        <f t="shared" si="320"/>
        <v>18529</v>
      </c>
      <c r="L1609" s="50">
        <f t="shared" si="321"/>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25">
      <c r="A1610" s="30" t="s">
        <v>46</v>
      </c>
      <c r="B1610" s="1" t="s">
        <v>1643</v>
      </c>
      <c r="C1610" s="29" t="str">
        <f t="shared" si="322"/>
        <v>LA England - St. Helens</v>
      </c>
      <c r="D1610" s="50">
        <f t="shared" si="313"/>
        <v>72283</v>
      </c>
      <c r="E1610" s="50">
        <f t="shared" si="314"/>
        <v>76592</v>
      </c>
      <c r="F1610" s="51">
        <f t="shared" si="315"/>
        <v>185982</v>
      </c>
      <c r="G1610" s="51">
        <f t="shared" si="316"/>
        <v>91397</v>
      </c>
      <c r="H1610" s="52">
        <f t="shared" si="317"/>
        <v>94585</v>
      </c>
      <c r="I1610" s="52">
        <f t="shared" si="318"/>
        <v>72283</v>
      </c>
      <c r="J1610" s="52">
        <f t="shared" si="319"/>
        <v>76592</v>
      </c>
      <c r="K1610" s="49">
        <f t="shared" si="320"/>
        <v>19114</v>
      </c>
      <c r="L1610" s="50">
        <f t="shared" si="321"/>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25">
      <c r="A1611" s="30" t="s">
        <v>46</v>
      </c>
      <c r="B1611" s="1" t="s">
        <v>1644</v>
      </c>
      <c r="C1611" s="29" t="str">
        <f t="shared" si="322"/>
        <v>LA England - Stafford</v>
      </c>
      <c r="D1611" s="50">
        <f t="shared" si="313"/>
        <v>55931</v>
      </c>
      <c r="E1611" s="50">
        <f t="shared" si="314"/>
        <v>58163</v>
      </c>
      <c r="F1611" s="51">
        <f t="shared" si="315"/>
        <v>140677</v>
      </c>
      <c r="G1611" s="51">
        <f t="shared" si="316"/>
        <v>69515</v>
      </c>
      <c r="H1611" s="52">
        <f t="shared" si="317"/>
        <v>71162</v>
      </c>
      <c r="I1611" s="52">
        <f t="shared" si="318"/>
        <v>55931</v>
      </c>
      <c r="J1611" s="52">
        <f t="shared" si="319"/>
        <v>58163</v>
      </c>
      <c r="K1611" s="49">
        <f t="shared" si="320"/>
        <v>13584</v>
      </c>
      <c r="L1611" s="50">
        <f t="shared" si="321"/>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25">
      <c r="A1612" s="30" t="s">
        <v>46</v>
      </c>
      <c r="B1612" s="1" t="s">
        <v>1645</v>
      </c>
      <c r="C1612" s="29" t="str">
        <f t="shared" si="322"/>
        <v>LA England - Staffordshire Moorlands</v>
      </c>
      <c r="D1612" s="50">
        <f t="shared" si="313"/>
        <v>38371</v>
      </c>
      <c r="E1612" s="50">
        <f t="shared" si="314"/>
        <v>40521</v>
      </c>
      <c r="F1612" s="51">
        <f t="shared" si="315"/>
        <v>95785</v>
      </c>
      <c r="G1612" s="51">
        <f t="shared" si="316"/>
        <v>47072</v>
      </c>
      <c r="H1612" s="52">
        <f t="shared" si="317"/>
        <v>48713</v>
      </c>
      <c r="I1612" s="52">
        <f t="shared" si="318"/>
        <v>38371</v>
      </c>
      <c r="J1612" s="52">
        <f t="shared" si="319"/>
        <v>40521</v>
      </c>
      <c r="K1612" s="49">
        <f t="shared" si="320"/>
        <v>8701</v>
      </c>
      <c r="L1612" s="50">
        <f t="shared" si="321"/>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25">
      <c r="A1613" s="30" t="s">
        <v>46</v>
      </c>
      <c r="B1613" s="1" t="s">
        <v>1646</v>
      </c>
      <c r="C1613" s="29" t="str">
        <f t="shared" si="322"/>
        <v>LA England - Stevenage</v>
      </c>
      <c r="D1613" s="50">
        <f t="shared" si="313"/>
        <v>33915</v>
      </c>
      <c r="E1613" s="50">
        <f t="shared" si="314"/>
        <v>35657</v>
      </c>
      <c r="F1613" s="51">
        <f t="shared" si="315"/>
        <v>90146</v>
      </c>
      <c r="G1613" s="51">
        <f t="shared" si="316"/>
        <v>44543</v>
      </c>
      <c r="H1613" s="52">
        <f t="shared" si="317"/>
        <v>45603</v>
      </c>
      <c r="I1613" s="52">
        <f t="shared" si="318"/>
        <v>33915</v>
      </c>
      <c r="J1613" s="52">
        <f t="shared" si="319"/>
        <v>35657</v>
      </c>
      <c r="K1613" s="49">
        <f t="shared" si="320"/>
        <v>10628</v>
      </c>
      <c r="L1613" s="50">
        <f t="shared" si="321"/>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25">
      <c r="A1614" s="30" t="s">
        <v>46</v>
      </c>
      <c r="B1614" s="1" t="s">
        <v>1647</v>
      </c>
      <c r="C1614" s="29" t="str">
        <f t="shared" si="322"/>
        <v>LA England - Stockport</v>
      </c>
      <c r="D1614" s="50">
        <f t="shared" si="313"/>
        <v>113375</v>
      </c>
      <c r="E1614" s="50">
        <f t="shared" si="314"/>
        <v>122068</v>
      </c>
      <c r="F1614" s="51">
        <f t="shared" si="315"/>
        <v>299545</v>
      </c>
      <c r="G1614" s="51">
        <f t="shared" si="316"/>
        <v>146165</v>
      </c>
      <c r="H1614" s="52">
        <f t="shared" si="317"/>
        <v>153380</v>
      </c>
      <c r="I1614" s="52">
        <f t="shared" si="318"/>
        <v>113375</v>
      </c>
      <c r="J1614" s="52">
        <f t="shared" si="319"/>
        <v>122068</v>
      </c>
      <c r="K1614" s="49">
        <f t="shared" si="320"/>
        <v>32790</v>
      </c>
      <c r="L1614" s="50">
        <f t="shared" si="321"/>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25">
      <c r="A1615" s="30" t="s">
        <v>46</v>
      </c>
      <c r="B1615" s="1" t="s">
        <v>1648</v>
      </c>
      <c r="C1615" s="29" t="str">
        <f t="shared" si="322"/>
        <v>LA England - Stockton-on-Tees</v>
      </c>
      <c r="D1615" s="50">
        <f t="shared" si="313"/>
        <v>77342</v>
      </c>
      <c r="E1615" s="50">
        <f t="shared" si="314"/>
        <v>80986</v>
      </c>
      <c r="F1615" s="51">
        <f t="shared" si="315"/>
        <v>202415</v>
      </c>
      <c r="G1615" s="51">
        <f t="shared" si="316"/>
        <v>99829</v>
      </c>
      <c r="H1615" s="52">
        <f t="shared" si="317"/>
        <v>102586</v>
      </c>
      <c r="I1615" s="52">
        <f t="shared" si="318"/>
        <v>77342</v>
      </c>
      <c r="J1615" s="52">
        <f t="shared" si="319"/>
        <v>80986</v>
      </c>
      <c r="K1615" s="49">
        <f t="shared" si="320"/>
        <v>22487</v>
      </c>
      <c r="L1615" s="50">
        <f t="shared" si="321"/>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25">
      <c r="A1616" s="30" t="s">
        <v>46</v>
      </c>
      <c r="B1616" s="1" t="s">
        <v>1649</v>
      </c>
      <c r="C1616" s="29" t="str">
        <f t="shared" si="322"/>
        <v>LA England - Stoke-on-Trent</v>
      </c>
      <c r="D1616" s="50">
        <f t="shared" si="313"/>
        <v>101056</v>
      </c>
      <c r="E1616" s="50">
        <f t="shared" si="314"/>
        <v>101936</v>
      </c>
      <c r="F1616" s="51">
        <f t="shared" si="315"/>
        <v>263157</v>
      </c>
      <c r="G1616" s="51">
        <f t="shared" si="316"/>
        <v>131530</v>
      </c>
      <c r="H1616" s="52">
        <f t="shared" si="317"/>
        <v>131627</v>
      </c>
      <c r="I1616" s="52">
        <f t="shared" si="318"/>
        <v>101056</v>
      </c>
      <c r="J1616" s="52">
        <f t="shared" si="319"/>
        <v>101936</v>
      </c>
      <c r="K1616" s="49">
        <f t="shared" si="320"/>
        <v>30474</v>
      </c>
      <c r="L1616" s="50">
        <f t="shared" si="321"/>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25">
      <c r="A1617" s="30" t="s">
        <v>46</v>
      </c>
      <c r="B1617" s="1" t="s">
        <v>1650</v>
      </c>
      <c r="C1617" s="29" t="str">
        <f t="shared" si="322"/>
        <v>LA England - Stratford-on-Avon</v>
      </c>
      <c r="D1617" s="50">
        <f t="shared" si="313"/>
        <v>55356</v>
      </c>
      <c r="E1617" s="50">
        <f t="shared" si="314"/>
        <v>60204</v>
      </c>
      <c r="F1617" s="51">
        <f t="shared" si="315"/>
        <v>141929</v>
      </c>
      <c r="G1617" s="51">
        <f t="shared" si="316"/>
        <v>68820</v>
      </c>
      <c r="H1617" s="52">
        <f t="shared" si="317"/>
        <v>73109</v>
      </c>
      <c r="I1617" s="52">
        <f t="shared" si="318"/>
        <v>55356</v>
      </c>
      <c r="J1617" s="52">
        <f t="shared" si="319"/>
        <v>60204</v>
      </c>
      <c r="K1617" s="49">
        <f t="shared" si="320"/>
        <v>13464</v>
      </c>
      <c r="L1617" s="50">
        <f t="shared" si="321"/>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25">
      <c r="A1618" s="30" t="s">
        <v>46</v>
      </c>
      <c r="B1618" s="1" t="s">
        <v>1651</v>
      </c>
      <c r="C1618" s="29" t="str">
        <f t="shared" si="322"/>
        <v>LA England - Stroud</v>
      </c>
      <c r="D1618" s="50">
        <f t="shared" si="313"/>
        <v>48494</v>
      </c>
      <c r="E1618" s="50">
        <f t="shared" si="314"/>
        <v>51873</v>
      </c>
      <c r="F1618" s="51">
        <f t="shared" si="315"/>
        <v>124540</v>
      </c>
      <c r="G1618" s="51">
        <f t="shared" si="316"/>
        <v>60868</v>
      </c>
      <c r="H1618" s="52">
        <f t="shared" si="317"/>
        <v>63672</v>
      </c>
      <c r="I1618" s="52">
        <f t="shared" si="318"/>
        <v>48494</v>
      </c>
      <c r="J1618" s="52">
        <f t="shared" si="319"/>
        <v>51873</v>
      </c>
      <c r="K1618" s="49">
        <f t="shared" si="320"/>
        <v>12374</v>
      </c>
      <c r="L1618" s="50">
        <f t="shared" si="321"/>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25">
      <c r="A1619" s="30" t="s">
        <v>46</v>
      </c>
      <c r="B1619" s="1" t="s">
        <v>1652</v>
      </c>
      <c r="C1619" s="29" t="str">
        <f t="shared" si="322"/>
        <v>LA England - Sunderland</v>
      </c>
      <c r="D1619" s="50">
        <f t="shared" si="313"/>
        <v>108698</v>
      </c>
      <c r="E1619" s="50">
        <f t="shared" si="314"/>
        <v>116724</v>
      </c>
      <c r="F1619" s="51">
        <f t="shared" si="315"/>
        <v>281058</v>
      </c>
      <c r="G1619" s="51">
        <f t="shared" si="316"/>
        <v>137197</v>
      </c>
      <c r="H1619" s="52">
        <f t="shared" si="317"/>
        <v>143861</v>
      </c>
      <c r="I1619" s="52">
        <f t="shared" si="318"/>
        <v>108698</v>
      </c>
      <c r="J1619" s="52">
        <f t="shared" si="319"/>
        <v>116724</v>
      </c>
      <c r="K1619" s="49">
        <f t="shared" si="320"/>
        <v>28499</v>
      </c>
      <c r="L1619" s="50">
        <f t="shared" si="321"/>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25">
      <c r="A1620" s="30" t="s">
        <v>46</v>
      </c>
      <c r="B1620" s="1" t="s">
        <v>1653</v>
      </c>
      <c r="C1620" s="29" t="str">
        <f t="shared" si="322"/>
        <v>LA England - Surrey Heath</v>
      </c>
      <c r="D1620" s="50">
        <f t="shared" si="313"/>
        <v>35487</v>
      </c>
      <c r="E1620" s="50">
        <f t="shared" si="314"/>
        <v>37423</v>
      </c>
      <c r="F1620" s="51">
        <f t="shared" si="315"/>
        <v>92168</v>
      </c>
      <c r="G1620" s="51">
        <f t="shared" si="316"/>
        <v>45378</v>
      </c>
      <c r="H1620" s="52">
        <f t="shared" si="317"/>
        <v>46790</v>
      </c>
      <c r="I1620" s="52">
        <f t="shared" si="318"/>
        <v>35487</v>
      </c>
      <c r="J1620" s="52">
        <f t="shared" si="319"/>
        <v>37423</v>
      </c>
      <c r="K1620" s="49">
        <f t="shared" si="320"/>
        <v>9891</v>
      </c>
      <c r="L1620" s="50">
        <f t="shared" si="321"/>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25">
      <c r="A1621" s="30" t="s">
        <v>46</v>
      </c>
      <c r="B1621" s="1" t="s">
        <v>1654</v>
      </c>
      <c r="C1621" s="29" t="str">
        <f t="shared" si="322"/>
        <v>LA England - Sutton</v>
      </c>
      <c r="D1621" s="50">
        <f t="shared" si="313"/>
        <v>76523</v>
      </c>
      <c r="E1621" s="50">
        <f t="shared" si="314"/>
        <v>84531</v>
      </c>
      <c r="F1621" s="51">
        <f t="shared" si="315"/>
        <v>211123</v>
      </c>
      <c r="G1621" s="51">
        <f t="shared" si="316"/>
        <v>102299</v>
      </c>
      <c r="H1621" s="52">
        <f t="shared" si="317"/>
        <v>108824</v>
      </c>
      <c r="I1621" s="52">
        <f t="shared" si="318"/>
        <v>76523</v>
      </c>
      <c r="J1621" s="52">
        <f t="shared" si="319"/>
        <v>84531</v>
      </c>
      <c r="K1621" s="49">
        <f t="shared" si="320"/>
        <v>25776</v>
      </c>
      <c r="L1621" s="50">
        <f t="shared" si="321"/>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25">
      <c r="A1622" s="30" t="s">
        <v>46</v>
      </c>
      <c r="B1622" s="1" t="s">
        <v>1655</v>
      </c>
      <c r="C1622" s="29" t="str">
        <f t="shared" si="322"/>
        <v>LA England - Swale</v>
      </c>
      <c r="D1622" s="50">
        <f t="shared" si="313"/>
        <v>59426</v>
      </c>
      <c r="E1622" s="50">
        <f t="shared" si="314"/>
        <v>61924</v>
      </c>
      <c r="F1622" s="51">
        <f t="shared" si="315"/>
        <v>155893</v>
      </c>
      <c r="G1622" s="51">
        <f t="shared" si="316"/>
        <v>77223</v>
      </c>
      <c r="H1622" s="52">
        <f t="shared" si="317"/>
        <v>78670</v>
      </c>
      <c r="I1622" s="52">
        <f t="shared" si="318"/>
        <v>59426</v>
      </c>
      <c r="J1622" s="52">
        <f t="shared" si="319"/>
        <v>61924</v>
      </c>
      <c r="K1622" s="49">
        <f t="shared" si="320"/>
        <v>17797</v>
      </c>
      <c r="L1622" s="50">
        <f t="shared" si="321"/>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25">
      <c r="A1623" s="30" t="s">
        <v>46</v>
      </c>
      <c r="B1623" s="1" t="s">
        <v>1656</v>
      </c>
      <c r="C1623" s="29" t="str">
        <f t="shared" si="322"/>
        <v>LA England - Swindon</v>
      </c>
      <c r="D1623" s="50">
        <f t="shared" si="313"/>
        <v>91445</v>
      </c>
      <c r="E1623" s="50">
        <f t="shared" si="314"/>
        <v>93988</v>
      </c>
      <c r="F1623" s="51">
        <f t="shared" si="315"/>
        <v>238417</v>
      </c>
      <c r="G1623" s="51">
        <f t="shared" si="316"/>
        <v>118575</v>
      </c>
      <c r="H1623" s="52">
        <f t="shared" si="317"/>
        <v>119842</v>
      </c>
      <c r="I1623" s="52">
        <f t="shared" si="318"/>
        <v>91445</v>
      </c>
      <c r="J1623" s="52">
        <f t="shared" si="319"/>
        <v>93988</v>
      </c>
      <c r="K1623" s="49">
        <f t="shared" si="320"/>
        <v>27130</v>
      </c>
      <c r="L1623" s="50">
        <f t="shared" si="321"/>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25">
      <c r="A1624" s="30" t="s">
        <v>46</v>
      </c>
      <c r="B1624" s="1" t="s">
        <v>1657</v>
      </c>
      <c r="C1624" s="29" t="str">
        <f t="shared" si="322"/>
        <v>LA England - Tameside</v>
      </c>
      <c r="D1624" s="50">
        <f t="shared" si="313"/>
        <v>88495</v>
      </c>
      <c r="E1624" s="50">
        <f t="shared" si="314"/>
        <v>94140</v>
      </c>
      <c r="F1624" s="51">
        <f t="shared" si="315"/>
        <v>234666</v>
      </c>
      <c r="G1624" s="51">
        <f t="shared" si="316"/>
        <v>115231</v>
      </c>
      <c r="H1624" s="52">
        <f t="shared" si="317"/>
        <v>119435</v>
      </c>
      <c r="I1624" s="52">
        <f t="shared" si="318"/>
        <v>88495</v>
      </c>
      <c r="J1624" s="52">
        <f t="shared" si="319"/>
        <v>94140</v>
      </c>
      <c r="K1624" s="49">
        <f t="shared" si="320"/>
        <v>26736</v>
      </c>
      <c r="L1624" s="50">
        <f t="shared" si="321"/>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25">
      <c r="A1625" s="30" t="s">
        <v>46</v>
      </c>
      <c r="B1625" s="1" t="s">
        <v>1658</v>
      </c>
      <c r="C1625" s="29" t="str">
        <f t="shared" si="322"/>
        <v>LA England - Tamworth</v>
      </c>
      <c r="D1625" s="50">
        <f t="shared" si="313"/>
        <v>30582</v>
      </c>
      <c r="E1625" s="50">
        <f t="shared" si="314"/>
        <v>32601</v>
      </c>
      <c r="F1625" s="51">
        <f t="shared" si="315"/>
        <v>80263</v>
      </c>
      <c r="G1625" s="51">
        <f t="shared" si="316"/>
        <v>39378</v>
      </c>
      <c r="H1625" s="52">
        <f t="shared" si="317"/>
        <v>40885</v>
      </c>
      <c r="I1625" s="52">
        <f t="shared" si="318"/>
        <v>30582</v>
      </c>
      <c r="J1625" s="52">
        <f t="shared" si="319"/>
        <v>32601</v>
      </c>
      <c r="K1625" s="49">
        <f t="shared" si="320"/>
        <v>8796</v>
      </c>
      <c r="L1625" s="50">
        <f t="shared" si="321"/>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25">
      <c r="A1626" s="30" t="s">
        <v>46</v>
      </c>
      <c r="B1626" s="1" t="s">
        <v>1659</v>
      </c>
      <c r="C1626" s="29" t="str">
        <f t="shared" si="322"/>
        <v>LA England - Tandridge</v>
      </c>
      <c r="D1626" s="50">
        <f t="shared" si="313"/>
        <v>33252</v>
      </c>
      <c r="E1626" s="50">
        <f t="shared" si="314"/>
        <v>36476</v>
      </c>
      <c r="F1626" s="51">
        <f t="shared" si="315"/>
        <v>89409</v>
      </c>
      <c r="G1626" s="51">
        <f t="shared" si="316"/>
        <v>43134</v>
      </c>
      <c r="H1626" s="52">
        <f t="shared" si="317"/>
        <v>46275</v>
      </c>
      <c r="I1626" s="52">
        <f t="shared" si="318"/>
        <v>33252</v>
      </c>
      <c r="J1626" s="52">
        <f t="shared" si="319"/>
        <v>36476</v>
      </c>
      <c r="K1626" s="49">
        <f t="shared" si="320"/>
        <v>9882</v>
      </c>
      <c r="L1626" s="50">
        <f t="shared" si="321"/>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25">
      <c r="A1627" s="30" t="s">
        <v>46</v>
      </c>
      <c r="B1627" s="1" t="s">
        <v>1660</v>
      </c>
      <c r="C1627" s="29" t="str">
        <f t="shared" si="322"/>
        <v>LA England - Teignbridge</v>
      </c>
      <c r="D1627" s="50">
        <f t="shared" si="313"/>
        <v>53998</v>
      </c>
      <c r="E1627" s="50">
        <f t="shared" si="314"/>
        <v>58717</v>
      </c>
      <c r="F1627" s="51">
        <f t="shared" si="315"/>
        <v>137074</v>
      </c>
      <c r="G1627" s="51">
        <f t="shared" si="316"/>
        <v>66598</v>
      </c>
      <c r="H1627" s="52">
        <f t="shared" si="317"/>
        <v>70476</v>
      </c>
      <c r="I1627" s="52">
        <f t="shared" si="318"/>
        <v>53998</v>
      </c>
      <c r="J1627" s="52">
        <f t="shared" si="319"/>
        <v>58717</v>
      </c>
      <c r="K1627" s="49">
        <f t="shared" si="320"/>
        <v>12600</v>
      </c>
      <c r="L1627" s="50">
        <f t="shared" si="321"/>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25">
      <c r="A1628" s="30" t="s">
        <v>46</v>
      </c>
      <c r="B1628" s="1" t="s">
        <v>1661</v>
      </c>
      <c r="C1628" s="29" t="str">
        <f t="shared" si="322"/>
        <v>LA England - Telford and Wrekin</v>
      </c>
      <c r="D1628" s="50">
        <f t="shared" si="313"/>
        <v>72213</v>
      </c>
      <c r="E1628" s="50">
        <f t="shared" si="314"/>
        <v>76638</v>
      </c>
      <c r="F1628" s="51">
        <f t="shared" si="315"/>
        <v>191915</v>
      </c>
      <c r="G1628" s="51">
        <f t="shared" si="316"/>
        <v>94158</v>
      </c>
      <c r="H1628" s="52">
        <f t="shared" si="317"/>
        <v>97757</v>
      </c>
      <c r="I1628" s="52">
        <f t="shared" si="318"/>
        <v>72213</v>
      </c>
      <c r="J1628" s="52">
        <f t="shared" si="319"/>
        <v>76638</v>
      </c>
      <c r="K1628" s="49">
        <f t="shared" si="320"/>
        <v>21945</v>
      </c>
      <c r="L1628" s="50">
        <f t="shared" si="321"/>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25">
      <c r="A1629" s="30" t="s">
        <v>46</v>
      </c>
      <c r="B1629" s="1" t="s">
        <v>1662</v>
      </c>
      <c r="C1629" s="29" t="str">
        <f t="shared" si="322"/>
        <v>LA England - Tendring</v>
      </c>
      <c r="D1629" s="50">
        <f t="shared" si="313"/>
        <v>59873</v>
      </c>
      <c r="E1629" s="50">
        <f t="shared" si="314"/>
        <v>66008</v>
      </c>
      <c r="F1629" s="51">
        <f t="shared" si="315"/>
        <v>153207</v>
      </c>
      <c r="G1629" s="51">
        <f t="shared" si="316"/>
        <v>73809</v>
      </c>
      <c r="H1629" s="52">
        <f t="shared" si="317"/>
        <v>79398</v>
      </c>
      <c r="I1629" s="52">
        <f t="shared" si="318"/>
        <v>59873</v>
      </c>
      <c r="J1629" s="52">
        <f t="shared" si="319"/>
        <v>66008</v>
      </c>
      <c r="K1629" s="49">
        <f t="shared" si="320"/>
        <v>13936</v>
      </c>
      <c r="L1629" s="50">
        <f t="shared" si="321"/>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25">
      <c r="A1630" s="30" t="s">
        <v>46</v>
      </c>
      <c r="B1630" s="1" t="s">
        <v>1663</v>
      </c>
      <c r="C1630" s="29" t="str">
        <f t="shared" si="322"/>
        <v>LA England - Test Valley</v>
      </c>
      <c r="D1630" s="50">
        <f t="shared" si="313"/>
        <v>51837</v>
      </c>
      <c r="E1630" s="50">
        <f t="shared" si="314"/>
        <v>55109</v>
      </c>
      <c r="F1630" s="51">
        <f t="shared" si="315"/>
        <v>134461</v>
      </c>
      <c r="G1630" s="51">
        <f t="shared" si="316"/>
        <v>65780</v>
      </c>
      <c r="H1630" s="52">
        <f t="shared" si="317"/>
        <v>68681</v>
      </c>
      <c r="I1630" s="52">
        <f t="shared" si="318"/>
        <v>51837</v>
      </c>
      <c r="J1630" s="52">
        <f t="shared" si="319"/>
        <v>55109</v>
      </c>
      <c r="K1630" s="49">
        <f t="shared" si="320"/>
        <v>13943</v>
      </c>
      <c r="L1630" s="50">
        <f t="shared" si="321"/>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25">
      <c r="A1631" s="30" t="s">
        <v>46</v>
      </c>
      <c r="B1631" s="1" t="s">
        <v>1664</v>
      </c>
      <c r="C1631" s="29" t="str">
        <f t="shared" si="322"/>
        <v>LA England - Tewkesbury</v>
      </c>
      <c r="D1631" s="50">
        <f t="shared" si="313"/>
        <v>37305</v>
      </c>
      <c r="E1631" s="50">
        <f t="shared" si="314"/>
        <v>41076</v>
      </c>
      <c r="F1631" s="51">
        <f t="shared" si="315"/>
        <v>98896</v>
      </c>
      <c r="G1631" s="51">
        <f t="shared" si="316"/>
        <v>47832</v>
      </c>
      <c r="H1631" s="52">
        <f t="shared" si="317"/>
        <v>51064</v>
      </c>
      <c r="I1631" s="52">
        <f t="shared" si="318"/>
        <v>37305</v>
      </c>
      <c r="J1631" s="52">
        <f t="shared" si="319"/>
        <v>41076</v>
      </c>
      <c r="K1631" s="49">
        <f t="shared" si="320"/>
        <v>10527</v>
      </c>
      <c r="L1631" s="50">
        <f t="shared" si="321"/>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25">
      <c r="A1632" s="30" t="s">
        <v>46</v>
      </c>
      <c r="B1632" s="1" t="s">
        <v>1665</v>
      </c>
      <c r="C1632" s="29" t="str">
        <f t="shared" si="322"/>
        <v>LA England - Thanet</v>
      </c>
      <c r="D1632" s="50">
        <f t="shared" si="313"/>
        <v>52769</v>
      </c>
      <c r="E1632" s="50">
        <f t="shared" si="314"/>
        <v>59282</v>
      </c>
      <c r="F1632" s="51">
        <f t="shared" si="315"/>
        <v>140439</v>
      </c>
      <c r="G1632" s="51">
        <f t="shared" si="316"/>
        <v>67555</v>
      </c>
      <c r="H1632" s="52">
        <f t="shared" si="317"/>
        <v>72884</v>
      </c>
      <c r="I1632" s="52">
        <f t="shared" si="318"/>
        <v>52769</v>
      </c>
      <c r="J1632" s="52">
        <f t="shared" si="319"/>
        <v>59282</v>
      </c>
      <c r="K1632" s="49">
        <f t="shared" si="320"/>
        <v>14786</v>
      </c>
      <c r="L1632" s="50">
        <f t="shared" si="321"/>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25">
      <c r="A1633" s="30" t="s">
        <v>46</v>
      </c>
      <c r="B1633" s="1" t="s">
        <v>1666</v>
      </c>
      <c r="C1633" s="29" t="str">
        <f t="shared" si="322"/>
        <v>LA England - Three Rivers</v>
      </c>
      <c r="D1633" s="50">
        <f t="shared" si="313"/>
        <v>35313</v>
      </c>
      <c r="E1633" s="50">
        <f t="shared" si="314"/>
        <v>38214</v>
      </c>
      <c r="F1633" s="51">
        <f t="shared" si="315"/>
        <v>94693</v>
      </c>
      <c r="G1633" s="51">
        <f t="shared" si="316"/>
        <v>46072</v>
      </c>
      <c r="H1633" s="52">
        <f t="shared" si="317"/>
        <v>48621</v>
      </c>
      <c r="I1633" s="52">
        <f t="shared" si="318"/>
        <v>35313</v>
      </c>
      <c r="J1633" s="52">
        <f t="shared" si="319"/>
        <v>38214</v>
      </c>
      <c r="K1633" s="49">
        <f t="shared" si="320"/>
        <v>10759</v>
      </c>
      <c r="L1633" s="50">
        <f t="shared" si="321"/>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25">
      <c r="A1634" s="30" t="s">
        <v>46</v>
      </c>
      <c r="B1634" s="1" t="s">
        <v>1667</v>
      </c>
      <c r="C1634" s="29" t="str">
        <f t="shared" si="322"/>
        <v>LA England - Thurrock</v>
      </c>
      <c r="D1634" s="50">
        <f t="shared" si="313"/>
        <v>63947</v>
      </c>
      <c r="E1634" s="50">
        <f t="shared" si="314"/>
        <v>68905</v>
      </c>
      <c r="F1634" s="51">
        <f t="shared" si="315"/>
        <v>178201</v>
      </c>
      <c r="G1634" s="51">
        <f t="shared" si="316"/>
        <v>87265</v>
      </c>
      <c r="H1634" s="52">
        <f t="shared" si="317"/>
        <v>90936</v>
      </c>
      <c r="I1634" s="52">
        <f t="shared" si="318"/>
        <v>63947</v>
      </c>
      <c r="J1634" s="52">
        <f t="shared" si="319"/>
        <v>68905</v>
      </c>
      <c r="K1634" s="49">
        <f t="shared" si="320"/>
        <v>23318</v>
      </c>
      <c r="L1634" s="50">
        <f t="shared" si="321"/>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25">
      <c r="A1635" s="30" t="s">
        <v>46</v>
      </c>
      <c r="B1635" s="1" t="s">
        <v>1668</v>
      </c>
      <c r="C1635" s="29" t="str">
        <f t="shared" si="322"/>
        <v>LA England - Tonbridge and Malling</v>
      </c>
      <c r="D1635" s="50">
        <f t="shared" si="313"/>
        <v>49842</v>
      </c>
      <c r="E1635" s="50">
        <f t="shared" si="314"/>
        <v>54801</v>
      </c>
      <c r="F1635" s="51">
        <f t="shared" si="315"/>
        <v>135206</v>
      </c>
      <c r="G1635" s="51">
        <f t="shared" si="316"/>
        <v>65626</v>
      </c>
      <c r="H1635" s="52">
        <f t="shared" si="317"/>
        <v>69580</v>
      </c>
      <c r="I1635" s="52">
        <f t="shared" si="318"/>
        <v>49842</v>
      </c>
      <c r="J1635" s="52">
        <f t="shared" si="319"/>
        <v>54801</v>
      </c>
      <c r="K1635" s="49">
        <f t="shared" si="320"/>
        <v>15784</v>
      </c>
      <c r="L1635" s="50">
        <f t="shared" si="321"/>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25">
      <c r="A1636" s="30" t="s">
        <v>46</v>
      </c>
      <c r="B1636" s="1" t="s">
        <v>1669</v>
      </c>
      <c r="C1636" s="29" t="str">
        <f t="shared" si="322"/>
        <v>LA England - Torbay</v>
      </c>
      <c r="D1636" s="50">
        <f t="shared" si="313"/>
        <v>55207</v>
      </c>
      <c r="E1636" s="50">
        <f t="shared" si="314"/>
        <v>59391</v>
      </c>
      <c r="F1636" s="51">
        <f t="shared" si="315"/>
        <v>139485</v>
      </c>
      <c r="G1636" s="51">
        <f t="shared" si="316"/>
        <v>67981</v>
      </c>
      <c r="H1636" s="52">
        <f t="shared" si="317"/>
        <v>71504</v>
      </c>
      <c r="I1636" s="52">
        <f t="shared" si="318"/>
        <v>55207</v>
      </c>
      <c r="J1636" s="52">
        <f t="shared" si="319"/>
        <v>59391</v>
      </c>
      <c r="K1636" s="49">
        <f t="shared" si="320"/>
        <v>12774</v>
      </c>
      <c r="L1636" s="50">
        <f t="shared" si="321"/>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25">
      <c r="A1637" s="30" t="s">
        <v>46</v>
      </c>
      <c r="B1637" s="1" t="s">
        <v>1670</v>
      </c>
      <c r="C1637" s="29" t="str">
        <f t="shared" si="322"/>
        <v>LA England - Torridge</v>
      </c>
      <c r="D1637" s="50">
        <f t="shared" ref="D1637:D1675" si="323">I1637</f>
        <v>27523</v>
      </c>
      <c r="E1637" s="50">
        <f t="shared" ref="E1637:E1675" si="324">J1637</f>
        <v>29348</v>
      </c>
      <c r="F1637" s="51">
        <f t="shared" ref="F1637:F1675" si="325">G1637+H1637</f>
        <v>68830</v>
      </c>
      <c r="G1637" s="51">
        <f t="shared" ref="G1637:G1675" si="326">SUM(M1637:CY1637)</f>
        <v>33777</v>
      </c>
      <c r="H1637" s="52">
        <f t="shared" ref="H1637:H1675" si="327">SUM(CZ1637:GL1637)</f>
        <v>35053</v>
      </c>
      <c r="I1637" s="52">
        <f t="shared" ref="I1637:I1675" si="328">SUM(AE1637:CY1637)</f>
        <v>27523</v>
      </c>
      <c r="J1637" s="52">
        <f t="shared" ref="J1637:J1675" si="329">SUM(DR1637:GL1637)</f>
        <v>29348</v>
      </c>
      <c r="K1637" s="49">
        <f t="shared" ref="K1637:K1675" si="330">SUM(M1637:AD1637)</f>
        <v>6254</v>
      </c>
      <c r="L1637" s="50">
        <f t="shared" ref="L1637:L1675" si="331">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25">
      <c r="A1638" s="30" t="s">
        <v>46</v>
      </c>
      <c r="B1638" s="1" t="s">
        <v>1671</v>
      </c>
      <c r="C1638" s="29" t="str">
        <f t="shared" si="322"/>
        <v>LA England - Tower Hamlets</v>
      </c>
      <c r="D1638" s="50">
        <f t="shared" si="323"/>
        <v>132745</v>
      </c>
      <c r="E1638" s="50">
        <f t="shared" si="324"/>
        <v>132734</v>
      </c>
      <c r="F1638" s="51">
        <f t="shared" si="325"/>
        <v>328626</v>
      </c>
      <c r="G1638" s="51">
        <f t="shared" si="326"/>
        <v>164959</v>
      </c>
      <c r="H1638" s="52">
        <f t="shared" si="327"/>
        <v>163667</v>
      </c>
      <c r="I1638" s="52">
        <f t="shared" si="328"/>
        <v>132745</v>
      </c>
      <c r="J1638" s="52">
        <f t="shared" si="329"/>
        <v>132734</v>
      </c>
      <c r="K1638" s="49">
        <f t="shared" si="330"/>
        <v>32214</v>
      </c>
      <c r="L1638" s="50">
        <f t="shared" si="331"/>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25">
      <c r="A1639" s="30" t="s">
        <v>46</v>
      </c>
      <c r="B1639" s="1" t="s">
        <v>1672</v>
      </c>
      <c r="C1639" s="29" t="str">
        <f t="shared" ref="C1639:C1675" si="332">CONCATENATE(A1639," - ",B1639)</f>
        <v>LA England - Trafford</v>
      </c>
      <c r="D1639" s="50">
        <f t="shared" si="323"/>
        <v>87168</v>
      </c>
      <c r="E1639" s="50">
        <f t="shared" si="324"/>
        <v>94297</v>
      </c>
      <c r="F1639" s="51">
        <f t="shared" si="325"/>
        <v>237480</v>
      </c>
      <c r="G1639" s="51">
        <f t="shared" si="326"/>
        <v>115917</v>
      </c>
      <c r="H1639" s="52">
        <f t="shared" si="327"/>
        <v>121563</v>
      </c>
      <c r="I1639" s="52">
        <f t="shared" si="328"/>
        <v>87168</v>
      </c>
      <c r="J1639" s="52">
        <f t="shared" si="329"/>
        <v>94297</v>
      </c>
      <c r="K1639" s="49">
        <f t="shared" si="330"/>
        <v>28749</v>
      </c>
      <c r="L1639" s="50">
        <f t="shared" si="331"/>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25">
      <c r="A1640" s="30" t="s">
        <v>46</v>
      </c>
      <c r="B1640" s="1" t="s">
        <v>1673</v>
      </c>
      <c r="C1640" s="29" t="str">
        <f t="shared" si="332"/>
        <v>LA England - Tunbridge Wells</v>
      </c>
      <c r="D1640" s="50">
        <f t="shared" si="323"/>
        <v>43419</v>
      </c>
      <c r="E1640" s="50">
        <f t="shared" si="324"/>
        <v>46940</v>
      </c>
      <c r="F1640" s="51">
        <f t="shared" si="325"/>
        <v>117020</v>
      </c>
      <c r="G1640" s="51">
        <f t="shared" si="326"/>
        <v>57027</v>
      </c>
      <c r="H1640" s="52">
        <f t="shared" si="327"/>
        <v>59993</v>
      </c>
      <c r="I1640" s="52">
        <f t="shared" si="328"/>
        <v>43419</v>
      </c>
      <c r="J1640" s="52">
        <f t="shared" si="329"/>
        <v>46940</v>
      </c>
      <c r="K1640" s="49">
        <f t="shared" si="330"/>
        <v>13608</v>
      </c>
      <c r="L1640" s="50">
        <f t="shared" si="331"/>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25">
      <c r="A1641" s="30" t="s">
        <v>46</v>
      </c>
      <c r="B1641" s="1" t="s">
        <v>1674</v>
      </c>
      <c r="C1641" s="29" t="str">
        <f t="shared" si="332"/>
        <v>LA England - Uttlesford</v>
      </c>
      <c r="D1641" s="50">
        <f t="shared" si="323"/>
        <v>35494</v>
      </c>
      <c r="E1641" s="50">
        <f t="shared" si="324"/>
        <v>37740</v>
      </c>
      <c r="F1641" s="51">
        <f t="shared" si="325"/>
        <v>93594</v>
      </c>
      <c r="G1641" s="51">
        <f t="shared" si="326"/>
        <v>45983</v>
      </c>
      <c r="H1641" s="52">
        <f t="shared" si="327"/>
        <v>47611</v>
      </c>
      <c r="I1641" s="52">
        <f t="shared" si="328"/>
        <v>35494</v>
      </c>
      <c r="J1641" s="52">
        <f t="shared" si="329"/>
        <v>37740</v>
      </c>
      <c r="K1641" s="49">
        <f t="shared" si="330"/>
        <v>10489</v>
      </c>
      <c r="L1641" s="50">
        <f t="shared" si="331"/>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25">
      <c r="A1642" s="30" t="s">
        <v>46</v>
      </c>
      <c r="B1642" s="1" t="s">
        <v>1675</v>
      </c>
      <c r="C1642" s="29" t="str">
        <f t="shared" si="332"/>
        <v>LA England - Vale of White Horse</v>
      </c>
      <c r="D1642" s="50">
        <f t="shared" si="323"/>
        <v>55765</v>
      </c>
      <c r="E1642" s="50">
        <f t="shared" si="324"/>
        <v>58269</v>
      </c>
      <c r="F1642" s="51">
        <f t="shared" si="325"/>
        <v>145970</v>
      </c>
      <c r="G1642" s="51">
        <f t="shared" si="326"/>
        <v>72530</v>
      </c>
      <c r="H1642" s="52">
        <f t="shared" si="327"/>
        <v>73440</v>
      </c>
      <c r="I1642" s="52">
        <f t="shared" si="328"/>
        <v>55765</v>
      </c>
      <c r="J1642" s="52">
        <f t="shared" si="329"/>
        <v>58269</v>
      </c>
      <c r="K1642" s="49">
        <f t="shared" si="330"/>
        <v>16765</v>
      </c>
      <c r="L1642" s="50">
        <f t="shared" si="331"/>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25">
      <c r="A1643" s="30" t="s">
        <v>46</v>
      </c>
      <c r="B1643" s="1" t="s">
        <v>1676</v>
      </c>
      <c r="C1643" s="29" t="str">
        <f t="shared" si="332"/>
        <v>LA England - Wakefield</v>
      </c>
      <c r="D1643" s="50">
        <f t="shared" si="323"/>
        <v>139183</v>
      </c>
      <c r="E1643" s="50">
        <f t="shared" si="324"/>
        <v>146725</v>
      </c>
      <c r="F1643" s="51">
        <f t="shared" si="325"/>
        <v>361786</v>
      </c>
      <c r="G1643" s="51">
        <f t="shared" si="326"/>
        <v>178062</v>
      </c>
      <c r="H1643" s="52">
        <f t="shared" si="327"/>
        <v>183724</v>
      </c>
      <c r="I1643" s="52">
        <f t="shared" si="328"/>
        <v>139183</v>
      </c>
      <c r="J1643" s="52">
        <f t="shared" si="329"/>
        <v>146725</v>
      </c>
      <c r="K1643" s="49">
        <f t="shared" si="330"/>
        <v>38879</v>
      </c>
      <c r="L1643" s="50">
        <f t="shared" si="331"/>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25">
      <c r="A1644" s="30" t="s">
        <v>46</v>
      </c>
      <c r="B1644" s="1" t="s">
        <v>1677</v>
      </c>
      <c r="C1644" s="29" t="str">
        <f t="shared" si="332"/>
        <v>LA England - Walsall</v>
      </c>
      <c r="D1644" s="50">
        <f t="shared" si="323"/>
        <v>105676</v>
      </c>
      <c r="E1644" s="50">
        <f t="shared" si="324"/>
        <v>112948</v>
      </c>
      <c r="F1644" s="51">
        <f t="shared" si="325"/>
        <v>288736</v>
      </c>
      <c r="G1644" s="51">
        <f t="shared" si="326"/>
        <v>141564</v>
      </c>
      <c r="H1644" s="52">
        <f t="shared" si="327"/>
        <v>147172</v>
      </c>
      <c r="I1644" s="52">
        <f t="shared" si="328"/>
        <v>105676</v>
      </c>
      <c r="J1644" s="52">
        <f t="shared" si="329"/>
        <v>112948</v>
      </c>
      <c r="K1644" s="49">
        <f t="shared" si="330"/>
        <v>35888</v>
      </c>
      <c r="L1644" s="50">
        <f t="shared" si="331"/>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25">
      <c r="A1645" s="30" t="s">
        <v>46</v>
      </c>
      <c r="B1645" s="1" t="s">
        <v>1678</v>
      </c>
      <c r="C1645" s="29" t="str">
        <f t="shared" si="332"/>
        <v>LA England - Waltham Forest</v>
      </c>
      <c r="D1645" s="50">
        <f t="shared" si="323"/>
        <v>102974</v>
      </c>
      <c r="E1645" s="50">
        <f t="shared" si="324"/>
        <v>110904</v>
      </c>
      <c r="F1645" s="51">
        <f t="shared" si="325"/>
        <v>275980</v>
      </c>
      <c r="G1645" s="51">
        <f t="shared" si="326"/>
        <v>134676</v>
      </c>
      <c r="H1645" s="52">
        <f t="shared" si="327"/>
        <v>141304</v>
      </c>
      <c r="I1645" s="52">
        <f t="shared" si="328"/>
        <v>102974</v>
      </c>
      <c r="J1645" s="52">
        <f t="shared" si="329"/>
        <v>110904</v>
      </c>
      <c r="K1645" s="49">
        <f t="shared" si="330"/>
        <v>31702</v>
      </c>
      <c r="L1645" s="50">
        <f t="shared" si="331"/>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25">
      <c r="A1646" s="30" t="s">
        <v>46</v>
      </c>
      <c r="B1646" s="1" t="s">
        <v>1679</v>
      </c>
      <c r="C1646" s="29" t="str">
        <f t="shared" si="332"/>
        <v>LA England - Wandsworth</v>
      </c>
      <c r="D1646" s="50">
        <f t="shared" si="323"/>
        <v>127111</v>
      </c>
      <c r="E1646" s="50">
        <f t="shared" si="324"/>
        <v>146003</v>
      </c>
      <c r="F1646" s="51">
        <f t="shared" si="325"/>
        <v>331456</v>
      </c>
      <c r="G1646" s="51">
        <f t="shared" si="326"/>
        <v>156984</v>
      </c>
      <c r="H1646" s="52">
        <f t="shared" si="327"/>
        <v>174472</v>
      </c>
      <c r="I1646" s="52">
        <f t="shared" si="328"/>
        <v>127111</v>
      </c>
      <c r="J1646" s="52">
        <f t="shared" si="329"/>
        <v>146003</v>
      </c>
      <c r="K1646" s="49">
        <f t="shared" si="330"/>
        <v>29873</v>
      </c>
      <c r="L1646" s="50">
        <f t="shared" si="331"/>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25">
      <c r="A1647" s="30" t="s">
        <v>46</v>
      </c>
      <c r="B1647" s="1" t="s">
        <v>1680</v>
      </c>
      <c r="C1647" s="29" t="str">
        <f t="shared" si="332"/>
        <v>LA England - Warrington</v>
      </c>
      <c r="D1647" s="50">
        <f t="shared" si="323"/>
        <v>82379</v>
      </c>
      <c r="E1647" s="50">
        <f t="shared" si="324"/>
        <v>85857</v>
      </c>
      <c r="F1647" s="51">
        <f t="shared" si="325"/>
        <v>212389</v>
      </c>
      <c r="G1647" s="51">
        <f t="shared" si="326"/>
        <v>105115</v>
      </c>
      <c r="H1647" s="52">
        <f t="shared" si="327"/>
        <v>107274</v>
      </c>
      <c r="I1647" s="52">
        <f t="shared" si="328"/>
        <v>82379</v>
      </c>
      <c r="J1647" s="52">
        <f t="shared" si="329"/>
        <v>85857</v>
      </c>
      <c r="K1647" s="49">
        <f t="shared" si="330"/>
        <v>22736</v>
      </c>
      <c r="L1647" s="50">
        <f t="shared" si="331"/>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25">
      <c r="A1648" s="30" t="s">
        <v>46</v>
      </c>
      <c r="B1648" s="1" t="s">
        <v>1681</v>
      </c>
      <c r="C1648" s="29" t="str">
        <f t="shared" si="332"/>
        <v>LA England - Warwick</v>
      </c>
      <c r="D1648" s="50">
        <f t="shared" si="323"/>
        <v>61170</v>
      </c>
      <c r="E1648" s="50">
        <f t="shared" si="324"/>
        <v>62377</v>
      </c>
      <c r="F1648" s="51">
        <f t="shared" si="325"/>
        <v>153153</v>
      </c>
      <c r="G1648" s="51">
        <f t="shared" si="326"/>
        <v>76372</v>
      </c>
      <c r="H1648" s="52">
        <f t="shared" si="327"/>
        <v>76781</v>
      </c>
      <c r="I1648" s="52">
        <f t="shared" si="328"/>
        <v>61170</v>
      </c>
      <c r="J1648" s="52">
        <f t="shared" si="329"/>
        <v>62377</v>
      </c>
      <c r="K1648" s="49">
        <f t="shared" si="330"/>
        <v>15202</v>
      </c>
      <c r="L1648" s="50">
        <f t="shared" si="331"/>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25">
      <c r="A1649" s="30" t="s">
        <v>46</v>
      </c>
      <c r="B1649" s="1" t="s">
        <v>1682</v>
      </c>
      <c r="C1649" s="29" t="str">
        <f t="shared" si="332"/>
        <v>LA England - Watford</v>
      </c>
      <c r="D1649" s="50">
        <f t="shared" si="323"/>
        <v>38680</v>
      </c>
      <c r="E1649" s="50">
        <f t="shared" si="324"/>
        <v>41052</v>
      </c>
      <c r="F1649" s="51">
        <f t="shared" si="325"/>
        <v>104195</v>
      </c>
      <c r="G1649" s="51">
        <f t="shared" si="326"/>
        <v>51184</v>
      </c>
      <c r="H1649" s="52">
        <f t="shared" si="327"/>
        <v>53011</v>
      </c>
      <c r="I1649" s="52">
        <f t="shared" si="328"/>
        <v>38680</v>
      </c>
      <c r="J1649" s="52">
        <f t="shared" si="329"/>
        <v>41052</v>
      </c>
      <c r="K1649" s="49">
        <f t="shared" si="330"/>
        <v>12504</v>
      </c>
      <c r="L1649" s="50">
        <f t="shared" si="331"/>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25">
      <c r="A1650" s="30" t="s">
        <v>46</v>
      </c>
      <c r="B1650" s="1" t="s">
        <v>1683</v>
      </c>
      <c r="C1650" s="29" t="str">
        <f t="shared" si="332"/>
        <v>LA England - Waverley</v>
      </c>
      <c r="D1650" s="50">
        <f t="shared" si="323"/>
        <v>48750</v>
      </c>
      <c r="E1650" s="50">
        <f t="shared" si="324"/>
        <v>54133</v>
      </c>
      <c r="F1650" s="51">
        <f t="shared" si="325"/>
        <v>132146</v>
      </c>
      <c r="G1650" s="51">
        <f t="shared" si="326"/>
        <v>63770</v>
      </c>
      <c r="H1650" s="52">
        <f t="shared" si="327"/>
        <v>68376</v>
      </c>
      <c r="I1650" s="52">
        <f t="shared" si="328"/>
        <v>48750</v>
      </c>
      <c r="J1650" s="52">
        <f t="shared" si="329"/>
        <v>54133</v>
      </c>
      <c r="K1650" s="49">
        <f t="shared" si="330"/>
        <v>15020</v>
      </c>
      <c r="L1650" s="50">
        <f t="shared" si="331"/>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25">
      <c r="A1651" s="30" t="s">
        <v>46</v>
      </c>
      <c r="B1651" s="1" t="s">
        <v>1684</v>
      </c>
      <c r="C1651" s="29" t="str">
        <f t="shared" si="332"/>
        <v>LA England - Wealden</v>
      </c>
      <c r="D1651" s="50">
        <f t="shared" si="323"/>
        <v>63195</v>
      </c>
      <c r="E1651" s="50">
        <f t="shared" si="324"/>
        <v>70504</v>
      </c>
      <c r="F1651" s="51">
        <f t="shared" si="325"/>
        <v>164653</v>
      </c>
      <c r="G1651" s="51">
        <f t="shared" si="326"/>
        <v>79083</v>
      </c>
      <c r="H1651" s="52">
        <f t="shared" si="327"/>
        <v>85570</v>
      </c>
      <c r="I1651" s="52">
        <f t="shared" si="328"/>
        <v>63195</v>
      </c>
      <c r="J1651" s="52">
        <f t="shared" si="329"/>
        <v>70504</v>
      </c>
      <c r="K1651" s="49">
        <f t="shared" si="330"/>
        <v>15888</v>
      </c>
      <c r="L1651" s="50">
        <f t="shared" si="331"/>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25">
      <c r="A1652" s="30" t="s">
        <v>46</v>
      </c>
      <c r="B1652" s="1" t="s">
        <v>1685</v>
      </c>
      <c r="C1652" s="29" t="str">
        <f t="shared" si="332"/>
        <v>LA England - Welwyn Hatfield</v>
      </c>
      <c r="D1652" s="50">
        <f t="shared" si="323"/>
        <v>46751</v>
      </c>
      <c r="E1652" s="50">
        <f t="shared" si="324"/>
        <v>49273</v>
      </c>
      <c r="F1652" s="51">
        <f t="shared" si="325"/>
        <v>121749</v>
      </c>
      <c r="G1652" s="51">
        <f t="shared" si="326"/>
        <v>59845</v>
      </c>
      <c r="H1652" s="52">
        <f t="shared" si="327"/>
        <v>61904</v>
      </c>
      <c r="I1652" s="52">
        <f t="shared" si="328"/>
        <v>46751</v>
      </c>
      <c r="J1652" s="52">
        <f t="shared" si="329"/>
        <v>49273</v>
      </c>
      <c r="K1652" s="49">
        <f t="shared" si="330"/>
        <v>13094</v>
      </c>
      <c r="L1652" s="50">
        <f t="shared" si="331"/>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25">
      <c r="A1653" s="30" t="s">
        <v>46</v>
      </c>
      <c r="B1653" s="1" t="s">
        <v>1686</v>
      </c>
      <c r="C1653" s="29" t="str">
        <f t="shared" si="332"/>
        <v>LA England - West Berkshire</v>
      </c>
      <c r="D1653" s="50">
        <f t="shared" si="323"/>
        <v>62415</v>
      </c>
      <c r="E1653" s="50">
        <f t="shared" si="324"/>
        <v>65627</v>
      </c>
      <c r="F1653" s="51">
        <f t="shared" si="325"/>
        <v>163367</v>
      </c>
      <c r="G1653" s="51">
        <f t="shared" si="326"/>
        <v>80354</v>
      </c>
      <c r="H1653" s="52">
        <f t="shared" si="327"/>
        <v>83013</v>
      </c>
      <c r="I1653" s="52">
        <f t="shared" si="328"/>
        <v>62415</v>
      </c>
      <c r="J1653" s="52">
        <f t="shared" si="329"/>
        <v>65627</v>
      </c>
      <c r="K1653" s="49">
        <f t="shared" si="330"/>
        <v>17939</v>
      </c>
      <c r="L1653" s="50">
        <f t="shared" si="331"/>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25">
      <c r="A1654" s="30" t="s">
        <v>46</v>
      </c>
      <c r="B1654" s="1" t="s">
        <v>1687</v>
      </c>
      <c r="C1654" s="29" t="str">
        <f t="shared" si="332"/>
        <v>LA England - West Devon</v>
      </c>
      <c r="D1654" s="50">
        <f t="shared" si="323"/>
        <v>23743</v>
      </c>
      <c r="E1654" s="50">
        <f t="shared" si="324"/>
        <v>25044</v>
      </c>
      <c r="F1654" s="51">
        <f t="shared" si="325"/>
        <v>58754</v>
      </c>
      <c r="G1654" s="51">
        <f t="shared" si="326"/>
        <v>28790</v>
      </c>
      <c r="H1654" s="52">
        <f t="shared" si="327"/>
        <v>29964</v>
      </c>
      <c r="I1654" s="52">
        <f t="shared" si="328"/>
        <v>23743</v>
      </c>
      <c r="J1654" s="52">
        <f t="shared" si="329"/>
        <v>25044</v>
      </c>
      <c r="K1654" s="49">
        <f t="shared" si="330"/>
        <v>5047</v>
      </c>
      <c r="L1654" s="50">
        <f t="shared" si="331"/>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25">
      <c r="A1655" s="30" t="s">
        <v>46</v>
      </c>
      <c r="B1655" s="1" t="s">
        <v>1688</v>
      </c>
      <c r="C1655" s="29" t="str">
        <f t="shared" si="332"/>
        <v>LA England - West Lancashire</v>
      </c>
      <c r="D1655" s="50">
        <f t="shared" si="323"/>
        <v>46471</v>
      </c>
      <c r="E1655" s="50">
        <f t="shared" si="324"/>
        <v>51996</v>
      </c>
      <c r="F1655" s="51">
        <f t="shared" si="325"/>
        <v>120703</v>
      </c>
      <c r="G1655" s="51">
        <f t="shared" si="326"/>
        <v>57854</v>
      </c>
      <c r="H1655" s="52">
        <f t="shared" si="327"/>
        <v>62849</v>
      </c>
      <c r="I1655" s="52">
        <f t="shared" si="328"/>
        <v>46471</v>
      </c>
      <c r="J1655" s="52">
        <f t="shared" si="329"/>
        <v>51996</v>
      </c>
      <c r="K1655" s="49">
        <f t="shared" si="330"/>
        <v>11383</v>
      </c>
      <c r="L1655" s="50">
        <f t="shared" si="331"/>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25">
      <c r="A1656" s="30" t="s">
        <v>46</v>
      </c>
      <c r="B1656" s="1" t="s">
        <v>1689</v>
      </c>
      <c r="C1656" s="29" t="str">
        <f t="shared" si="332"/>
        <v>LA England - West Lindsey</v>
      </c>
      <c r="D1656" s="50">
        <f t="shared" si="323"/>
        <v>38498</v>
      </c>
      <c r="E1656" s="50">
        <f t="shared" si="324"/>
        <v>40981</v>
      </c>
      <c r="F1656" s="51">
        <f t="shared" si="325"/>
        <v>97880</v>
      </c>
      <c r="G1656" s="51">
        <f t="shared" si="326"/>
        <v>48000</v>
      </c>
      <c r="H1656" s="52">
        <f t="shared" si="327"/>
        <v>49880</v>
      </c>
      <c r="I1656" s="52">
        <f t="shared" si="328"/>
        <v>38498</v>
      </c>
      <c r="J1656" s="52">
        <f t="shared" si="329"/>
        <v>40981</v>
      </c>
      <c r="K1656" s="49">
        <f t="shared" si="330"/>
        <v>9502</v>
      </c>
      <c r="L1656" s="50">
        <f t="shared" si="331"/>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25">
      <c r="A1657" s="30" t="s">
        <v>46</v>
      </c>
      <c r="B1657" s="1" t="s">
        <v>1690</v>
      </c>
      <c r="C1657" s="29" t="str">
        <f t="shared" si="332"/>
        <v>LA England - West Northamptonshire</v>
      </c>
      <c r="D1657" s="50">
        <f t="shared" si="323"/>
        <v>166124</v>
      </c>
      <c r="E1657" s="50">
        <f t="shared" si="324"/>
        <v>173288</v>
      </c>
      <c r="F1657" s="51">
        <f t="shared" si="325"/>
        <v>434349</v>
      </c>
      <c r="G1657" s="51">
        <f t="shared" si="326"/>
        <v>214346</v>
      </c>
      <c r="H1657" s="52">
        <f t="shared" si="327"/>
        <v>220003</v>
      </c>
      <c r="I1657" s="52">
        <f t="shared" si="328"/>
        <v>166124</v>
      </c>
      <c r="J1657" s="52">
        <f t="shared" si="329"/>
        <v>173288</v>
      </c>
      <c r="K1657" s="49">
        <f t="shared" si="330"/>
        <v>48222</v>
      </c>
      <c r="L1657" s="50">
        <f t="shared" si="331"/>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25">
      <c r="A1658" s="30" t="s">
        <v>46</v>
      </c>
      <c r="B1658" s="1" t="s">
        <v>1691</v>
      </c>
      <c r="C1658" s="29" t="str">
        <f t="shared" si="332"/>
        <v>LA England - West Oxfordshire</v>
      </c>
      <c r="D1658" s="50">
        <f t="shared" si="323"/>
        <v>46566</v>
      </c>
      <c r="E1658" s="50">
        <f t="shared" si="324"/>
        <v>48955</v>
      </c>
      <c r="F1658" s="51">
        <f t="shared" si="325"/>
        <v>119331</v>
      </c>
      <c r="G1658" s="51">
        <f t="shared" si="326"/>
        <v>58773</v>
      </c>
      <c r="H1658" s="52">
        <f t="shared" si="327"/>
        <v>60558</v>
      </c>
      <c r="I1658" s="52">
        <f t="shared" si="328"/>
        <v>46566</v>
      </c>
      <c r="J1658" s="52">
        <f t="shared" si="329"/>
        <v>48955</v>
      </c>
      <c r="K1658" s="49">
        <f t="shared" si="330"/>
        <v>12207</v>
      </c>
      <c r="L1658" s="50">
        <f t="shared" si="331"/>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25">
      <c r="A1659" s="30" t="s">
        <v>46</v>
      </c>
      <c r="B1659" s="1" t="s">
        <v>1692</v>
      </c>
      <c r="C1659" s="29" t="str">
        <f t="shared" si="332"/>
        <v>LA England - West Suffolk</v>
      </c>
      <c r="D1659" s="50">
        <f t="shared" si="323"/>
        <v>73787</v>
      </c>
      <c r="E1659" s="50">
        <f t="shared" si="324"/>
        <v>74803</v>
      </c>
      <c r="F1659" s="51">
        <f t="shared" si="325"/>
        <v>186063</v>
      </c>
      <c r="G1659" s="51">
        <f t="shared" si="326"/>
        <v>93175</v>
      </c>
      <c r="H1659" s="52">
        <f t="shared" si="327"/>
        <v>92888</v>
      </c>
      <c r="I1659" s="52">
        <f t="shared" si="328"/>
        <v>73787</v>
      </c>
      <c r="J1659" s="52">
        <f t="shared" si="329"/>
        <v>74803</v>
      </c>
      <c r="K1659" s="49">
        <f t="shared" si="330"/>
        <v>19388</v>
      </c>
      <c r="L1659" s="50">
        <f t="shared" si="331"/>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25">
      <c r="A1660" s="30" t="s">
        <v>46</v>
      </c>
      <c r="B1660" s="1" t="s">
        <v>1693</v>
      </c>
      <c r="C1660" s="29" t="str">
        <f t="shared" si="332"/>
        <v>LA England - Westminster</v>
      </c>
      <c r="D1660" s="50">
        <f t="shared" si="323"/>
        <v>87212</v>
      </c>
      <c r="E1660" s="50">
        <f t="shared" si="324"/>
        <v>94156</v>
      </c>
      <c r="F1660" s="51">
        <f t="shared" si="325"/>
        <v>211508</v>
      </c>
      <c r="G1660" s="51">
        <f t="shared" si="326"/>
        <v>102767</v>
      </c>
      <c r="H1660" s="52">
        <f t="shared" si="327"/>
        <v>108741</v>
      </c>
      <c r="I1660" s="52">
        <f t="shared" si="328"/>
        <v>87212</v>
      </c>
      <c r="J1660" s="52">
        <f t="shared" si="329"/>
        <v>94156</v>
      </c>
      <c r="K1660" s="49">
        <f t="shared" si="330"/>
        <v>15555</v>
      </c>
      <c r="L1660" s="50">
        <f t="shared" si="331"/>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25">
      <c r="A1661" s="30" t="s">
        <v>46</v>
      </c>
      <c r="B1661" s="1" t="s">
        <v>1694</v>
      </c>
      <c r="C1661" s="29" t="str">
        <f t="shared" si="332"/>
        <v>LA England - Westmorland and Furness</v>
      </c>
      <c r="D1661" s="50">
        <f t="shared" si="323"/>
        <v>92461</v>
      </c>
      <c r="E1661" s="50">
        <f t="shared" si="324"/>
        <v>96755</v>
      </c>
      <c r="F1661" s="51">
        <f t="shared" si="325"/>
        <v>228187</v>
      </c>
      <c r="G1661" s="51">
        <f t="shared" si="326"/>
        <v>112427</v>
      </c>
      <c r="H1661" s="52">
        <f t="shared" si="327"/>
        <v>115760</v>
      </c>
      <c r="I1661" s="52">
        <f t="shared" si="328"/>
        <v>92461</v>
      </c>
      <c r="J1661" s="52">
        <f t="shared" si="329"/>
        <v>96755</v>
      </c>
      <c r="K1661" s="49">
        <f t="shared" si="330"/>
        <v>19966</v>
      </c>
      <c r="L1661" s="50">
        <f t="shared" si="331"/>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25">
      <c r="A1662" s="30" t="s">
        <v>46</v>
      </c>
      <c r="B1662" s="1" t="s">
        <v>1695</v>
      </c>
      <c r="C1662" s="29" t="str">
        <f t="shared" si="332"/>
        <v>LA England - Wigan</v>
      </c>
      <c r="D1662" s="50">
        <f t="shared" si="323"/>
        <v>131690</v>
      </c>
      <c r="E1662" s="50">
        <f t="shared" si="324"/>
        <v>136940</v>
      </c>
      <c r="F1662" s="51">
        <f t="shared" si="325"/>
        <v>339174</v>
      </c>
      <c r="G1662" s="51">
        <f t="shared" si="326"/>
        <v>168032</v>
      </c>
      <c r="H1662" s="52">
        <f t="shared" si="327"/>
        <v>171142</v>
      </c>
      <c r="I1662" s="52">
        <f t="shared" si="328"/>
        <v>131690</v>
      </c>
      <c r="J1662" s="52">
        <f t="shared" si="329"/>
        <v>136940</v>
      </c>
      <c r="K1662" s="49">
        <f t="shared" si="330"/>
        <v>36342</v>
      </c>
      <c r="L1662" s="50">
        <f t="shared" si="331"/>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25">
      <c r="A1663" s="30" t="s">
        <v>46</v>
      </c>
      <c r="B1663" s="1" t="s">
        <v>1696</v>
      </c>
      <c r="C1663" s="29" t="str">
        <f t="shared" si="332"/>
        <v>LA England - Wiltshire</v>
      </c>
      <c r="D1663" s="50">
        <f t="shared" si="323"/>
        <v>202459</v>
      </c>
      <c r="E1663" s="50">
        <f t="shared" si="324"/>
        <v>212169</v>
      </c>
      <c r="F1663" s="51">
        <f t="shared" si="325"/>
        <v>517979</v>
      </c>
      <c r="G1663" s="51">
        <f t="shared" si="326"/>
        <v>255200</v>
      </c>
      <c r="H1663" s="52">
        <f t="shared" si="327"/>
        <v>262779</v>
      </c>
      <c r="I1663" s="52">
        <f t="shared" si="328"/>
        <v>202459</v>
      </c>
      <c r="J1663" s="52">
        <f t="shared" si="329"/>
        <v>212169</v>
      </c>
      <c r="K1663" s="49">
        <f t="shared" si="330"/>
        <v>52741</v>
      </c>
      <c r="L1663" s="50">
        <f t="shared" si="331"/>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25">
      <c r="A1664" s="30" t="s">
        <v>46</v>
      </c>
      <c r="B1664" s="1" t="s">
        <v>1697</v>
      </c>
      <c r="C1664" s="29" t="str">
        <f t="shared" si="332"/>
        <v>LA England - Winchester</v>
      </c>
      <c r="D1664" s="50">
        <f t="shared" si="323"/>
        <v>50314</v>
      </c>
      <c r="E1664" s="50">
        <f t="shared" si="324"/>
        <v>54854</v>
      </c>
      <c r="F1664" s="51">
        <f t="shared" si="325"/>
        <v>132440</v>
      </c>
      <c r="G1664" s="51">
        <f t="shared" si="326"/>
        <v>64596</v>
      </c>
      <c r="H1664" s="52">
        <f t="shared" si="327"/>
        <v>67844</v>
      </c>
      <c r="I1664" s="52">
        <f t="shared" si="328"/>
        <v>50314</v>
      </c>
      <c r="J1664" s="52">
        <f t="shared" si="329"/>
        <v>54854</v>
      </c>
      <c r="K1664" s="49">
        <f t="shared" si="330"/>
        <v>14282</v>
      </c>
      <c r="L1664" s="50">
        <f t="shared" si="331"/>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25">
      <c r="A1665" s="30" t="s">
        <v>46</v>
      </c>
      <c r="B1665" s="1" t="s">
        <v>1698</v>
      </c>
      <c r="C1665" s="29" t="str">
        <f t="shared" si="332"/>
        <v>LA England - Windsor and Maidenhead</v>
      </c>
      <c r="D1665" s="50">
        <f t="shared" si="323"/>
        <v>58337</v>
      </c>
      <c r="E1665" s="50">
        <f t="shared" si="324"/>
        <v>62621</v>
      </c>
      <c r="F1665" s="51">
        <f t="shared" si="325"/>
        <v>155239</v>
      </c>
      <c r="G1665" s="51">
        <f t="shared" si="326"/>
        <v>76312</v>
      </c>
      <c r="H1665" s="52">
        <f t="shared" si="327"/>
        <v>78927</v>
      </c>
      <c r="I1665" s="52">
        <f t="shared" si="328"/>
        <v>58337</v>
      </c>
      <c r="J1665" s="52">
        <f t="shared" si="329"/>
        <v>62621</v>
      </c>
      <c r="K1665" s="49">
        <f t="shared" si="330"/>
        <v>17975</v>
      </c>
      <c r="L1665" s="50">
        <f t="shared" si="331"/>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25">
      <c r="A1666" s="30" t="s">
        <v>46</v>
      </c>
      <c r="B1666" s="1" t="s">
        <v>1699</v>
      </c>
      <c r="C1666" s="29" t="str">
        <f t="shared" si="332"/>
        <v>LA England - Wirral</v>
      </c>
      <c r="D1666" s="50">
        <f t="shared" si="323"/>
        <v>123450</v>
      </c>
      <c r="E1666" s="50">
        <f t="shared" si="324"/>
        <v>135527</v>
      </c>
      <c r="F1666" s="51">
        <f t="shared" si="325"/>
        <v>324852</v>
      </c>
      <c r="G1666" s="51">
        <f t="shared" si="326"/>
        <v>157319</v>
      </c>
      <c r="H1666" s="52">
        <f t="shared" si="327"/>
        <v>167533</v>
      </c>
      <c r="I1666" s="52">
        <f t="shared" si="328"/>
        <v>123450</v>
      </c>
      <c r="J1666" s="52">
        <f t="shared" si="329"/>
        <v>135527</v>
      </c>
      <c r="K1666" s="49">
        <f t="shared" si="330"/>
        <v>33869</v>
      </c>
      <c r="L1666" s="50">
        <f t="shared" si="331"/>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25">
      <c r="A1667" s="30" t="s">
        <v>46</v>
      </c>
      <c r="B1667" s="1" t="s">
        <v>1700</v>
      </c>
      <c r="C1667" s="29" t="str">
        <f t="shared" si="332"/>
        <v>LA England - Woking</v>
      </c>
      <c r="D1667" s="50">
        <f t="shared" si="323"/>
        <v>39782</v>
      </c>
      <c r="E1667" s="50">
        <f t="shared" si="324"/>
        <v>41455</v>
      </c>
      <c r="F1667" s="51">
        <f t="shared" si="325"/>
        <v>104636</v>
      </c>
      <c r="G1667" s="51">
        <f t="shared" si="326"/>
        <v>51780</v>
      </c>
      <c r="H1667" s="52">
        <f t="shared" si="327"/>
        <v>52856</v>
      </c>
      <c r="I1667" s="52">
        <f t="shared" si="328"/>
        <v>39782</v>
      </c>
      <c r="J1667" s="52">
        <f t="shared" si="329"/>
        <v>41455</v>
      </c>
      <c r="K1667" s="49">
        <f t="shared" si="330"/>
        <v>11998</v>
      </c>
      <c r="L1667" s="50">
        <f t="shared" si="331"/>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25">
      <c r="A1668" s="30" t="s">
        <v>46</v>
      </c>
      <c r="B1668" s="1" t="s">
        <v>1701</v>
      </c>
      <c r="C1668" s="29" t="str">
        <f t="shared" si="332"/>
        <v>LA England - Wokingham</v>
      </c>
      <c r="D1668" s="50">
        <f t="shared" si="323"/>
        <v>68185</v>
      </c>
      <c r="E1668" s="50">
        <f t="shared" si="324"/>
        <v>72371</v>
      </c>
      <c r="F1668" s="51">
        <f t="shared" si="325"/>
        <v>183870</v>
      </c>
      <c r="G1668" s="51">
        <f t="shared" si="326"/>
        <v>90450</v>
      </c>
      <c r="H1668" s="52">
        <f t="shared" si="327"/>
        <v>93420</v>
      </c>
      <c r="I1668" s="52">
        <f t="shared" si="328"/>
        <v>68185</v>
      </c>
      <c r="J1668" s="52">
        <f t="shared" si="329"/>
        <v>72371</v>
      </c>
      <c r="K1668" s="49">
        <f t="shared" si="330"/>
        <v>22265</v>
      </c>
      <c r="L1668" s="50">
        <f t="shared" si="331"/>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25">
      <c r="A1669" s="30" t="s">
        <v>46</v>
      </c>
      <c r="B1669" s="1" t="s">
        <v>1702</v>
      </c>
      <c r="C1669" s="29" t="str">
        <f t="shared" si="332"/>
        <v>LA England - Wolverhampton</v>
      </c>
      <c r="D1669" s="50">
        <f t="shared" si="323"/>
        <v>100807</v>
      </c>
      <c r="E1669" s="50">
        <f t="shared" si="324"/>
        <v>106247</v>
      </c>
      <c r="F1669" s="51">
        <f t="shared" si="325"/>
        <v>272425</v>
      </c>
      <c r="G1669" s="51">
        <f t="shared" si="326"/>
        <v>134487</v>
      </c>
      <c r="H1669" s="52">
        <f t="shared" si="327"/>
        <v>137938</v>
      </c>
      <c r="I1669" s="52">
        <f t="shared" si="328"/>
        <v>100807</v>
      </c>
      <c r="J1669" s="52">
        <f t="shared" si="329"/>
        <v>106247</v>
      </c>
      <c r="K1669" s="49">
        <f t="shared" si="330"/>
        <v>33680</v>
      </c>
      <c r="L1669" s="50">
        <f t="shared" si="331"/>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25">
      <c r="A1670" s="30" t="s">
        <v>46</v>
      </c>
      <c r="B1670" s="1" t="s">
        <v>1703</v>
      </c>
      <c r="C1670" s="29" t="str">
        <f t="shared" si="332"/>
        <v>LA England - Worcester</v>
      </c>
      <c r="D1670" s="50">
        <f t="shared" si="323"/>
        <v>40682</v>
      </c>
      <c r="E1670" s="50">
        <f t="shared" si="324"/>
        <v>43801</v>
      </c>
      <c r="F1670" s="51">
        <f t="shared" si="325"/>
        <v>105143</v>
      </c>
      <c r="G1670" s="51">
        <f t="shared" si="326"/>
        <v>51196</v>
      </c>
      <c r="H1670" s="52">
        <f t="shared" si="327"/>
        <v>53947</v>
      </c>
      <c r="I1670" s="52">
        <f t="shared" si="328"/>
        <v>40682</v>
      </c>
      <c r="J1670" s="52">
        <f t="shared" si="329"/>
        <v>43801</v>
      </c>
      <c r="K1670" s="49">
        <f t="shared" si="330"/>
        <v>10514</v>
      </c>
      <c r="L1670" s="50">
        <f t="shared" si="331"/>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25">
      <c r="A1671" s="30" t="s">
        <v>46</v>
      </c>
      <c r="B1671" s="1" t="s">
        <v>1704</v>
      </c>
      <c r="C1671" s="29" t="str">
        <f t="shared" si="332"/>
        <v>LA England - Worthing</v>
      </c>
      <c r="D1671" s="50">
        <f t="shared" si="323"/>
        <v>43579</v>
      </c>
      <c r="E1671" s="50">
        <f t="shared" si="324"/>
        <v>47707</v>
      </c>
      <c r="F1671" s="51">
        <f t="shared" si="325"/>
        <v>112240</v>
      </c>
      <c r="G1671" s="51">
        <f t="shared" si="326"/>
        <v>54303</v>
      </c>
      <c r="H1671" s="52">
        <f t="shared" si="327"/>
        <v>57937</v>
      </c>
      <c r="I1671" s="52">
        <f t="shared" si="328"/>
        <v>43579</v>
      </c>
      <c r="J1671" s="52">
        <f t="shared" si="329"/>
        <v>47707</v>
      </c>
      <c r="K1671" s="49">
        <f t="shared" si="330"/>
        <v>10724</v>
      </c>
      <c r="L1671" s="50">
        <f t="shared" si="331"/>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25">
      <c r="A1672" s="30" t="s">
        <v>46</v>
      </c>
      <c r="B1672" s="1" t="s">
        <v>1705</v>
      </c>
      <c r="C1672" s="29" t="str">
        <f t="shared" si="332"/>
        <v>LA England - Wychavon</v>
      </c>
      <c r="D1672" s="50">
        <f t="shared" si="323"/>
        <v>53649</v>
      </c>
      <c r="E1672" s="50">
        <f t="shared" si="324"/>
        <v>57227</v>
      </c>
      <c r="F1672" s="51">
        <f t="shared" si="325"/>
        <v>136229</v>
      </c>
      <c r="G1672" s="51">
        <f t="shared" si="326"/>
        <v>66603</v>
      </c>
      <c r="H1672" s="52">
        <f t="shared" si="327"/>
        <v>69626</v>
      </c>
      <c r="I1672" s="52">
        <f t="shared" si="328"/>
        <v>53649</v>
      </c>
      <c r="J1672" s="52">
        <f t="shared" si="329"/>
        <v>57227</v>
      </c>
      <c r="K1672" s="49">
        <f t="shared" si="330"/>
        <v>12954</v>
      </c>
      <c r="L1672" s="50">
        <f t="shared" si="331"/>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25">
      <c r="A1673" s="30" t="s">
        <v>46</v>
      </c>
      <c r="B1673" s="1" t="s">
        <v>1706</v>
      </c>
      <c r="C1673" s="29" t="str">
        <f t="shared" si="332"/>
        <v>LA England - Wyre</v>
      </c>
      <c r="D1673" s="50">
        <f t="shared" si="323"/>
        <v>46302</v>
      </c>
      <c r="E1673" s="50">
        <f t="shared" si="324"/>
        <v>49927</v>
      </c>
      <c r="F1673" s="51">
        <f t="shared" si="325"/>
        <v>116994</v>
      </c>
      <c r="G1673" s="51">
        <f t="shared" si="326"/>
        <v>57038</v>
      </c>
      <c r="H1673" s="52">
        <f t="shared" si="327"/>
        <v>59956</v>
      </c>
      <c r="I1673" s="52">
        <f t="shared" si="328"/>
        <v>46302</v>
      </c>
      <c r="J1673" s="52">
        <f t="shared" si="329"/>
        <v>49927</v>
      </c>
      <c r="K1673" s="49">
        <f t="shared" si="330"/>
        <v>10736</v>
      </c>
      <c r="L1673" s="50">
        <f t="shared" si="331"/>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25">
      <c r="A1674" s="30" t="s">
        <v>46</v>
      </c>
      <c r="B1674" s="1" t="s">
        <v>1707</v>
      </c>
      <c r="C1674" s="29" t="str">
        <f t="shared" si="332"/>
        <v>LA England - Wyre Forest</v>
      </c>
      <c r="D1674" s="50">
        <f t="shared" si="323"/>
        <v>40766</v>
      </c>
      <c r="E1674" s="50">
        <f t="shared" si="324"/>
        <v>43309</v>
      </c>
      <c r="F1674" s="51">
        <f t="shared" si="325"/>
        <v>103253</v>
      </c>
      <c r="G1674" s="51">
        <f t="shared" si="326"/>
        <v>50761</v>
      </c>
      <c r="H1674" s="52">
        <f t="shared" si="327"/>
        <v>52492</v>
      </c>
      <c r="I1674" s="52">
        <f t="shared" si="328"/>
        <v>40766</v>
      </c>
      <c r="J1674" s="52">
        <f t="shared" si="329"/>
        <v>43309</v>
      </c>
      <c r="K1674" s="49">
        <f t="shared" si="330"/>
        <v>9995</v>
      </c>
      <c r="L1674" s="50">
        <f t="shared" si="331"/>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25">
      <c r="A1675" s="30" t="s">
        <v>46</v>
      </c>
      <c r="B1675" s="1" t="s">
        <v>1708</v>
      </c>
      <c r="C1675" s="29" t="str">
        <f t="shared" si="332"/>
        <v>LA England - York</v>
      </c>
      <c r="D1675" s="50">
        <f t="shared" si="323"/>
        <v>81207</v>
      </c>
      <c r="E1675" s="50">
        <f t="shared" si="324"/>
        <v>90961</v>
      </c>
      <c r="F1675" s="51">
        <f t="shared" si="325"/>
        <v>206780</v>
      </c>
      <c r="G1675" s="51">
        <f t="shared" si="326"/>
        <v>98804</v>
      </c>
      <c r="H1675" s="52">
        <f t="shared" si="327"/>
        <v>107976</v>
      </c>
      <c r="I1675" s="52">
        <f t="shared" si="328"/>
        <v>81207</v>
      </c>
      <c r="J1675" s="52">
        <f t="shared" si="329"/>
        <v>90961</v>
      </c>
      <c r="K1675" s="49">
        <f t="shared" si="330"/>
        <v>17597</v>
      </c>
      <c r="L1675" s="50">
        <f t="shared" si="331"/>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x14ac:dyDescent="0.25">
      <c r="A1676" s="103"/>
      <c r="B1676" s="110"/>
      <c r="C1676" s="103"/>
      <c r="D1676" s="124">
        <f t="shared" ref="D1676:L1676" si="333">SUM(D1380:D1675)</f>
        <v>22137472</v>
      </c>
      <c r="E1676" s="124">
        <f t="shared" si="333"/>
        <v>23554205</v>
      </c>
      <c r="F1676" s="124">
        <f t="shared" si="333"/>
        <v>57690323</v>
      </c>
      <c r="G1676" s="124">
        <f t="shared" si="333"/>
        <v>28283074</v>
      </c>
      <c r="H1676" s="124">
        <f t="shared" si="333"/>
        <v>29407249</v>
      </c>
      <c r="I1676" s="124">
        <f t="shared" si="333"/>
        <v>22137472</v>
      </c>
      <c r="J1676" s="124">
        <f t="shared" si="333"/>
        <v>23554205</v>
      </c>
      <c r="K1676" s="124">
        <f t="shared" si="333"/>
        <v>6145602</v>
      </c>
      <c r="L1676" s="124">
        <f t="shared" si="333"/>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25">
      <c r="A1677" s="30" t="s">
        <v>1709</v>
      </c>
      <c r="B1677" s="1" t="s">
        <v>1710</v>
      </c>
      <c r="C1677" s="29" t="str">
        <f t="shared" ref="C1677:C1710" si="334">CONCATENATE(A1677," - ",B1677)</f>
        <v>LA wales - Blaenau Gwent</v>
      </c>
      <c r="D1677" s="50">
        <f t="shared" ref="D1677:E1680" si="335">I1677</f>
        <v>26380</v>
      </c>
      <c r="E1677" s="50">
        <f t="shared" si="335"/>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422">
        <v>336</v>
      </c>
      <c r="N1677" s="422">
        <v>399</v>
      </c>
      <c r="O1677" s="422">
        <v>349</v>
      </c>
      <c r="P1677" s="422">
        <v>382</v>
      </c>
      <c r="Q1677" s="422">
        <v>397</v>
      </c>
      <c r="R1677" s="422">
        <v>382</v>
      </c>
      <c r="S1677" s="422">
        <v>334</v>
      </c>
      <c r="T1677" s="422">
        <v>370</v>
      </c>
      <c r="U1677" s="422">
        <v>382</v>
      </c>
      <c r="V1677" s="422">
        <v>393</v>
      </c>
      <c r="W1677" s="422">
        <v>402</v>
      </c>
      <c r="X1677" s="422">
        <v>376</v>
      </c>
      <c r="Y1677" s="422">
        <v>426</v>
      </c>
      <c r="Z1677" s="422">
        <v>413</v>
      </c>
      <c r="AA1677" s="422">
        <v>438</v>
      </c>
      <c r="AB1677" s="422">
        <v>396</v>
      </c>
      <c r="AC1677" s="422">
        <v>329</v>
      </c>
      <c r="AD1677" s="422">
        <v>345</v>
      </c>
      <c r="AE1677" s="422">
        <v>361</v>
      </c>
      <c r="AF1677" s="422">
        <v>348</v>
      </c>
      <c r="AG1677" s="422">
        <v>313</v>
      </c>
      <c r="AH1677" s="422">
        <v>306</v>
      </c>
      <c r="AI1677" s="422">
        <v>367</v>
      </c>
      <c r="AJ1677" s="422">
        <v>383</v>
      </c>
      <c r="AK1677" s="422">
        <v>374</v>
      </c>
      <c r="AL1677" s="422">
        <v>407</v>
      </c>
      <c r="AM1677" s="422">
        <v>421</v>
      </c>
      <c r="AN1677" s="422">
        <v>360</v>
      </c>
      <c r="AO1677" s="422">
        <v>366</v>
      </c>
      <c r="AP1677" s="422">
        <v>456</v>
      </c>
      <c r="AQ1677" s="422">
        <v>450</v>
      </c>
      <c r="AR1677" s="422">
        <v>476</v>
      </c>
      <c r="AS1677" s="422">
        <v>463</v>
      </c>
      <c r="AT1677" s="422">
        <v>434</v>
      </c>
      <c r="AU1677" s="422">
        <v>482</v>
      </c>
      <c r="AV1677" s="422">
        <v>412</v>
      </c>
      <c r="AW1677" s="422">
        <v>433</v>
      </c>
      <c r="AX1677" s="422">
        <v>442</v>
      </c>
      <c r="AY1677" s="422">
        <v>438</v>
      </c>
      <c r="AZ1677" s="422">
        <v>396</v>
      </c>
      <c r="BA1677" s="422">
        <v>427</v>
      </c>
      <c r="BB1677" s="422">
        <v>360</v>
      </c>
      <c r="BC1677" s="422">
        <v>384</v>
      </c>
      <c r="BD1677" s="422">
        <v>378</v>
      </c>
      <c r="BE1677" s="422">
        <v>366</v>
      </c>
      <c r="BF1677" s="422">
        <v>352</v>
      </c>
      <c r="BG1677" s="422">
        <v>300</v>
      </c>
      <c r="BH1677" s="422">
        <v>338</v>
      </c>
      <c r="BI1677" s="422">
        <v>409</v>
      </c>
      <c r="BJ1677" s="422">
        <v>382</v>
      </c>
      <c r="BK1677" s="422">
        <v>432</v>
      </c>
      <c r="BL1677" s="422">
        <v>488</v>
      </c>
      <c r="BM1677" s="422">
        <v>474</v>
      </c>
      <c r="BN1677" s="422">
        <v>478</v>
      </c>
      <c r="BO1677" s="422">
        <v>516</v>
      </c>
      <c r="BP1677" s="422">
        <v>504</v>
      </c>
      <c r="BQ1677" s="422">
        <v>497</v>
      </c>
      <c r="BR1677" s="422">
        <v>519</v>
      </c>
      <c r="BS1677" s="422">
        <v>526</v>
      </c>
      <c r="BT1677" s="422">
        <v>509</v>
      </c>
      <c r="BU1677" s="422">
        <v>487</v>
      </c>
      <c r="BV1677" s="422">
        <v>492</v>
      </c>
      <c r="BW1677" s="422">
        <v>426</v>
      </c>
      <c r="BX1677" s="422">
        <v>434</v>
      </c>
      <c r="BY1677" s="422">
        <v>423</v>
      </c>
      <c r="BZ1677" s="422">
        <v>361</v>
      </c>
      <c r="CA1677" s="422">
        <v>439</v>
      </c>
      <c r="CB1677" s="422">
        <v>391</v>
      </c>
      <c r="CC1677" s="422">
        <v>372</v>
      </c>
      <c r="CD1677" s="422">
        <v>348</v>
      </c>
      <c r="CE1677" s="422">
        <v>371</v>
      </c>
      <c r="CF1677" s="422">
        <v>333</v>
      </c>
      <c r="CG1677" s="422">
        <v>348</v>
      </c>
      <c r="CH1677" s="422">
        <v>344</v>
      </c>
      <c r="CI1677" s="422">
        <v>346</v>
      </c>
      <c r="CJ1677" s="422">
        <v>334</v>
      </c>
      <c r="CK1677" s="422">
        <v>378</v>
      </c>
      <c r="CL1677" s="422">
        <v>278</v>
      </c>
      <c r="CM1677" s="422">
        <v>249</v>
      </c>
      <c r="CN1677" s="422">
        <v>228</v>
      </c>
      <c r="CO1677" s="422">
        <v>248</v>
      </c>
      <c r="CP1677" s="422">
        <v>192</v>
      </c>
      <c r="CQ1677" s="422">
        <v>169</v>
      </c>
      <c r="CR1677" s="422">
        <v>139</v>
      </c>
      <c r="CS1677" s="422">
        <v>153</v>
      </c>
      <c r="CT1677" s="422">
        <v>108</v>
      </c>
      <c r="CU1677" s="422">
        <v>90</v>
      </c>
      <c r="CV1677" s="422">
        <v>95</v>
      </c>
      <c r="CW1677" s="422">
        <v>75</v>
      </c>
      <c r="CX1677" s="422">
        <v>40</v>
      </c>
      <c r="CY1677" s="422">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25">
      <c r="A1678" s="30" t="s">
        <v>34</v>
      </c>
      <c r="B1678" s="1" t="s">
        <v>1711</v>
      </c>
      <c r="C1678" s="29" t="str">
        <f t="shared" si="334"/>
        <v>LA Wales - Bridgend</v>
      </c>
      <c r="D1678" s="50">
        <f t="shared" si="335"/>
        <v>57612</v>
      </c>
      <c r="E1678" s="50">
        <f t="shared" si="335"/>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422">
        <v>678</v>
      </c>
      <c r="N1678" s="422">
        <v>735</v>
      </c>
      <c r="O1678" s="422">
        <v>694</v>
      </c>
      <c r="P1678" s="422">
        <v>730</v>
      </c>
      <c r="Q1678" s="422">
        <v>759</v>
      </c>
      <c r="R1678" s="422">
        <v>792</v>
      </c>
      <c r="S1678" s="422">
        <v>821</v>
      </c>
      <c r="T1678" s="422">
        <v>821</v>
      </c>
      <c r="U1678" s="422">
        <v>863</v>
      </c>
      <c r="V1678" s="422">
        <v>873</v>
      </c>
      <c r="W1678" s="422">
        <v>876</v>
      </c>
      <c r="X1678" s="422">
        <v>873</v>
      </c>
      <c r="Y1678" s="422">
        <v>977</v>
      </c>
      <c r="Z1678" s="422">
        <v>892</v>
      </c>
      <c r="AA1678" s="422">
        <v>927</v>
      </c>
      <c r="AB1678" s="422">
        <v>890</v>
      </c>
      <c r="AC1678" s="422">
        <v>873</v>
      </c>
      <c r="AD1678" s="422">
        <v>842</v>
      </c>
      <c r="AE1678" s="422">
        <v>884</v>
      </c>
      <c r="AF1678" s="422">
        <v>708</v>
      </c>
      <c r="AG1678" s="422">
        <v>645</v>
      </c>
      <c r="AH1678" s="422">
        <v>652</v>
      </c>
      <c r="AI1678" s="422">
        <v>698</v>
      </c>
      <c r="AJ1678" s="422">
        <v>769</v>
      </c>
      <c r="AK1678" s="422">
        <v>835</v>
      </c>
      <c r="AL1678" s="422">
        <v>874</v>
      </c>
      <c r="AM1678" s="422">
        <v>965</v>
      </c>
      <c r="AN1678" s="422">
        <v>892</v>
      </c>
      <c r="AO1678" s="422">
        <v>834</v>
      </c>
      <c r="AP1678" s="422">
        <v>965</v>
      </c>
      <c r="AQ1678" s="422">
        <v>852</v>
      </c>
      <c r="AR1678" s="422">
        <v>987</v>
      </c>
      <c r="AS1678" s="422">
        <v>930</v>
      </c>
      <c r="AT1678" s="422">
        <v>976</v>
      </c>
      <c r="AU1678" s="422">
        <v>1027</v>
      </c>
      <c r="AV1678" s="422">
        <v>1005</v>
      </c>
      <c r="AW1678" s="422">
        <v>992</v>
      </c>
      <c r="AX1678" s="422">
        <v>957</v>
      </c>
      <c r="AY1678" s="422">
        <v>959</v>
      </c>
      <c r="AZ1678" s="422">
        <v>877</v>
      </c>
      <c r="BA1678" s="422">
        <v>888</v>
      </c>
      <c r="BB1678" s="422">
        <v>884</v>
      </c>
      <c r="BC1678" s="422">
        <v>931</v>
      </c>
      <c r="BD1678" s="422">
        <v>952</v>
      </c>
      <c r="BE1678" s="422">
        <v>878</v>
      </c>
      <c r="BF1678" s="422">
        <v>811</v>
      </c>
      <c r="BG1678" s="422">
        <v>774</v>
      </c>
      <c r="BH1678" s="422">
        <v>826</v>
      </c>
      <c r="BI1678" s="422">
        <v>824</v>
      </c>
      <c r="BJ1678" s="422">
        <v>896</v>
      </c>
      <c r="BK1678" s="422">
        <v>894</v>
      </c>
      <c r="BL1678" s="422">
        <v>1000</v>
      </c>
      <c r="BM1678" s="422">
        <v>1085</v>
      </c>
      <c r="BN1678" s="422">
        <v>960</v>
      </c>
      <c r="BO1678" s="422">
        <v>1020</v>
      </c>
      <c r="BP1678" s="422">
        <v>1073</v>
      </c>
      <c r="BQ1678" s="422">
        <v>1054</v>
      </c>
      <c r="BR1678" s="422">
        <v>1090</v>
      </c>
      <c r="BS1678" s="422">
        <v>1053</v>
      </c>
      <c r="BT1678" s="422">
        <v>1076</v>
      </c>
      <c r="BU1678" s="422">
        <v>996</v>
      </c>
      <c r="BV1678" s="422">
        <v>1035</v>
      </c>
      <c r="BW1678" s="422">
        <v>973</v>
      </c>
      <c r="BX1678" s="422">
        <v>921</v>
      </c>
      <c r="BY1678" s="422">
        <v>918</v>
      </c>
      <c r="BZ1678" s="422">
        <v>897</v>
      </c>
      <c r="CA1678" s="422">
        <v>829</v>
      </c>
      <c r="CB1678" s="422">
        <v>815</v>
      </c>
      <c r="CC1678" s="422">
        <v>750</v>
      </c>
      <c r="CD1678" s="422">
        <v>727</v>
      </c>
      <c r="CE1678" s="422">
        <v>766</v>
      </c>
      <c r="CF1678" s="422">
        <v>718</v>
      </c>
      <c r="CG1678" s="422">
        <v>762</v>
      </c>
      <c r="CH1678" s="422">
        <v>709</v>
      </c>
      <c r="CI1678" s="422">
        <v>749</v>
      </c>
      <c r="CJ1678" s="422">
        <v>735</v>
      </c>
      <c r="CK1678" s="422">
        <v>786</v>
      </c>
      <c r="CL1678" s="422">
        <v>615</v>
      </c>
      <c r="CM1678" s="422">
        <v>590</v>
      </c>
      <c r="CN1678" s="422">
        <v>566</v>
      </c>
      <c r="CO1678" s="422">
        <v>476</v>
      </c>
      <c r="CP1678" s="422">
        <v>419</v>
      </c>
      <c r="CQ1678" s="422">
        <v>422</v>
      </c>
      <c r="CR1678" s="422">
        <v>337</v>
      </c>
      <c r="CS1678" s="422">
        <v>305</v>
      </c>
      <c r="CT1678" s="422">
        <v>281</v>
      </c>
      <c r="CU1678" s="422">
        <v>231</v>
      </c>
      <c r="CV1678" s="422">
        <v>208</v>
      </c>
      <c r="CW1678" s="422">
        <v>200</v>
      </c>
      <c r="CX1678" s="422">
        <v>138</v>
      </c>
      <c r="CY1678" s="422">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25">
      <c r="A1679" s="30" t="s">
        <v>34</v>
      </c>
      <c r="B1679" s="1" t="s">
        <v>1712</v>
      </c>
      <c r="C1679" s="29" t="str">
        <f t="shared" si="334"/>
        <v>LA Wales - Caerphilly</v>
      </c>
      <c r="D1679" s="50">
        <f t="shared" si="335"/>
        <v>67759</v>
      </c>
      <c r="E1679" s="50">
        <f t="shared" si="335"/>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422">
        <v>868</v>
      </c>
      <c r="N1679" s="422">
        <v>851</v>
      </c>
      <c r="O1679" s="422">
        <v>826</v>
      </c>
      <c r="P1679" s="422">
        <v>910</v>
      </c>
      <c r="Q1679" s="422">
        <v>954</v>
      </c>
      <c r="R1679" s="422">
        <v>1019</v>
      </c>
      <c r="S1679" s="422">
        <v>993</v>
      </c>
      <c r="T1679" s="422">
        <v>1030</v>
      </c>
      <c r="U1679" s="422">
        <v>1081</v>
      </c>
      <c r="V1679" s="422">
        <v>1074</v>
      </c>
      <c r="W1679" s="422">
        <v>1059</v>
      </c>
      <c r="X1679" s="422">
        <v>1089</v>
      </c>
      <c r="Y1679" s="422">
        <v>1091</v>
      </c>
      <c r="Z1679" s="422">
        <v>1150</v>
      </c>
      <c r="AA1679" s="422">
        <v>1135</v>
      </c>
      <c r="AB1679" s="422">
        <v>1140</v>
      </c>
      <c r="AC1679" s="422">
        <v>1045</v>
      </c>
      <c r="AD1679" s="422">
        <v>1023</v>
      </c>
      <c r="AE1679" s="422">
        <v>1015</v>
      </c>
      <c r="AF1679" s="422">
        <v>998</v>
      </c>
      <c r="AG1679" s="422">
        <v>832</v>
      </c>
      <c r="AH1679" s="422">
        <v>814</v>
      </c>
      <c r="AI1679" s="422">
        <v>945</v>
      </c>
      <c r="AJ1679" s="422">
        <v>990</v>
      </c>
      <c r="AK1679" s="422">
        <v>934</v>
      </c>
      <c r="AL1679" s="422">
        <v>911</v>
      </c>
      <c r="AM1679" s="422">
        <v>1132</v>
      </c>
      <c r="AN1679" s="422">
        <v>1016</v>
      </c>
      <c r="AO1679" s="422">
        <v>1027</v>
      </c>
      <c r="AP1679" s="422">
        <v>1031</v>
      </c>
      <c r="AQ1679" s="422">
        <v>1036</v>
      </c>
      <c r="AR1679" s="422">
        <v>1101</v>
      </c>
      <c r="AS1679" s="422">
        <v>1195</v>
      </c>
      <c r="AT1679" s="422">
        <v>1142</v>
      </c>
      <c r="AU1679" s="422">
        <v>1164</v>
      </c>
      <c r="AV1679" s="422">
        <v>1156</v>
      </c>
      <c r="AW1679" s="422">
        <v>1077</v>
      </c>
      <c r="AX1679" s="422">
        <v>1169</v>
      </c>
      <c r="AY1679" s="422">
        <v>1084</v>
      </c>
      <c r="AZ1679" s="422">
        <v>1094</v>
      </c>
      <c r="BA1679" s="422">
        <v>1056</v>
      </c>
      <c r="BB1679" s="422">
        <v>1014</v>
      </c>
      <c r="BC1679" s="422">
        <v>1068</v>
      </c>
      <c r="BD1679" s="422">
        <v>1083</v>
      </c>
      <c r="BE1679" s="422">
        <v>1005</v>
      </c>
      <c r="BF1679" s="422">
        <v>959</v>
      </c>
      <c r="BG1679" s="422">
        <v>992</v>
      </c>
      <c r="BH1679" s="422">
        <v>980</v>
      </c>
      <c r="BI1679" s="422">
        <v>981</v>
      </c>
      <c r="BJ1679" s="422">
        <v>1080</v>
      </c>
      <c r="BK1679" s="422">
        <v>1114</v>
      </c>
      <c r="BL1679" s="422">
        <v>1156</v>
      </c>
      <c r="BM1679" s="422">
        <v>1242</v>
      </c>
      <c r="BN1679" s="422">
        <v>1119</v>
      </c>
      <c r="BO1679" s="422">
        <v>1281</v>
      </c>
      <c r="BP1679" s="422">
        <v>1265</v>
      </c>
      <c r="BQ1679" s="422">
        <v>1199</v>
      </c>
      <c r="BR1679" s="422">
        <v>1256</v>
      </c>
      <c r="BS1679" s="422">
        <v>1267</v>
      </c>
      <c r="BT1679" s="422">
        <v>1254</v>
      </c>
      <c r="BU1679" s="422">
        <v>1261</v>
      </c>
      <c r="BV1679" s="422">
        <v>1173</v>
      </c>
      <c r="BW1679" s="422">
        <v>1128</v>
      </c>
      <c r="BX1679" s="422">
        <v>1099</v>
      </c>
      <c r="BY1679" s="422">
        <v>1047</v>
      </c>
      <c r="BZ1679" s="422">
        <v>1036</v>
      </c>
      <c r="CA1679" s="422">
        <v>1023</v>
      </c>
      <c r="CB1679" s="422">
        <v>907</v>
      </c>
      <c r="CC1679" s="422">
        <v>853</v>
      </c>
      <c r="CD1679" s="422">
        <v>981</v>
      </c>
      <c r="CE1679" s="422">
        <v>926</v>
      </c>
      <c r="CF1679" s="422">
        <v>837</v>
      </c>
      <c r="CG1679" s="422">
        <v>891</v>
      </c>
      <c r="CH1679" s="422">
        <v>914</v>
      </c>
      <c r="CI1679" s="422">
        <v>798</v>
      </c>
      <c r="CJ1679" s="422">
        <v>935</v>
      </c>
      <c r="CK1679" s="422">
        <v>955</v>
      </c>
      <c r="CL1679" s="422">
        <v>710</v>
      </c>
      <c r="CM1679" s="422">
        <v>643</v>
      </c>
      <c r="CN1679" s="422">
        <v>613</v>
      </c>
      <c r="CO1679" s="422">
        <v>541</v>
      </c>
      <c r="CP1679" s="422">
        <v>548</v>
      </c>
      <c r="CQ1679" s="422">
        <v>393</v>
      </c>
      <c r="CR1679" s="422">
        <v>410</v>
      </c>
      <c r="CS1679" s="422">
        <v>361</v>
      </c>
      <c r="CT1679" s="422">
        <v>311</v>
      </c>
      <c r="CU1679" s="422">
        <v>265</v>
      </c>
      <c r="CV1679" s="422">
        <v>230</v>
      </c>
      <c r="CW1679" s="422">
        <v>175</v>
      </c>
      <c r="CX1679" s="422">
        <v>149</v>
      </c>
      <c r="CY1679" s="422">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25">
      <c r="A1680" s="30" t="s">
        <v>34</v>
      </c>
      <c r="B1680" s="1" t="s">
        <v>1713</v>
      </c>
      <c r="C1680" s="29" t="str">
        <f t="shared" si="334"/>
        <v>LA Wales - Cardiff</v>
      </c>
      <c r="D1680" s="50">
        <f t="shared" si="335"/>
        <v>149918</v>
      </c>
      <c r="E1680" s="50">
        <f t="shared" si="335"/>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422">
        <v>1856</v>
      </c>
      <c r="N1680" s="422">
        <v>1981</v>
      </c>
      <c r="O1680" s="422">
        <v>1941</v>
      </c>
      <c r="P1680" s="422">
        <v>1924</v>
      </c>
      <c r="Q1680" s="422">
        <v>2013</v>
      </c>
      <c r="R1680" s="422">
        <v>2084</v>
      </c>
      <c r="S1680" s="422">
        <v>2131</v>
      </c>
      <c r="T1680" s="422">
        <v>2257</v>
      </c>
      <c r="U1680" s="422">
        <v>2209</v>
      </c>
      <c r="V1680" s="422">
        <v>2249</v>
      </c>
      <c r="W1680" s="422">
        <v>2197</v>
      </c>
      <c r="X1680" s="422">
        <v>2330</v>
      </c>
      <c r="Y1680" s="422">
        <v>2393</v>
      </c>
      <c r="Z1680" s="422">
        <v>2289</v>
      </c>
      <c r="AA1680" s="422">
        <v>2194</v>
      </c>
      <c r="AB1680" s="422">
        <v>2219</v>
      </c>
      <c r="AC1680" s="422">
        <v>2176</v>
      </c>
      <c r="AD1680" s="422">
        <v>2235</v>
      </c>
      <c r="AE1680" s="422">
        <v>2618</v>
      </c>
      <c r="AF1680" s="422">
        <v>4372</v>
      </c>
      <c r="AG1680" s="422">
        <v>4993</v>
      </c>
      <c r="AH1680" s="422">
        <v>5046</v>
      </c>
      <c r="AI1680" s="422">
        <v>4466</v>
      </c>
      <c r="AJ1680" s="422">
        <v>3868</v>
      </c>
      <c r="AK1680" s="422">
        <v>3679</v>
      </c>
      <c r="AL1680" s="422">
        <v>3544</v>
      </c>
      <c r="AM1680" s="422">
        <v>3562</v>
      </c>
      <c r="AN1680" s="422">
        <v>3432</v>
      </c>
      <c r="AO1680" s="422">
        <v>3283</v>
      </c>
      <c r="AP1680" s="422">
        <v>3098</v>
      </c>
      <c r="AQ1680" s="422">
        <v>3028</v>
      </c>
      <c r="AR1680" s="422">
        <v>2908</v>
      </c>
      <c r="AS1680" s="422">
        <v>2962</v>
      </c>
      <c r="AT1680" s="422">
        <v>2878</v>
      </c>
      <c r="AU1680" s="422">
        <v>2611</v>
      </c>
      <c r="AV1680" s="422">
        <v>2747</v>
      </c>
      <c r="AW1680" s="422">
        <v>2688</v>
      </c>
      <c r="AX1680" s="422">
        <v>2713</v>
      </c>
      <c r="AY1680" s="422">
        <v>2504</v>
      </c>
      <c r="AZ1680" s="422">
        <v>2555</v>
      </c>
      <c r="BA1680" s="422">
        <v>2597</v>
      </c>
      <c r="BB1680" s="422">
        <v>2352</v>
      </c>
      <c r="BC1680" s="422">
        <v>2384</v>
      </c>
      <c r="BD1680" s="422">
        <v>2348</v>
      </c>
      <c r="BE1680" s="422">
        <v>2293</v>
      </c>
      <c r="BF1680" s="422">
        <v>2065</v>
      </c>
      <c r="BG1680" s="422">
        <v>2157</v>
      </c>
      <c r="BH1680" s="422">
        <v>2018</v>
      </c>
      <c r="BI1680" s="422">
        <v>2024</v>
      </c>
      <c r="BJ1680" s="422">
        <v>2075</v>
      </c>
      <c r="BK1680" s="422">
        <v>1911</v>
      </c>
      <c r="BL1680" s="422">
        <v>1963</v>
      </c>
      <c r="BM1680" s="422">
        <v>2087</v>
      </c>
      <c r="BN1680" s="422">
        <v>2050</v>
      </c>
      <c r="BO1680" s="422">
        <v>2082</v>
      </c>
      <c r="BP1680" s="422">
        <v>1988</v>
      </c>
      <c r="BQ1680" s="422">
        <v>2060</v>
      </c>
      <c r="BR1680" s="422">
        <v>1882</v>
      </c>
      <c r="BS1680" s="422">
        <v>1987</v>
      </c>
      <c r="BT1680" s="422">
        <v>1923</v>
      </c>
      <c r="BU1680" s="422">
        <v>1878</v>
      </c>
      <c r="BV1680" s="422">
        <v>1984</v>
      </c>
      <c r="BW1680" s="422">
        <v>1780</v>
      </c>
      <c r="BX1680" s="422">
        <v>1797</v>
      </c>
      <c r="BY1680" s="422">
        <v>1770</v>
      </c>
      <c r="BZ1680" s="422">
        <v>1628</v>
      </c>
      <c r="CA1680" s="422">
        <v>1634</v>
      </c>
      <c r="CB1680" s="422">
        <v>1479</v>
      </c>
      <c r="CC1680" s="422">
        <v>1405</v>
      </c>
      <c r="CD1680" s="422">
        <v>1424</v>
      </c>
      <c r="CE1680" s="422">
        <v>1332</v>
      </c>
      <c r="CF1680" s="422">
        <v>1261</v>
      </c>
      <c r="CG1680" s="422">
        <v>1299</v>
      </c>
      <c r="CH1680" s="422">
        <v>1316</v>
      </c>
      <c r="CI1680" s="422">
        <v>1261</v>
      </c>
      <c r="CJ1680" s="422">
        <v>1222</v>
      </c>
      <c r="CK1680" s="422">
        <v>1315</v>
      </c>
      <c r="CL1680" s="422">
        <v>948</v>
      </c>
      <c r="CM1680" s="422">
        <v>898</v>
      </c>
      <c r="CN1680" s="422">
        <v>876</v>
      </c>
      <c r="CO1680" s="422">
        <v>706</v>
      </c>
      <c r="CP1680" s="422">
        <v>637</v>
      </c>
      <c r="CQ1680" s="422">
        <v>577</v>
      </c>
      <c r="CR1680" s="422">
        <v>553</v>
      </c>
      <c r="CS1680" s="422">
        <v>492</v>
      </c>
      <c r="CT1680" s="422">
        <v>451</v>
      </c>
      <c r="CU1680" s="422">
        <v>405</v>
      </c>
      <c r="CV1680" s="422">
        <v>355</v>
      </c>
      <c r="CW1680" s="422">
        <v>306</v>
      </c>
      <c r="CX1680" s="422">
        <v>234</v>
      </c>
      <c r="CY1680" s="422">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25">
      <c r="A1681" s="30" t="s">
        <v>34</v>
      </c>
      <c r="B1681" s="1" t="s">
        <v>1714</v>
      </c>
      <c r="C1681" s="29" t="str">
        <f t="shared" si="334"/>
        <v>LA Wales - Carmarthenshire</v>
      </c>
      <c r="D1681" s="50">
        <f t="shared" ref="D1681:D1710" si="336">I1681</f>
        <v>73875</v>
      </c>
      <c r="E1681" s="50">
        <f t="shared" ref="E1681:E1710" si="337">J1681</f>
        <v>79524</v>
      </c>
      <c r="F1681" s="51">
        <f t="shared" ref="F1681:F1698" si="338">G1681+H1681</f>
        <v>190083</v>
      </c>
      <c r="G1681" s="51">
        <f t="shared" ref="G1681:G1698" si="339">SUM(M1681:CY1681)</f>
        <v>92722</v>
      </c>
      <c r="H1681" s="52">
        <f t="shared" ref="H1681:H1698" si="340">SUM(CZ1681:GL1681)</f>
        <v>97361</v>
      </c>
      <c r="I1681" s="52">
        <f t="shared" ref="I1681:I1698" si="341">SUM(AE1681:CY1681)</f>
        <v>73875</v>
      </c>
      <c r="J1681" s="52">
        <f t="shared" ref="J1681:J1698" si="342">SUM(DR1681:GL1681)</f>
        <v>79524</v>
      </c>
      <c r="K1681" s="49">
        <f t="shared" ref="K1681:K1698" si="343">SUM(M1681:AD1681)</f>
        <v>18847</v>
      </c>
      <c r="L1681" s="50">
        <f t="shared" ref="L1681:L1698" si="344">SUM(CZ1681:DQ1681)</f>
        <v>17837</v>
      </c>
      <c r="M1681" s="422">
        <v>813</v>
      </c>
      <c r="N1681" s="422">
        <v>875</v>
      </c>
      <c r="O1681" s="422">
        <v>870</v>
      </c>
      <c r="P1681" s="422">
        <v>874</v>
      </c>
      <c r="Q1681" s="422">
        <v>965</v>
      </c>
      <c r="R1681" s="422">
        <v>984</v>
      </c>
      <c r="S1681" s="422">
        <v>1020</v>
      </c>
      <c r="T1681" s="422">
        <v>1090</v>
      </c>
      <c r="U1681" s="422">
        <v>1073</v>
      </c>
      <c r="V1681" s="422">
        <v>1049</v>
      </c>
      <c r="W1681" s="422">
        <v>1095</v>
      </c>
      <c r="X1681" s="422">
        <v>1193</v>
      </c>
      <c r="Y1681" s="422">
        <v>1195</v>
      </c>
      <c r="Z1681" s="422">
        <v>1160</v>
      </c>
      <c r="AA1681" s="422">
        <v>1127</v>
      </c>
      <c r="AB1681" s="422">
        <v>1143</v>
      </c>
      <c r="AC1681" s="422">
        <v>1159</v>
      </c>
      <c r="AD1681" s="422">
        <v>1162</v>
      </c>
      <c r="AE1681" s="422">
        <v>1080</v>
      </c>
      <c r="AF1681" s="422">
        <v>871</v>
      </c>
      <c r="AG1681" s="422">
        <v>868</v>
      </c>
      <c r="AH1681" s="422">
        <v>842</v>
      </c>
      <c r="AI1681" s="422">
        <v>881</v>
      </c>
      <c r="AJ1681" s="422">
        <v>890</v>
      </c>
      <c r="AK1681" s="422">
        <v>925</v>
      </c>
      <c r="AL1681" s="422">
        <v>951</v>
      </c>
      <c r="AM1681" s="422">
        <v>1027</v>
      </c>
      <c r="AN1681" s="422">
        <v>1012</v>
      </c>
      <c r="AO1681" s="422">
        <v>940</v>
      </c>
      <c r="AP1681" s="422">
        <v>998</v>
      </c>
      <c r="AQ1681" s="422">
        <v>980</v>
      </c>
      <c r="AR1681" s="422">
        <v>1008</v>
      </c>
      <c r="AS1681" s="422">
        <v>1055</v>
      </c>
      <c r="AT1681" s="422">
        <v>1088</v>
      </c>
      <c r="AU1681" s="422">
        <v>1044</v>
      </c>
      <c r="AV1681" s="422">
        <v>1134</v>
      </c>
      <c r="AW1681" s="422">
        <v>1071</v>
      </c>
      <c r="AX1681" s="422">
        <v>1049</v>
      </c>
      <c r="AY1681" s="422">
        <v>1012</v>
      </c>
      <c r="AZ1681" s="422">
        <v>1042</v>
      </c>
      <c r="BA1681" s="422">
        <v>1020</v>
      </c>
      <c r="BB1681" s="422">
        <v>1028</v>
      </c>
      <c r="BC1681" s="422">
        <v>1069</v>
      </c>
      <c r="BD1681" s="422">
        <v>1059</v>
      </c>
      <c r="BE1681" s="422">
        <v>1009</v>
      </c>
      <c r="BF1681" s="422">
        <v>928</v>
      </c>
      <c r="BG1681" s="422">
        <v>925</v>
      </c>
      <c r="BH1681" s="422">
        <v>1017</v>
      </c>
      <c r="BI1681" s="422">
        <v>1045</v>
      </c>
      <c r="BJ1681" s="422">
        <v>1084</v>
      </c>
      <c r="BK1681" s="422">
        <v>1138</v>
      </c>
      <c r="BL1681" s="422">
        <v>1215</v>
      </c>
      <c r="BM1681" s="422">
        <v>1302</v>
      </c>
      <c r="BN1681" s="422">
        <v>1248</v>
      </c>
      <c r="BO1681" s="422">
        <v>1240</v>
      </c>
      <c r="BP1681" s="422">
        <v>1273</v>
      </c>
      <c r="BQ1681" s="422">
        <v>1377</v>
      </c>
      <c r="BR1681" s="422">
        <v>1389</v>
      </c>
      <c r="BS1681" s="422">
        <v>1431</v>
      </c>
      <c r="BT1681" s="422">
        <v>1476</v>
      </c>
      <c r="BU1681" s="422">
        <v>1334</v>
      </c>
      <c r="BV1681" s="422">
        <v>1428</v>
      </c>
      <c r="BW1681" s="422">
        <v>1363</v>
      </c>
      <c r="BX1681" s="422">
        <v>1341</v>
      </c>
      <c r="BY1681" s="422">
        <v>1270</v>
      </c>
      <c r="BZ1681" s="422">
        <v>1293</v>
      </c>
      <c r="CA1681" s="422">
        <v>1258</v>
      </c>
      <c r="CB1681" s="422">
        <v>1171</v>
      </c>
      <c r="CC1681" s="422">
        <v>1265</v>
      </c>
      <c r="CD1681" s="422">
        <v>1215</v>
      </c>
      <c r="CE1681" s="422">
        <v>1179</v>
      </c>
      <c r="CF1681" s="422">
        <v>1140</v>
      </c>
      <c r="CG1681" s="422">
        <v>1091</v>
      </c>
      <c r="CH1681" s="422">
        <v>1125</v>
      </c>
      <c r="CI1681" s="422">
        <v>1143</v>
      </c>
      <c r="CJ1681" s="422">
        <v>1158</v>
      </c>
      <c r="CK1681" s="422">
        <v>1139</v>
      </c>
      <c r="CL1681" s="422">
        <v>969</v>
      </c>
      <c r="CM1681" s="422">
        <v>884</v>
      </c>
      <c r="CN1681" s="422">
        <v>813</v>
      </c>
      <c r="CO1681" s="422">
        <v>736</v>
      </c>
      <c r="CP1681" s="422">
        <v>695</v>
      </c>
      <c r="CQ1681" s="422">
        <v>569</v>
      </c>
      <c r="CR1681" s="422">
        <v>515</v>
      </c>
      <c r="CS1681" s="422">
        <v>476</v>
      </c>
      <c r="CT1681" s="422">
        <v>405</v>
      </c>
      <c r="CU1681" s="422">
        <v>407</v>
      </c>
      <c r="CV1681" s="422">
        <v>308</v>
      </c>
      <c r="CW1681" s="422">
        <v>277</v>
      </c>
      <c r="CX1681" s="422">
        <v>234</v>
      </c>
      <c r="CY1681" s="422">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25">
      <c r="A1682" s="30" t="s">
        <v>34</v>
      </c>
      <c r="B1682" s="1" t="s">
        <v>1715</v>
      </c>
      <c r="C1682" s="29" t="str">
        <f t="shared" si="334"/>
        <v>LA Wales - Ceredigion</v>
      </c>
      <c r="D1682" s="50">
        <f t="shared" si="336"/>
        <v>30061</v>
      </c>
      <c r="E1682" s="50">
        <f t="shared" si="337"/>
        <v>31557</v>
      </c>
      <c r="F1682" s="51">
        <f t="shared" si="338"/>
        <v>73050</v>
      </c>
      <c r="G1682" s="51">
        <f t="shared" si="339"/>
        <v>35842</v>
      </c>
      <c r="H1682" s="52">
        <f t="shared" si="340"/>
        <v>37208</v>
      </c>
      <c r="I1682" s="52">
        <f t="shared" si="341"/>
        <v>30061</v>
      </c>
      <c r="J1682" s="52">
        <f t="shared" si="342"/>
        <v>31557</v>
      </c>
      <c r="K1682" s="49">
        <f t="shared" si="343"/>
        <v>5781</v>
      </c>
      <c r="L1682" s="50">
        <f t="shared" si="344"/>
        <v>5651</v>
      </c>
      <c r="M1682" s="422">
        <v>259</v>
      </c>
      <c r="N1682" s="422">
        <v>275</v>
      </c>
      <c r="O1682" s="422">
        <v>247</v>
      </c>
      <c r="P1682" s="422">
        <v>281</v>
      </c>
      <c r="Q1682" s="422">
        <v>292</v>
      </c>
      <c r="R1682" s="422">
        <v>288</v>
      </c>
      <c r="S1682" s="422">
        <v>308</v>
      </c>
      <c r="T1682" s="422">
        <v>347</v>
      </c>
      <c r="U1682" s="422">
        <v>314</v>
      </c>
      <c r="V1682" s="422">
        <v>312</v>
      </c>
      <c r="W1682" s="422">
        <v>369</v>
      </c>
      <c r="X1682" s="422">
        <v>366</v>
      </c>
      <c r="Y1682" s="422">
        <v>382</v>
      </c>
      <c r="Z1682" s="422">
        <v>357</v>
      </c>
      <c r="AA1682" s="422">
        <v>331</v>
      </c>
      <c r="AB1682" s="422">
        <v>335</v>
      </c>
      <c r="AC1682" s="422">
        <v>346</v>
      </c>
      <c r="AD1682" s="422">
        <v>372</v>
      </c>
      <c r="AE1682" s="422">
        <v>487</v>
      </c>
      <c r="AF1682" s="422">
        <v>987</v>
      </c>
      <c r="AG1682" s="422">
        <v>1016</v>
      </c>
      <c r="AH1682" s="422">
        <v>855</v>
      </c>
      <c r="AI1682" s="422">
        <v>757</v>
      </c>
      <c r="AJ1682" s="422">
        <v>576</v>
      </c>
      <c r="AK1682" s="422">
        <v>509</v>
      </c>
      <c r="AL1682" s="422">
        <v>407</v>
      </c>
      <c r="AM1682" s="422">
        <v>332</v>
      </c>
      <c r="AN1682" s="422">
        <v>338</v>
      </c>
      <c r="AO1682" s="422">
        <v>349</v>
      </c>
      <c r="AP1682" s="422">
        <v>360</v>
      </c>
      <c r="AQ1682" s="422">
        <v>311</v>
      </c>
      <c r="AR1682" s="422">
        <v>358</v>
      </c>
      <c r="AS1682" s="422">
        <v>364</v>
      </c>
      <c r="AT1682" s="422">
        <v>347</v>
      </c>
      <c r="AU1682" s="422">
        <v>351</v>
      </c>
      <c r="AV1682" s="422">
        <v>367</v>
      </c>
      <c r="AW1682" s="422">
        <v>326</v>
      </c>
      <c r="AX1682" s="422">
        <v>306</v>
      </c>
      <c r="AY1682" s="422">
        <v>324</v>
      </c>
      <c r="AZ1682" s="422">
        <v>304</v>
      </c>
      <c r="BA1682" s="422">
        <v>337</v>
      </c>
      <c r="BB1682" s="422">
        <v>365</v>
      </c>
      <c r="BC1682" s="422">
        <v>344</v>
      </c>
      <c r="BD1682" s="422">
        <v>319</v>
      </c>
      <c r="BE1682" s="422">
        <v>319</v>
      </c>
      <c r="BF1682" s="422">
        <v>275</v>
      </c>
      <c r="BG1682" s="422">
        <v>308</v>
      </c>
      <c r="BH1682" s="422">
        <v>348</v>
      </c>
      <c r="BI1682" s="422">
        <v>359</v>
      </c>
      <c r="BJ1682" s="422">
        <v>358</v>
      </c>
      <c r="BK1682" s="422">
        <v>350</v>
      </c>
      <c r="BL1682" s="422">
        <v>407</v>
      </c>
      <c r="BM1682" s="422">
        <v>444</v>
      </c>
      <c r="BN1682" s="422">
        <v>443</v>
      </c>
      <c r="BO1682" s="422">
        <v>507</v>
      </c>
      <c r="BP1682" s="422">
        <v>487</v>
      </c>
      <c r="BQ1682" s="422">
        <v>523</v>
      </c>
      <c r="BR1682" s="422">
        <v>523</v>
      </c>
      <c r="BS1682" s="422">
        <v>497</v>
      </c>
      <c r="BT1682" s="422">
        <v>551</v>
      </c>
      <c r="BU1682" s="422">
        <v>557</v>
      </c>
      <c r="BV1682" s="422">
        <v>547</v>
      </c>
      <c r="BW1682" s="422">
        <v>531</v>
      </c>
      <c r="BX1682" s="422">
        <v>504</v>
      </c>
      <c r="BY1682" s="422">
        <v>519</v>
      </c>
      <c r="BZ1682" s="422">
        <v>519</v>
      </c>
      <c r="CA1682" s="422">
        <v>491</v>
      </c>
      <c r="CB1682" s="422">
        <v>513</v>
      </c>
      <c r="CC1682" s="422">
        <v>480</v>
      </c>
      <c r="CD1682" s="422">
        <v>477</v>
      </c>
      <c r="CE1682" s="422">
        <v>452</v>
      </c>
      <c r="CF1682" s="422">
        <v>473</v>
      </c>
      <c r="CG1682" s="422">
        <v>434</v>
      </c>
      <c r="CH1682" s="422">
        <v>460</v>
      </c>
      <c r="CI1682" s="422">
        <v>492</v>
      </c>
      <c r="CJ1682" s="422">
        <v>510</v>
      </c>
      <c r="CK1682" s="422">
        <v>479</v>
      </c>
      <c r="CL1682" s="422">
        <v>356</v>
      </c>
      <c r="CM1682" s="422">
        <v>364</v>
      </c>
      <c r="CN1682" s="422">
        <v>341</v>
      </c>
      <c r="CO1682" s="422">
        <v>332</v>
      </c>
      <c r="CP1682" s="422">
        <v>269</v>
      </c>
      <c r="CQ1682" s="422">
        <v>203</v>
      </c>
      <c r="CR1682" s="422">
        <v>233</v>
      </c>
      <c r="CS1682" s="422">
        <v>180</v>
      </c>
      <c r="CT1682" s="422">
        <v>172</v>
      </c>
      <c r="CU1682" s="422">
        <v>148</v>
      </c>
      <c r="CV1682" s="422">
        <v>118</v>
      </c>
      <c r="CW1682" s="422">
        <v>108</v>
      </c>
      <c r="CX1682" s="422">
        <v>91</v>
      </c>
      <c r="CY1682" s="422">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25">
      <c r="A1683" s="30" t="s">
        <v>34</v>
      </c>
      <c r="B1683" s="1" t="s">
        <v>1716</v>
      </c>
      <c r="C1683" s="29" t="str">
        <f t="shared" si="334"/>
        <v>LA Wales - Conwy</v>
      </c>
      <c r="D1683" s="50">
        <f t="shared" si="336"/>
        <v>44953</v>
      </c>
      <c r="E1683" s="50">
        <f t="shared" si="337"/>
        <v>48984</v>
      </c>
      <c r="F1683" s="51">
        <f t="shared" si="338"/>
        <v>114410</v>
      </c>
      <c r="G1683" s="51">
        <f t="shared" si="339"/>
        <v>55406</v>
      </c>
      <c r="H1683" s="52">
        <f t="shared" si="340"/>
        <v>59004</v>
      </c>
      <c r="I1683" s="52">
        <f t="shared" si="341"/>
        <v>44953</v>
      </c>
      <c r="J1683" s="52">
        <f t="shared" si="342"/>
        <v>48984</v>
      </c>
      <c r="K1683" s="49">
        <f t="shared" si="343"/>
        <v>10453</v>
      </c>
      <c r="L1683" s="50">
        <f t="shared" si="344"/>
        <v>10020</v>
      </c>
      <c r="M1683" s="422">
        <v>461</v>
      </c>
      <c r="N1683" s="422">
        <v>495</v>
      </c>
      <c r="O1683" s="422">
        <v>470</v>
      </c>
      <c r="P1683" s="422">
        <v>532</v>
      </c>
      <c r="Q1683" s="422">
        <v>535</v>
      </c>
      <c r="R1683" s="422">
        <v>561</v>
      </c>
      <c r="S1683" s="422">
        <v>542</v>
      </c>
      <c r="T1683" s="422">
        <v>575</v>
      </c>
      <c r="U1683" s="422">
        <v>612</v>
      </c>
      <c r="V1683" s="422">
        <v>596</v>
      </c>
      <c r="W1683" s="422">
        <v>620</v>
      </c>
      <c r="X1683" s="422">
        <v>614</v>
      </c>
      <c r="Y1683" s="422">
        <v>704</v>
      </c>
      <c r="Z1683" s="422">
        <v>632</v>
      </c>
      <c r="AA1683" s="422">
        <v>632</v>
      </c>
      <c r="AB1683" s="422">
        <v>607</v>
      </c>
      <c r="AC1683" s="422">
        <v>643</v>
      </c>
      <c r="AD1683" s="422">
        <v>622</v>
      </c>
      <c r="AE1683" s="422">
        <v>611</v>
      </c>
      <c r="AF1683" s="422">
        <v>476</v>
      </c>
      <c r="AG1683" s="422">
        <v>402</v>
      </c>
      <c r="AH1683" s="422">
        <v>411</v>
      </c>
      <c r="AI1683" s="422">
        <v>460</v>
      </c>
      <c r="AJ1683" s="422">
        <v>540</v>
      </c>
      <c r="AK1683" s="422">
        <v>534</v>
      </c>
      <c r="AL1683" s="422">
        <v>614</v>
      </c>
      <c r="AM1683" s="422">
        <v>583</v>
      </c>
      <c r="AN1683" s="422">
        <v>477</v>
      </c>
      <c r="AO1683" s="422">
        <v>568</v>
      </c>
      <c r="AP1683" s="422">
        <v>536</v>
      </c>
      <c r="AQ1683" s="422">
        <v>539</v>
      </c>
      <c r="AR1683" s="422">
        <v>585</v>
      </c>
      <c r="AS1683" s="422">
        <v>621</v>
      </c>
      <c r="AT1683" s="422">
        <v>565</v>
      </c>
      <c r="AU1683" s="422">
        <v>617</v>
      </c>
      <c r="AV1683" s="422">
        <v>578</v>
      </c>
      <c r="AW1683" s="422">
        <v>604</v>
      </c>
      <c r="AX1683" s="422">
        <v>542</v>
      </c>
      <c r="AY1683" s="422">
        <v>582</v>
      </c>
      <c r="AZ1683" s="422">
        <v>560</v>
      </c>
      <c r="BA1683" s="422">
        <v>536</v>
      </c>
      <c r="BB1683" s="422">
        <v>554</v>
      </c>
      <c r="BC1683" s="422">
        <v>611</v>
      </c>
      <c r="BD1683" s="422">
        <v>635</v>
      </c>
      <c r="BE1683" s="422">
        <v>572</v>
      </c>
      <c r="BF1683" s="422">
        <v>480</v>
      </c>
      <c r="BG1683" s="422">
        <v>557</v>
      </c>
      <c r="BH1683" s="422">
        <v>553</v>
      </c>
      <c r="BI1683" s="422">
        <v>568</v>
      </c>
      <c r="BJ1683" s="422">
        <v>609</v>
      </c>
      <c r="BK1683" s="422">
        <v>686</v>
      </c>
      <c r="BL1683" s="422">
        <v>796</v>
      </c>
      <c r="BM1683" s="422">
        <v>785</v>
      </c>
      <c r="BN1683" s="422">
        <v>751</v>
      </c>
      <c r="BO1683" s="422">
        <v>815</v>
      </c>
      <c r="BP1683" s="422">
        <v>781</v>
      </c>
      <c r="BQ1683" s="422">
        <v>835</v>
      </c>
      <c r="BR1683" s="422">
        <v>891</v>
      </c>
      <c r="BS1683" s="422">
        <v>894</v>
      </c>
      <c r="BT1683" s="422">
        <v>874</v>
      </c>
      <c r="BU1683" s="422">
        <v>890</v>
      </c>
      <c r="BV1683" s="422">
        <v>891</v>
      </c>
      <c r="BW1683" s="422">
        <v>898</v>
      </c>
      <c r="BX1683" s="422">
        <v>890</v>
      </c>
      <c r="BY1683" s="422">
        <v>826</v>
      </c>
      <c r="BZ1683" s="422">
        <v>798</v>
      </c>
      <c r="CA1683" s="422">
        <v>792</v>
      </c>
      <c r="CB1683" s="422">
        <v>749</v>
      </c>
      <c r="CC1683" s="422">
        <v>712</v>
      </c>
      <c r="CD1683" s="422">
        <v>775</v>
      </c>
      <c r="CE1683" s="422">
        <v>742</v>
      </c>
      <c r="CF1683" s="422">
        <v>726</v>
      </c>
      <c r="CG1683" s="422">
        <v>759</v>
      </c>
      <c r="CH1683" s="422">
        <v>718</v>
      </c>
      <c r="CI1683" s="422">
        <v>807</v>
      </c>
      <c r="CJ1683" s="422">
        <v>844</v>
      </c>
      <c r="CK1683" s="422">
        <v>825</v>
      </c>
      <c r="CL1683" s="422">
        <v>658</v>
      </c>
      <c r="CM1683" s="422">
        <v>602</v>
      </c>
      <c r="CN1683" s="422">
        <v>563</v>
      </c>
      <c r="CO1683" s="422">
        <v>509</v>
      </c>
      <c r="CP1683" s="422">
        <v>456</v>
      </c>
      <c r="CQ1683" s="422">
        <v>381</v>
      </c>
      <c r="CR1683" s="422">
        <v>343</v>
      </c>
      <c r="CS1683" s="422">
        <v>344</v>
      </c>
      <c r="CT1683" s="422">
        <v>264</v>
      </c>
      <c r="CU1683" s="422">
        <v>245</v>
      </c>
      <c r="CV1683" s="422">
        <v>228</v>
      </c>
      <c r="CW1683" s="422">
        <v>226</v>
      </c>
      <c r="CX1683" s="422">
        <v>166</v>
      </c>
      <c r="CY1683" s="422">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25">
      <c r="A1684" s="30" t="s">
        <v>34</v>
      </c>
      <c r="B1684" s="1" t="s">
        <v>1717</v>
      </c>
      <c r="C1684" s="29" t="str">
        <f t="shared" si="334"/>
        <v>LA Wales - Denbighshire</v>
      </c>
      <c r="D1684" s="50">
        <f t="shared" si="336"/>
        <v>37427</v>
      </c>
      <c r="E1684" s="50">
        <f t="shared" si="337"/>
        <v>40450</v>
      </c>
      <c r="F1684" s="51">
        <f t="shared" si="338"/>
        <v>97156</v>
      </c>
      <c r="G1684" s="51">
        <f t="shared" si="339"/>
        <v>47310</v>
      </c>
      <c r="H1684" s="52">
        <f t="shared" si="340"/>
        <v>49846</v>
      </c>
      <c r="I1684" s="52">
        <f t="shared" si="341"/>
        <v>37427</v>
      </c>
      <c r="J1684" s="52">
        <f t="shared" si="342"/>
        <v>40450</v>
      </c>
      <c r="K1684" s="49">
        <f t="shared" si="343"/>
        <v>9883</v>
      </c>
      <c r="L1684" s="50">
        <f t="shared" si="344"/>
        <v>9396</v>
      </c>
      <c r="M1684" s="422">
        <v>401</v>
      </c>
      <c r="N1684" s="422">
        <v>464</v>
      </c>
      <c r="O1684" s="422">
        <v>512</v>
      </c>
      <c r="P1684" s="422">
        <v>526</v>
      </c>
      <c r="Q1684" s="422">
        <v>494</v>
      </c>
      <c r="R1684" s="422">
        <v>503</v>
      </c>
      <c r="S1684" s="422">
        <v>548</v>
      </c>
      <c r="T1684" s="422">
        <v>535</v>
      </c>
      <c r="U1684" s="422">
        <v>564</v>
      </c>
      <c r="V1684" s="422">
        <v>534</v>
      </c>
      <c r="W1684" s="422">
        <v>578</v>
      </c>
      <c r="X1684" s="422">
        <v>560</v>
      </c>
      <c r="Y1684" s="422">
        <v>600</v>
      </c>
      <c r="Z1684" s="422">
        <v>625</v>
      </c>
      <c r="AA1684" s="422">
        <v>616</v>
      </c>
      <c r="AB1684" s="422">
        <v>624</v>
      </c>
      <c r="AC1684" s="422">
        <v>599</v>
      </c>
      <c r="AD1684" s="422">
        <v>600</v>
      </c>
      <c r="AE1684" s="422">
        <v>622</v>
      </c>
      <c r="AF1684" s="422">
        <v>448</v>
      </c>
      <c r="AG1684" s="422">
        <v>447</v>
      </c>
      <c r="AH1684" s="422">
        <v>401</v>
      </c>
      <c r="AI1684" s="422">
        <v>463</v>
      </c>
      <c r="AJ1684" s="422">
        <v>442</v>
      </c>
      <c r="AK1684" s="422">
        <v>460</v>
      </c>
      <c r="AL1684" s="422">
        <v>490</v>
      </c>
      <c r="AM1684" s="422">
        <v>505</v>
      </c>
      <c r="AN1684" s="422">
        <v>514</v>
      </c>
      <c r="AO1684" s="422">
        <v>484</v>
      </c>
      <c r="AP1684" s="422">
        <v>524</v>
      </c>
      <c r="AQ1684" s="422">
        <v>480</v>
      </c>
      <c r="AR1684" s="422">
        <v>514</v>
      </c>
      <c r="AS1684" s="422">
        <v>537</v>
      </c>
      <c r="AT1684" s="422">
        <v>539</v>
      </c>
      <c r="AU1684" s="422">
        <v>492</v>
      </c>
      <c r="AV1684" s="422">
        <v>534</v>
      </c>
      <c r="AW1684" s="422">
        <v>529</v>
      </c>
      <c r="AX1684" s="422">
        <v>505</v>
      </c>
      <c r="AY1684" s="422">
        <v>491</v>
      </c>
      <c r="AZ1684" s="422">
        <v>520</v>
      </c>
      <c r="BA1684" s="422">
        <v>453</v>
      </c>
      <c r="BB1684" s="422">
        <v>497</v>
      </c>
      <c r="BC1684" s="422">
        <v>492</v>
      </c>
      <c r="BD1684" s="422">
        <v>506</v>
      </c>
      <c r="BE1684" s="422">
        <v>470</v>
      </c>
      <c r="BF1684" s="422">
        <v>424</v>
      </c>
      <c r="BG1684" s="422">
        <v>467</v>
      </c>
      <c r="BH1684" s="422">
        <v>512</v>
      </c>
      <c r="BI1684" s="422">
        <v>538</v>
      </c>
      <c r="BJ1684" s="422">
        <v>533</v>
      </c>
      <c r="BK1684" s="422">
        <v>551</v>
      </c>
      <c r="BL1684" s="422">
        <v>641</v>
      </c>
      <c r="BM1684" s="422">
        <v>668</v>
      </c>
      <c r="BN1684" s="422">
        <v>666</v>
      </c>
      <c r="BO1684" s="422">
        <v>668</v>
      </c>
      <c r="BP1684" s="422">
        <v>655</v>
      </c>
      <c r="BQ1684" s="422">
        <v>730</v>
      </c>
      <c r="BR1684" s="422">
        <v>672</v>
      </c>
      <c r="BS1684" s="422">
        <v>765</v>
      </c>
      <c r="BT1684" s="422">
        <v>757</v>
      </c>
      <c r="BU1684" s="422">
        <v>717</v>
      </c>
      <c r="BV1684" s="422">
        <v>753</v>
      </c>
      <c r="BW1684" s="422">
        <v>656</v>
      </c>
      <c r="BX1684" s="422">
        <v>699</v>
      </c>
      <c r="BY1684" s="422">
        <v>663</v>
      </c>
      <c r="BZ1684" s="422">
        <v>644</v>
      </c>
      <c r="CA1684" s="422">
        <v>637</v>
      </c>
      <c r="CB1684" s="422">
        <v>610</v>
      </c>
      <c r="CC1684" s="422">
        <v>595</v>
      </c>
      <c r="CD1684" s="422">
        <v>599</v>
      </c>
      <c r="CE1684" s="422">
        <v>582</v>
      </c>
      <c r="CF1684" s="422">
        <v>534</v>
      </c>
      <c r="CG1684" s="422">
        <v>543</v>
      </c>
      <c r="CH1684" s="422">
        <v>590</v>
      </c>
      <c r="CI1684" s="422">
        <v>638</v>
      </c>
      <c r="CJ1684" s="422">
        <v>658</v>
      </c>
      <c r="CK1684" s="422">
        <v>651</v>
      </c>
      <c r="CL1684" s="422">
        <v>445</v>
      </c>
      <c r="CM1684" s="422">
        <v>418</v>
      </c>
      <c r="CN1684" s="422">
        <v>441</v>
      </c>
      <c r="CO1684" s="422">
        <v>416</v>
      </c>
      <c r="CP1684" s="422">
        <v>329</v>
      </c>
      <c r="CQ1684" s="422">
        <v>319</v>
      </c>
      <c r="CR1684" s="422">
        <v>263</v>
      </c>
      <c r="CS1684" s="422">
        <v>231</v>
      </c>
      <c r="CT1684" s="422">
        <v>211</v>
      </c>
      <c r="CU1684" s="422">
        <v>197</v>
      </c>
      <c r="CV1684" s="422">
        <v>160</v>
      </c>
      <c r="CW1684" s="422">
        <v>148</v>
      </c>
      <c r="CX1684" s="422">
        <v>105</v>
      </c>
      <c r="CY1684" s="422">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25">
      <c r="A1685" s="30" t="s">
        <v>34</v>
      </c>
      <c r="B1685" s="1" t="s">
        <v>1718</v>
      </c>
      <c r="C1685" s="29" t="str">
        <f t="shared" si="334"/>
        <v>LA Wales - Flintshire</v>
      </c>
      <c r="D1685" s="50">
        <f t="shared" si="336"/>
        <v>60466</v>
      </c>
      <c r="E1685" s="50">
        <f t="shared" si="337"/>
        <v>64529</v>
      </c>
      <c r="F1685" s="51">
        <f t="shared" si="338"/>
        <v>155812</v>
      </c>
      <c r="G1685" s="51">
        <f t="shared" si="339"/>
        <v>76324</v>
      </c>
      <c r="H1685" s="52">
        <f t="shared" si="340"/>
        <v>79488</v>
      </c>
      <c r="I1685" s="52">
        <f t="shared" si="341"/>
        <v>60466</v>
      </c>
      <c r="J1685" s="52">
        <f t="shared" si="342"/>
        <v>64529</v>
      </c>
      <c r="K1685" s="49">
        <f t="shared" si="343"/>
        <v>15858</v>
      </c>
      <c r="L1685" s="50">
        <f t="shared" si="344"/>
        <v>14959</v>
      </c>
      <c r="M1685" s="422">
        <v>698</v>
      </c>
      <c r="N1685" s="422">
        <v>720</v>
      </c>
      <c r="O1685" s="422">
        <v>806</v>
      </c>
      <c r="P1685" s="422">
        <v>775</v>
      </c>
      <c r="Q1685" s="422">
        <v>793</v>
      </c>
      <c r="R1685" s="422">
        <v>823</v>
      </c>
      <c r="S1685" s="422">
        <v>841</v>
      </c>
      <c r="T1685" s="422">
        <v>864</v>
      </c>
      <c r="U1685" s="422">
        <v>911</v>
      </c>
      <c r="V1685" s="422">
        <v>911</v>
      </c>
      <c r="W1685" s="422">
        <v>903</v>
      </c>
      <c r="X1685" s="422">
        <v>976</v>
      </c>
      <c r="Y1685" s="422">
        <v>949</v>
      </c>
      <c r="Z1685" s="422">
        <v>1013</v>
      </c>
      <c r="AA1685" s="422">
        <v>950</v>
      </c>
      <c r="AB1685" s="422">
        <v>1048</v>
      </c>
      <c r="AC1685" s="422">
        <v>976</v>
      </c>
      <c r="AD1685" s="422">
        <v>901</v>
      </c>
      <c r="AE1685" s="422">
        <v>898</v>
      </c>
      <c r="AF1685" s="422">
        <v>756</v>
      </c>
      <c r="AG1685" s="422">
        <v>647</v>
      </c>
      <c r="AH1685" s="422">
        <v>684</v>
      </c>
      <c r="AI1685" s="422">
        <v>712</v>
      </c>
      <c r="AJ1685" s="422">
        <v>744</v>
      </c>
      <c r="AK1685" s="422">
        <v>876</v>
      </c>
      <c r="AL1685" s="422">
        <v>855</v>
      </c>
      <c r="AM1685" s="422">
        <v>832</v>
      </c>
      <c r="AN1685" s="422">
        <v>824</v>
      </c>
      <c r="AO1685" s="422">
        <v>834</v>
      </c>
      <c r="AP1685" s="422">
        <v>859</v>
      </c>
      <c r="AQ1685" s="422">
        <v>913</v>
      </c>
      <c r="AR1685" s="422">
        <v>1003</v>
      </c>
      <c r="AS1685" s="422">
        <v>902</v>
      </c>
      <c r="AT1685" s="422">
        <v>907</v>
      </c>
      <c r="AU1685" s="422">
        <v>948</v>
      </c>
      <c r="AV1685" s="422">
        <v>984</v>
      </c>
      <c r="AW1685" s="422">
        <v>951</v>
      </c>
      <c r="AX1685" s="422">
        <v>993</v>
      </c>
      <c r="AY1685" s="422">
        <v>910</v>
      </c>
      <c r="AZ1685" s="422">
        <v>865</v>
      </c>
      <c r="BA1685" s="422">
        <v>894</v>
      </c>
      <c r="BB1685" s="422">
        <v>945</v>
      </c>
      <c r="BC1685" s="422">
        <v>931</v>
      </c>
      <c r="BD1685" s="422">
        <v>937</v>
      </c>
      <c r="BE1685" s="422">
        <v>899</v>
      </c>
      <c r="BF1685" s="422">
        <v>863</v>
      </c>
      <c r="BG1685" s="422">
        <v>807</v>
      </c>
      <c r="BH1685" s="422">
        <v>843</v>
      </c>
      <c r="BI1685" s="422">
        <v>929</v>
      </c>
      <c r="BJ1685" s="422">
        <v>962</v>
      </c>
      <c r="BK1685" s="422">
        <v>993</v>
      </c>
      <c r="BL1685" s="422">
        <v>1135</v>
      </c>
      <c r="BM1685" s="422">
        <v>1166</v>
      </c>
      <c r="BN1685" s="422">
        <v>1169</v>
      </c>
      <c r="BO1685" s="422">
        <v>1223</v>
      </c>
      <c r="BP1685" s="422">
        <v>1217</v>
      </c>
      <c r="BQ1685" s="422">
        <v>1120</v>
      </c>
      <c r="BR1685" s="422">
        <v>1125</v>
      </c>
      <c r="BS1685" s="422">
        <v>1152</v>
      </c>
      <c r="BT1685" s="422">
        <v>1196</v>
      </c>
      <c r="BU1685" s="422">
        <v>1088</v>
      </c>
      <c r="BV1685" s="422">
        <v>1143</v>
      </c>
      <c r="BW1685" s="422">
        <v>1056</v>
      </c>
      <c r="BX1685" s="422">
        <v>1016</v>
      </c>
      <c r="BY1685" s="422">
        <v>1023</v>
      </c>
      <c r="BZ1685" s="422">
        <v>899</v>
      </c>
      <c r="CA1685" s="422">
        <v>872</v>
      </c>
      <c r="CB1685" s="422">
        <v>867</v>
      </c>
      <c r="CC1685" s="422">
        <v>780</v>
      </c>
      <c r="CD1685" s="422">
        <v>796</v>
      </c>
      <c r="CE1685" s="422">
        <v>831</v>
      </c>
      <c r="CF1685" s="422">
        <v>750</v>
      </c>
      <c r="CG1685" s="422">
        <v>867</v>
      </c>
      <c r="CH1685" s="422">
        <v>820</v>
      </c>
      <c r="CI1685" s="422">
        <v>855</v>
      </c>
      <c r="CJ1685" s="422">
        <v>885</v>
      </c>
      <c r="CK1685" s="422">
        <v>975</v>
      </c>
      <c r="CL1685" s="422">
        <v>604</v>
      </c>
      <c r="CM1685" s="422">
        <v>620</v>
      </c>
      <c r="CN1685" s="422">
        <v>617</v>
      </c>
      <c r="CO1685" s="422">
        <v>525</v>
      </c>
      <c r="CP1685" s="422">
        <v>445</v>
      </c>
      <c r="CQ1685" s="422">
        <v>397</v>
      </c>
      <c r="CR1685" s="422">
        <v>393</v>
      </c>
      <c r="CS1685" s="422">
        <v>316</v>
      </c>
      <c r="CT1685" s="422">
        <v>324</v>
      </c>
      <c r="CU1685" s="422">
        <v>263</v>
      </c>
      <c r="CV1685" s="422">
        <v>217</v>
      </c>
      <c r="CW1685" s="422">
        <v>188</v>
      </c>
      <c r="CX1685" s="422">
        <v>137</v>
      </c>
      <c r="CY1685" s="422">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25">
      <c r="A1686" s="30" t="s">
        <v>34</v>
      </c>
      <c r="B1686" s="1" t="s">
        <v>1719</v>
      </c>
      <c r="C1686" s="29" t="str">
        <f t="shared" si="334"/>
        <v>LA Wales - Gwynedd</v>
      </c>
      <c r="D1686" s="50">
        <f t="shared" si="336"/>
        <v>47418</v>
      </c>
      <c r="E1686" s="50">
        <f t="shared" si="337"/>
        <v>50072</v>
      </c>
      <c r="F1686" s="51">
        <f t="shared" si="338"/>
        <v>119173</v>
      </c>
      <c r="G1686" s="51">
        <f t="shared" si="339"/>
        <v>58591</v>
      </c>
      <c r="H1686" s="52">
        <f t="shared" si="340"/>
        <v>60582</v>
      </c>
      <c r="I1686" s="52">
        <f t="shared" si="341"/>
        <v>47418</v>
      </c>
      <c r="J1686" s="52">
        <f t="shared" si="342"/>
        <v>50072</v>
      </c>
      <c r="K1686" s="49">
        <f t="shared" si="343"/>
        <v>11173</v>
      </c>
      <c r="L1686" s="50">
        <f t="shared" si="344"/>
        <v>10510</v>
      </c>
      <c r="M1686" s="422">
        <v>505</v>
      </c>
      <c r="N1686" s="422">
        <v>565</v>
      </c>
      <c r="O1686" s="422">
        <v>523</v>
      </c>
      <c r="P1686" s="422">
        <v>553</v>
      </c>
      <c r="Q1686" s="422">
        <v>564</v>
      </c>
      <c r="R1686" s="422">
        <v>601</v>
      </c>
      <c r="S1686" s="422">
        <v>557</v>
      </c>
      <c r="T1686" s="422">
        <v>674</v>
      </c>
      <c r="U1686" s="422">
        <v>595</v>
      </c>
      <c r="V1686" s="422">
        <v>673</v>
      </c>
      <c r="W1686" s="422">
        <v>651</v>
      </c>
      <c r="X1686" s="422">
        <v>667</v>
      </c>
      <c r="Y1686" s="422">
        <v>658</v>
      </c>
      <c r="Z1686" s="422">
        <v>728</v>
      </c>
      <c r="AA1686" s="422">
        <v>669</v>
      </c>
      <c r="AB1686" s="422">
        <v>671</v>
      </c>
      <c r="AC1686" s="422">
        <v>676</v>
      </c>
      <c r="AD1686" s="422">
        <v>643</v>
      </c>
      <c r="AE1686" s="422">
        <v>629</v>
      </c>
      <c r="AF1686" s="422">
        <v>788</v>
      </c>
      <c r="AG1686" s="422">
        <v>949</v>
      </c>
      <c r="AH1686" s="422">
        <v>929</v>
      </c>
      <c r="AI1686" s="422">
        <v>902</v>
      </c>
      <c r="AJ1686" s="422">
        <v>887</v>
      </c>
      <c r="AK1686" s="422">
        <v>831</v>
      </c>
      <c r="AL1686" s="422">
        <v>730</v>
      </c>
      <c r="AM1686" s="422">
        <v>671</v>
      </c>
      <c r="AN1686" s="422">
        <v>661</v>
      </c>
      <c r="AO1686" s="422">
        <v>662</v>
      </c>
      <c r="AP1686" s="422">
        <v>665</v>
      </c>
      <c r="AQ1686" s="422">
        <v>662</v>
      </c>
      <c r="AR1686" s="422">
        <v>698</v>
      </c>
      <c r="AS1686" s="422">
        <v>676</v>
      </c>
      <c r="AT1686" s="422">
        <v>695</v>
      </c>
      <c r="AU1686" s="422">
        <v>693</v>
      </c>
      <c r="AV1686" s="422">
        <v>688</v>
      </c>
      <c r="AW1686" s="422">
        <v>703</v>
      </c>
      <c r="AX1686" s="422">
        <v>619</v>
      </c>
      <c r="AY1686" s="422">
        <v>613</v>
      </c>
      <c r="AZ1686" s="422">
        <v>586</v>
      </c>
      <c r="BA1686" s="422">
        <v>606</v>
      </c>
      <c r="BB1686" s="422">
        <v>606</v>
      </c>
      <c r="BC1686" s="422">
        <v>609</v>
      </c>
      <c r="BD1686" s="422">
        <v>613</v>
      </c>
      <c r="BE1686" s="422">
        <v>572</v>
      </c>
      <c r="BF1686" s="422">
        <v>558</v>
      </c>
      <c r="BG1686" s="422">
        <v>579</v>
      </c>
      <c r="BH1686" s="422">
        <v>617</v>
      </c>
      <c r="BI1686" s="422">
        <v>615</v>
      </c>
      <c r="BJ1686" s="422">
        <v>673</v>
      </c>
      <c r="BK1686" s="422">
        <v>721</v>
      </c>
      <c r="BL1686" s="422">
        <v>782</v>
      </c>
      <c r="BM1686" s="422">
        <v>832</v>
      </c>
      <c r="BN1686" s="422">
        <v>804</v>
      </c>
      <c r="BO1686" s="422">
        <v>784</v>
      </c>
      <c r="BP1686" s="422">
        <v>800</v>
      </c>
      <c r="BQ1686" s="422">
        <v>837</v>
      </c>
      <c r="BR1686" s="422">
        <v>872</v>
      </c>
      <c r="BS1686" s="422">
        <v>868</v>
      </c>
      <c r="BT1686" s="422">
        <v>882</v>
      </c>
      <c r="BU1686" s="422">
        <v>885</v>
      </c>
      <c r="BV1686" s="422">
        <v>876</v>
      </c>
      <c r="BW1686" s="422">
        <v>851</v>
      </c>
      <c r="BX1686" s="422">
        <v>774</v>
      </c>
      <c r="BY1686" s="422">
        <v>760</v>
      </c>
      <c r="BZ1686" s="422">
        <v>811</v>
      </c>
      <c r="CA1686" s="422">
        <v>751</v>
      </c>
      <c r="CB1686" s="422">
        <v>716</v>
      </c>
      <c r="CC1686" s="422">
        <v>721</v>
      </c>
      <c r="CD1686" s="422">
        <v>670</v>
      </c>
      <c r="CE1686" s="422">
        <v>707</v>
      </c>
      <c r="CF1686" s="422">
        <v>639</v>
      </c>
      <c r="CG1686" s="422">
        <v>622</v>
      </c>
      <c r="CH1686" s="422">
        <v>631</v>
      </c>
      <c r="CI1686" s="422">
        <v>708</v>
      </c>
      <c r="CJ1686" s="422">
        <v>740</v>
      </c>
      <c r="CK1686" s="422">
        <v>700</v>
      </c>
      <c r="CL1686" s="422">
        <v>565</v>
      </c>
      <c r="CM1686" s="422">
        <v>496</v>
      </c>
      <c r="CN1686" s="422">
        <v>504</v>
      </c>
      <c r="CO1686" s="422">
        <v>451</v>
      </c>
      <c r="CP1686" s="422">
        <v>360</v>
      </c>
      <c r="CQ1686" s="422">
        <v>283</v>
      </c>
      <c r="CR1686" s="422">
        <v>309</v>
      </c>
      <c r="CS1686" s="422">
        <v>303</v>
      </c>
      <c r="CT1686" s="422">
        <v>230</v>
      </c>
      <c r="CU1686" s="422">
        <v>233</v>
      </c>
      <c r="CV1686" s="422">
        <v>208</v>
      </c>
      <c r="CW1686" s="422">
        <v>169</v>
      </c>
      <c r="CX1686" s="422">
        <v>129</v>
      </c>
      <c r="CY1686" s="422">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25">
      <c r="A1687" s="30" t="s">
        <v>34</v>
      </c>
      <c r="B1687" s="1" t="s">
        <v>1720</v>
      </c>
      <c r="C1687" s="29" t="str">
        <f t="shared" si="334"/>
        <v>LA Wales - Isle of Anglesey</v>
      </c>
      <c r="D1687" s="50">
        <f t="shared" si="336"/>
        <v>27252</v>
      </c>
      <c r="E1687" s="50">
        <f t="shared" si="337"/>
        <v>28968</v>
      </c>
      <c r="F1687" s="51">
        <f t="shared" si="338"/>
        <v>69291</v>
      </c>
      <c r="G1687" s="51">
        <f t="shared" si="339"/>
        <v>33929</v>
      </c>
      <c r="H1687" s="52">
        <f t="shared" si="340"/>
        <v>35362</v>
      </c>
      <c r="I1687" s="52">
        <f t="shared" si="341"/>
        <v>27252</v>
      </c>
      <c r="J1687" s="52">
        <f t="shared" si="342"/>
        <v>28968</v>
      </c>
      <c r="K1687" s="49">
        <f t="shared" si="343"/>
        <v>6677</v>
      </c>
      <c r="L1687" s="50">
        <f t="shared" si="344"/>
        <v>6394</v>
      </c>
      <c r="M1687" s="422">
        <v>264</v>
      </c>
      <c r="N1687" s="422">
        <v>280</v>
      </c>
      <c r="O1687" s="422">
        <v>322</v>
      </c>
      <c r="P1687" s="422">
        <v>308</v>
      </c>
      <c r="Q1687" s="422">
        <v>320</v>
      </c>
      <c r="R1687" s="422">
        <v>344</v>
      </c>
      <c r="S1687" s="422">
        <v>395</v>
      </c>
      <c r="T1687" s="422">
        <v>401</v>
      </c>
      <c r="U1687" s="422">
        <v>365</v>
      </c>
      <c r="V1687" s="422">
        <v>394</v>
      </c>
      <c r="W1687" s="422">
        <v>421</v>
      </c>
      <c r="X1687" s="422">
        <v>400</v>
      </c>
      <c r="Y1687" s="422">
        <v>441</v>
      </c>
      <c r="Z1687" s="422">
        <v>413</v>
      </c>
      <c r="AA1687" s="422">
        <v>437</v>
      </c>
      <c r="AB1687" s="422">
        <v>381</v>
      </c>
      <c r="AC1687" s="422">
        <v>394</v>
      </c>
      <c r="AD1687" s="422">
        <v>397</v>
      </c>
      <c r="AE1687" s="422">
        <v>373</v>
      </c>
      <c r="AF1687" s="422">
        <v>298</v>
      </c>
      <c r="AG1687" s="422">
        <v>289</v>
      </c>
      <c r="AH1687" s="422">
        <v>327</v>
      </c>
      <c r="AI1687" s="422">
        <v>296</v>
      </c>
      <c r="AJ1687" s="422">
        <v>278</v>
      </c>
      <c r="AK1687" s="422">
        <v>364</v>
      </c>
      <c r="AL1687" s="422">
        <v>298</v>
      </c>
      <c r="AM1687" s="422">
        <v>306</v>
      </c>
      <c r="AN1687" s="422">
        <v>324</v>
      </c>
      <c r="AO1687" s="422">
        <v>329</v>
      </c>
      <c r="AP1687" s="422">
        <v>360</v>
      </c>
      <c r="AQ1687" s="422">
        <v>346</v>
      </c>
      <c r="AR1687" s="422">
        <v>341</v>
      </c>
      <c r="AS1687" s="422">
        <v>340</v>
      </c>
      <c r="AT1687" s="422">
        <v>357</v>
      </c>
      <c r="AU1687" s="422">
        <v>356</v>
      </c>
      <c r="AV1687" s="422">
        <v>390</v>
      </c>
      <c r="AW1687" s="422">
        <v>375</v>
      </c>
      <c r="AX1687" s="422">
        <v>326</v>
      </c>
      <c r="AY1687" s="422">
        <v>353</v>
      </c>
      <c r="AZ1687" s="422">
        <v>372</v>
      </c>
      <c r="BA1687" s="422">
        <v>339</v>
      </c>
      <c r="BB1687" s="422">
        <v>325</v>
      </c>
      <c r="BC1687" s="422">
        <v>345</v>
      </c>
      <c r="BD1687" s="422">
        <v>369</v>
      </c>
      <c r="BE1687" s="422">
        <v>381</v>
      </c>
      <c r="BF1687" s="422">
        <v>328</v>
      </c>
      <c r="BG1687" s="422">
        <v>317</v>
      </c>
      <c r="BH1687" s="422">
        <v>325</v>
      </c>
      <c r="BI1687" s="422">
        <v>353</v>
      </c>
      <c r="BJ1687" s="422">
        <v>370</v>
      </c>
      <c r="BK1687" s="422">
        <v>436</v>
      </c>
      <c r="BL1687" s="422">
        <v>456</v>
      </c>
      <c r="BM1687" s="422">
        <v>494</v>
      </c>
      <c r="BN1687" s="422">
        <v>445</v>
      </c>
      <c r="BO1687" s="422">
        <v>474</v>
      </c>
      <c r="BP1687" s="422">
        <v>484</v>
      </c>
      <c r="BQ1687" s="422">
        <v>523</v>
      </c>
      <c r="BR1687" s="422">
        <v>492</v>
      </c>
      <c r="BS1687" s="422">
        <v>546</v>
      </c>
      <c r="BT1687" s="422">
        <v>544</v>
      </c>
      <c r="BU1687" s="422">
        <v>582</v>
      </c>
      <c r="BV1687" s="422">
        <v>524</v>
      </c>
      <c r="BW1687" s="422">
        <v>519</v>
      </c>
      <c r="BX1687" s="422">
        <v>551</v>
      </c>
      <c r="BY1687" s="422">
        <v>529</v>
      </c>
      <c r="BZ1687" s="422">
        <v>489</v>
      </c>
      <c r="CA1687" s="422">
        <v>466</v>
      </c>
      <c r="CB1687" s="422">
        <v>489</v>
      </c>
      <c r="CC1687" s="422">
        <v>477</v>
      </c>
      <c r="CD1687" s="422">
        <v>463</v>
      </c>
      <c r="CE1687" s="422">
        <v>456</v>
      </c>
      <c r="CF1687" s="422">
        <v>448</v>
      </c>
      <c r="CG1687" s="422">
        <v>427</v>
      </c>
      <c r="CH1687" s="422">
        <v>465</v>
      </c>
      <c r="CI1687" s="422">
        <v>476</v>
      </c>
      <c r="CJ1687" s="422">
        <v>488</v>
      </c>
      <c r="CK1687" s="422">
        <v>474</v>
      </c>
      <c r="CL1687" s="422">
        <v>336</v>
      </c>
      <c r="CM1687" s="422">
        <v>344</v>
      </c>
      <c r="CN1687" s="422">
        <v>356</v>
      </c>
      <c r="CO1687" s="422">
        <v>322</v>
      </c>
      <c r="CP1687" s="422">
        <v>249</v>
      </c>
      <c r="CQ1687" s="422">
        <v>225</v>
      </c>
      <c r="CR1687" s="422">
        <v>215</v>
      </c>
      <c r="CS1687" s="422">
        <v>230</v>
      </c>
      <c r="CT1687" s="422">
        <v>174</v>
      </c>
      <c r="CU1687" s="422">
        <v>163</v>
      </c>
      <c r="CV1687" s="422">
        <v>124</v>
      </c>
      <c r="CW1687" s="422">
        <v>97</v>
      </c>
      <c r="CX1687" s="422">
        <v>73</v>
      </c>
      <c r="CY1687" s="422">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25">
      <c r="A1688" s="30" t="s">
        <v>34</v>
      </c>
      <c r="B1688" s="1" t="s">
        <v>1721</v>
      </c>
      <c r="C1688" s="29" t="str">
        <f t="shared" si="334"/>
        <v>LA Wales - Merthyr Tydfil</v>
      </c>
      <c r="D1688" s="50">
        <f t="shared" si="336"/>
        <v>22228</v>
      </c>
      <c r="E1688" s="50">
        <f t="shared" si="337"/>
        <v>23909</v>
      </c>
      <c r="F1688" s="51">
        <f t="shared" si="338"/>
        <v>58593</v>
      </c>
      <c r="G1688" s="51">
        <f t="shared" si="339"/>
        <v>28712</v>
      </c>
      <c r="H1688" s="52">
        <f t="shared" si="340"/>
        <v>29881</v>
      </c>
      <c r="I1688" s="52">
        <f t="shared" si="341"/>
        <v>22228</v>
      </c>
      <c r="J1688" s="52">
        <f t="shared" si="342"/>
        <v>23909</v>
      </c>
      <c r="K1688" s="49">
        <f t="shared" si="343"/>
        <v>6484</v>
      </c>
      <c r="L1688" s="50">
        <f t="shared" si="344"/>
        <v>5972</v>
      </c>
      <c r="M1688" s="422">
        <v>324</v>
      </c>
      <c r="N1688" s="422">
        <v>330</v>
      </c>
      <c r="O1688" s="422">
        <v>336</v>
      </c>
      <c r="P1688" s="422">
        <v>335</v>
      </c>
      <c r="Q1688" s="422">
        <v>319</v>
      </c>
      <c r="R1688" s="422">
        <v>374</v>
      </c>
      <c r="S1688" s="422">
        <v>406</v>
      </c>
      <c r="T1688" s="422">
        <v>392</v>
      </c>
      <c r="U1688" s="422">
        <v>364</v>
      </c>
      <c r="V1688" s="422">
        <v>351</v>
      </c>
      <c r="W1688" s="422">
        <v>355</v>
      </c>
      <c r="X1688" s="422">
        <v>379</v>
      </c>
      <c r="Y1688" s="422">
        <v>408</v>
      </c>
      <c r="Z1688" s="422">
        <v>353</v>
      </c>
      <c r="AA1688" s="422">
        <v>367</v>
      </c>
      <c r="AB1688" s="422">
        <v>373</v>
      </c>
      <c r="AC1688" s="422">
        <v>375</v>
      </c>
      <c r="AD1688" s="422">
        <v>343</v>
      </c>
      <c r="AE1688" s="422">
        <v>298</v>
      </c>
      <c r="AF1688" s="422">
        <v>288</v>
      </c>
      <c r="AG1688" s="422">
        <v>325</v>
      </c>
      <c r="AH1688" s="422">
        <v>284</v>
      </c>
      <c r="AI1688" s="422">
        <v>281</v>
      </c>
      <c r="AJ1688" s="422">
        <v>335</v>
      </c>
      <c r="AK1688" s="422">
        <v>323</v>
      </c>
      <c r="AL1688" s="422">
        <v>328</v>
      </c>
      <c r="AM1688" s="422">
        <v>367</v>
      </c>
      <c r="AN1688" s="422">
        <v>351</v>
      </c>
      <c r="AO1688" s="422">
        <v>332</v>
      </c>
      <c r="AP1688" s="422">
        <v>370</v>
      </c>
      <c r="AQ1688" s="422">
        <v>364</v>
      </c>
      <c r="AR1688" s="422">
        <v>359</v>
      </c>
      <c r="AS1688" s="422">
        <v>386</v>
      </c>
      <c r="AT1688" s="422">
        <v>392</v>
      </c>
      <c r="AU1688" s="422">
        <v>365</v>
      </c>
      <c r="AV1688" s="422">
        <v>390</v>
      </c>
      <c r="AW1688" s="422">
        <v>400</v>
      </c>
      <c r="AX1688" s="422">
        <v>415</v>
      </c>
      <c r="AY1688" s="422">
        <v>443</v>
      </c>
      <c r="AZ1688" s="422">
        <v>404</v>
      </c>
      <c r="BA1688" s="422">
        <v>340</v>
      </c>
      <c r="BB1688" s="422">
        <v>352</v>
      </c>
      <c r="BC1688" s="422">
        <v>383</v>
      </c>
      <c r="BD1688" s="422">
        <v>384</v>
      </c>
      <c r="BE1688" s="422">
        <v>339</v>
      </c>
      <c r="BF1688" s="422">
        <v>282</v>
      </c>
      <c r="BG1688" s="422">
        <v>275</v>
      </c>
      <c r="BH1688" s="422">
        <v>319</v>
      </c>
      <c r="BI1688" s="422">
        <v>327</v>
      </c>
      <c r="BJ1688" s="422">
        <v>293</v>
      </c>
      <c r="BK1688" s="422">
        <v>329</v>
      </c>
      <c r="BL1688" s="422">
        <v>355</v>
      </c>
      <c r="BM1688" s="422">
        <v>387</v>
      </c>
      <c r="BN1688" s="422">
        <v>361</v>
      </c>
      <c r="BO1688" s="422">
        <v>411</v>
      </c>
      <c r="BP1688" s="422">
        <v>384</v>
      </c>
      <c r="BQ1688" s="422">
        <v>380</v>
      </c>
      <c r="BR1688" s="422">
        <v>420</v>
      </c>
      <c r="BS1688" s="422">
        <v>416</v>
      </c>
      <c r="BT1688" s="422">
        <v>425</v>
      </c>
      <c r="BU1688" s="422">
        <v>373</v>
      </c>
      <c r="BV1688" s="422">
        <v>394</v>
      </c>
      <c r="BW1688" s="422">
        <v>360</v>
      </c>
      <c r="BX1688" s="422">
        <v>376</v>
      </c>
      <c r="BY1688" s="422">
        <v>402</v>
      </c>
      <c r="BZ1688" s="422">
        <v>387</v>
      </c>
      <c r="CA1688" s="422">
        <v>318</v>
      </c>
      <c r="CB1688" s="422">
        <v>301</v>
      </c>
      <c r="CC1688" s="422">
        <v>292</v>
      </c>
      <c r="CD1688" s="422">
        <v>317</v>
      </c>
      <c r="CE1688" s="422">
        <v>281</v>
      </c>
      <c r="CF1688" s="422">
        <v>286</v>
      </c>
      <c r="CG1688" s="422">
        <v>288</v>
      </c>
      <c r="CH1688" s="422">
        <v>267</v>
      </c>
      <c r="CI1688" s="422">
        <v>309</v>
      </c>
      <c r="CJ1688" s="422">
        <v>297</v>
      </c>
      <c r="CK1688" s="422">
        <v>242</v>
      </c>
      <c r="CL1688" s="422">
        <v>195</v>
      </c>
      <c r="CM1688" s="422">
        <v>213</v>
      </c>
      <c r="CN1688" s="422">
        <v>203</v>
      </c>
      <c r="CO1688" s="422">
        <v>177</v>
      </c>
      <c r="CP1688" s="422">
        <v>164</v>
      </c>
      <c r="CQ1688" s="422">
        <v>109</v>
      </c>
      <c r="CR1688" s="422">
        <v>113</v>
      </c>
      <c r="CS1688" s="422">
        <v>109</v>
      </c>
      <c r="CT1688" s="422">
        <v>113</v>
      </c>
      <c r="CU1688" s="422">
        <v>76</v>
      </c>
      <c r="CV1688" s="422">
        <v>61</v>
      </c>
      <c r="CW1688" s="422">
        <v>67</v>
      </c>
      <c r="CX1688" s="422">
        <v>42</v>
      </c>
      <c r="CY1688" s="422">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25">
      <c r="A1689" s="30" t="s">
        <v>34</v>
      </c>
      <c r="B1689" s="1" t="s">
        <v>1722</v>
      </c>
      <c r="C1689" s="29" t="str">
        <f t="shared" si="334"/>
        <v>LA Wales - Monmouthshire</v>
      </c>
      <c r="D1689" s="50">
        <f t="shared" si="336"/>
        <v>37537</v>
      </c>
      <c r="E1689" s="50">
        <f t="shared" si="337"/>
        <v>39996</v>
      </c>
      <c r="F1689" s="51">
        <f t="shared" si="338"/>
        <v>94572</v>
      </c>
      <c r="G1689" s="51">
        <f t="shared" si="339"/>
        <v>46332</v>
      </c>
      <c r="H1689" s="52">
        <f t="shared" si="340"/>
        <v>48240</v>
      </c>
      <c r="I1689" s="52">
        <f t="shared" si="341"/>
        <v>37537</v>
      </c>
      <c r="J1689" s="52">
        <f t="shared" si="342"/>
        <v>39996</v>
      </c>
      <c r="K1689" s="49">
        <f t="shared" si="343"/>
        <v>8795</v>
      </c>
      <c r="L1689" s="50">
        <f t="shared" si="344"/>
        <v>8244</v>
      </c>
      <c r="M1689" s="422">
        <v>354</v>
      </c>
      <c r="N1689" s="422">
        <v>391</v>
      </c>
      <c r="O1689" s="422">
        <v>411</v>
      </c>
      <c r="P1689" s="422">
        <v>441</v>
      </c>
      <c r="Q1689" s="422">
        <v>402</v>
      </c>
      <c r="R1689" s="422">
        <v>455</v>
      </c>
      <c r="S1689" s="422">
        <v>488</v>
      </c>
      <c r="T1689" s="422">
        <v>496</v>
      </c>
      <c r="U1689" s="422">
        <v>504</v>
      </c>
      <c r="V1689" s="422">
        <v>507</v>
      </c>
      <c r="W1689" s="422">
        <v>510</v>
      </c>
      <c r="X1689" s="422">
        <v>540</v>
      </c>
      <c r="Y1689" s="422">
        <v>542</v>
      </c>
      <c r="Z1689" s="422">
        <v>520</v>
      </c>
      <c r="AA1689" s="422">
        <v>570</v>
      </c>
      <c r="AB1689" s="422">
        <v>571</v>
      </c>
      <c r="AC1689" s="422">
        <v>576</v>
      </c>
      <c r="AD1689" s="422">
        <v>517</v>
      </c>
      <c r="AE1689" s="422">
        <v>509</v>
      </c>
      <c r="AF1689" s="422">
        <v>359</v>
      </c>
      <c r="AG1689" s="422">
        <v>271</v>
      </c>
      <c r="AH1689" s="422">
        <v>359</v>
      </c>
      <c r="AI1689" s="422">
        <v>389</v>
      </c>
      <c r="AJ1689" s="422">
        <v>436</v>
      </c>
      <c r="AK1689" s="422">
        <v>476</v>
      </c>
      <c r="AL1689" s="422">
        <v>433</v>
      </c>
      <c r="AM1689" s="422">
        <v>508</v>
      </c>
      <c r="AN1689" s="422">
        <v>469</v>
      </c>
      <c r="AO1689" s="422">
        <v>470</v>
      </c>
      <c r="AP1689" s="422">
        <v>490</v>
      </c>
      <c r="AQ1689" s="422">
        <v>454</v>
      </c>
      <c r="AR1689" s="422">
        <v>531</v>
      </c>
      <c r="AS1689" s="422">
        <v>565</v>
      </c>
      <c r="AT1689" s="422">
        <v>516</v>
      </c>
      <c r="AU1689" s="422">
        <v>515</v>
      </c>
      <c r="AV1689" s="422">
        <v>485</v>
      </c>
      <c r="AW1689" s="422">
        <v>515</v>
      </c>
      <c r="AX1689" s="422">
        <v>481</v>
      </c>
      <c r="AY1689" s="422">
        <v>486</v>
      </c>
      <c r="AZ1689" s="422">
        <v>500</v>
      </c>
      <c r="BA1689" s="422">
        <v>512</v>
      </c>
      <c r="BB1689" s="422">
        <v>485</v>
      </c>
      <c r="BC1689" s="422">
        <v>470</v>
      </c>
      <c r="BD1689" s="422">
        <v>519</v>
      </c>
      <c r="BE1689" s="422">
        <v>521</v>
      </c>
      <c r="BF1689" s="422">
        <v>468</v>
      </c>
      <c r="BG1689" s="422">
        <v>528</v>
      </c>
      <c r="BH1689" s="422">
        <v>501</v>
      </c>
      <c r="BI1689" s="422">
        <v>548</v>
      </c>
      <c r="BJ1689" s="422">
        <v>544</v>
      </c>
      <c r="BK1689" s="422">
        <v>606</v>
      </c>
      <c r="BL1689" s="422">
        <v>670</v>
      </c>
      <c r="BM1689" s="422">
        <v>705</v>
      </c>
      <c r="BN1689" s="422">
        <v>652</v>
      </c>
      <c r="BO1689" s="422">
        <v>695</v>
      </c>
      <c r="BP1689" s="422">
        <v>766</v>
      </c>
      <c r="BQ1689" s="422">
        <v>752</v>
      </c>
      <c r="BR1689" s="422">
        <v>781</v>
      </c>
      <c r="BS1689" s="422">
        <v>754</v>
      </c>
      <c r="BT1689" s="422">
        <v>756</v>
      </c>
      <c r="BU1689" s="422">
        <v>776</v>
      </c>
      <c r="BV1689" s="422">
        <v>719</v>
      </c>
      <c r="BW1689" s="422">
        <v>715</v>
      </c>
      <c r="BX1689" s="422">
        <v>664</v>
      </c>
      <c r="BY1689" s="422">
        <v>631</v>
      </c>
      <c r="BZ1689" s="422">
        <v>679</v>
      </c>
      <c r="CA1689" s="422">
        <v>623</v>
      </c>
      <c r="CB1689" s="422">
        <v>575</v>
      </c>
      <c r="CC1689" s="422">
        <v>599</v>
      </c>
      <c r="CD1689" s="422">
        <v>561</v>
      </c>
      <c r="CE1689" s="422">
        <v>597</v>
      </c>
      <c r="CF1689" s="422">
        <v>600</v>
      </c>
      <c r="CG1689" s="422">
        <v>564</v>
      </c>
      <c r="CH1689" s="422">
        <v>619</v>
      </c>
      <c r="CI1689" s="422">
        <v>586</v>
      </c>
      <c r="CJ1689" s="422">
        <v>582</v>
      </c>
      <c r="CK1689" s="422">
        <v>641</v>
      </c>
      <c r="CL1689" s="422">
        <v>477</v>
      </c>
      <c r="CM1689" s="422">
        <v>455</v>
      </c>
      <c r="CN1689" s="422">
        <v>468</v>
      </c>
      <c r="CO1689" s="422">
        <v>410</v>
      </c>
      <c r="CP1689" s="422">
        <v>349</v>
      </c>
      <c r="CQ1689" s="422">
        <v>293</v>
      </c>
      <c r="CR1689" s="422">
        <v>318</v>
      </c>
      <c r="CS1689" s="422">
        <v>263</v>
      </c>
      <c r="CT1689" s="422">
        <v>221</v>
      </c>
      <c r="CU1689" s="422">
        <v>198</v>
      </c>
      <c r="CV1689" s="422">
        <v>191</v>
      </c>
      <c r="CW1689" s="422">
        <v>149</v>
      </c>
      <c r="CX1689" s="422">
        <v>137</v>
      </c>
      <c r="CY1689" s="422">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25">
      <c r="A1690" s="30" t="s">
        <v>34</v>
      </c>
      <c r="B1690" s="1" t="s">
        <v>1723</v>
      </c>
      <c r="C1690" s="29" t="str">
        <f t="shared" si="334"/>
        <v>LA Wales - Neath Port Talbot</v>
      </c>
      <c r="D1690" s="50">
        <f t="shared" si="336"/>
        <v>55746</v>
      </c>
      <c r="E1690" s="50">
        <f t="shared" si="337"/>
        <v>59160</v>
      </c>
      <c r="F1690" s="51">
        <f t="shared" si="338"/>
        <v>142898</v>
      </c>
      <c r="G1690" s="51">
        <f t="shared" si="339"/>
        <v>70051</v>
      </c>
      <c r="H1690" s="52">
        <f t="shared" si="340"/>
        <v>72847</v>
      </c>
      <c r="I1690" s="52">
        <f t="shared" si="341"/>
        <v>55746</v>
      </c>
      <c r="J1690" s="52">
        <f t="shared" si="342"/>
        <v>59160</v>
      </c>
      <c r="K1690" s="49">
        <f t="shared" si="343"/>
        <v>14305</v>
      </c>
      <c r="L1690" s="50">
        <f t="shared" si="344"/>
        <v>13687</v>
      </c>
      <c r="M1690" s="422">
        <v>619</v>
      </c>
      <c r="N1690" s="422">
        <v>647</v>
      </c>
      <c r="O1690" s="422">
        <v>662</v>
      </c>
      <c r="P1690" s="422">
        <v>656</v>
      </c>
      <c r="Q1690" s="422">
        <v>714</v>
      </c>
      <c r="R1690" s="422">
        <v>779</v>
      </c>
      <c r="S1690" s="422">
        <v>782</v>
      </c>
      <c r="T1690" s="422">
        <v>821</v>
      </c>
      <c r="U1690" s="422">
        <v>822</v>
      </c>
      <c r="V1690" s="422">
        <v>830</v>
      </c>
      <c r="W1690" s="422">
        <v>797</v>
      </c>
      <c r="X1690" s="422">
        <v>927</v>
      </c>
      <c r="Y1690" s="422">
        <v>928</v>
      </c>
      <c r="Z1690" s="422">
        <v>867</v>
      </c>
      <c r="AA1690" s="422">
        <v>870</v>
      </c>
      <c r="AB1690" s="422">
        <v>876</v>
      </c>
      <c r="AC1690" s="422">
        <v>850</v>
      </c>
      <c r="AD1690" s="422">
        <v>858</v>
      </c>
      <c r="AE1690" s="422">
        <v>1006</v>
      </c>
      <c r="AF1690" s="422">
        <v>1747</v>
      </c>
      <c r="AG1690" s="422">
        <v>932</v>
      </c>
      <c r="AH1690" s="422">
        <v>866</v>
      </c>
      <c r="AI1690" s="422">
        <v>586</v>
      </c>
      <c r="AJ1690" s="422">
        <v>608</v>
      </c>
      <c r="AK1690" s="422">
        <v>672</v>
      </c>
      <c r="AL1690" s="422">
        <v>707</v>
      </c>
      <c r="AM1690" s="422">
        <v>788</v>
      </c>
      <c r="AN1690" s="422">
        <v>800</v>
      </c>
      <c r="AO1690" s="422">
        <v>814</v>
      </c>
      <c r="AP1690" s="422">
        <v>799</v>
      </c>
      <c r="AQ1690" s="422">
        <v>859</v>
      </c>
      <c r="AR1690" s="422">
        <v>911</v>
      </c>
      <c r="AS1690" s="422">
        <v>868</v>
      </c>
      <c r="AT1690" s="422">
        <v>869</v>
      </c>
      <c r="AU1690" s="422">
        <v>859</v>
      </c>
      <c r="AV1690" s="422">
        <v>835</v>
      </c>
      <c r="AW1690" s="422">
        <v>847</v>
      </c>
      <c r="AX1690" s="422">
        <v>917</v>
      </c>
      <c r="AY1690" s="422">
        <v>882</v>
      </c>
      <c r="AZ1690" s="422">
        <v>884</v>
      </c>
      <c r="BA1690" s="422">
        <v>840</v>
      </c>
      <c r="BB1690" s="422">
        <v>830</v>
      </c>
      <c r="BC1690" s="422">
        <v>824</v>
      </c>
      <c r="BD1690" s="422">
        <v>817</v>
      </c>
      <c r="BE1690" s="422">
        <v>864</v>
      </c>
      <c r="BF1690" s="422">
        <v>816</v>
      </c>
      <c r="BG1690" s="422">
        <v>750</v>
      </c>
      <c r="BH1690" s="422">
        <v>734</v>
      </c>
      <c r="BI1690" s="422">
        <v>817</v>
      </c>
      <c r="BJ1690" s="422">
        <v>770</v>
      </c>
      <c r="BK1690" s="422">
        <v>857</v>
      </c>
      <c r="BL1690" s="422">
        <v>860</v>
      </c>
      <c r="BM1690" s="422">
        <v>958</v>
      </c>
      <c r="BN1690" s="422">
        <v>900</v>
      </c>
      <c r="BO1690" s="422">
        <v>942</v>
      </c>
      <c r="BP1690" s="422">
        <v>998</v>
      </c>
      <c r="BQ1690" s="422">
        <v>956</v>
      </c>
      <c r="BR1690" s="422">
        <v>991</v>
      </c>
      <c r="BS1690" s="422">
        <v>999</v>
      </c>
      <c r="BT1690" s="422">
        <v>1046</v>
      </c>
      <c r="BU1690" s="422">
        <v>982</v>
      </c>
      <c r="BV1690" s="422">
        <v>965</v>
      </c>
      <c r="BW1690" s="422">
        <v>934</v>
      </c>
      <c r="BX1690" s="422">
        <v>956</v>
      </c>
      <c r="BY1690" s="422">
        <v>878</v>
      </c>
      <c r="BZ1690" s="422">
        <v>985</v>
      </c>
      <c r="CA1690" s="422">
        <v>869</v>
      </c>
      <c r="CB1690" s="422">
        <v>790</v>
      </c>
      <c r="CC1690" s="422">
        <v>786</v>
      </c>
      <c r="CD1690" s="422">
        <v>774</v>
      </c>
      <c r="CE1690" s="422">
        <v>795</v>
      </c>
      <c r="CF1690" s="422">
        <v>752</v>
      </c>
      <c r="CG1690" s="422">
        <v>699</v>
      </c>
      <c r="CH1690" s="422">
        <v>763</v>
      </c>
      <c r="CI1690" s="422">
        <v>726</v>
      </c>
      <c r="CJ1690" s="422">
        <v>807</v>
      </c>
      <c r="CK1690" s="422">
        <v>778</v>
      </c>
      <c r="CL1690" s="422">
        <v>554</v>
      </c>
      <c r="CM1690" s="422">
        <v>548</v>
      </c>
      <c r="CN1690" s="422">
        <v>529</v>
      </c>
      <c r="CO1690" s="422">
        <v>478</v>
      </c>
      <c r="CP1690" s="422">
        <v>413</v>
      </c>
      <c r="CQ1690" s="422">
        <v>336</v>
      </c>
      <c r="CR1690" s="422">
        <v>345</v>
      </c>
      <c r="CS1690" s="422">
        <v>292</v>
      </c>
      <c r="CT1690" s="422">
        <v>260</v>
      </c>
      <c r="CU1690" s="422">
        <v>231</v>
      </c>
      <c r="CV1690" s="422">
        <v>207</v>
      </c>
      <c r="CW1690" s="422">
        <v>150</v>
      </c>
      <c r="CX1690" s="422">
        <v>147</v>
      </c>
      <c r="CY1690" s="422">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25">
      <c r="A1691" s="30" t="s">
        <v>34</v>
      </c>
      <c r="B1691" s="1" t="s">
        <v>1724</v>
      </c>
      <c r="C1691" s="29" t="str">
        <f t="shared" si="334"/>
        <v>LA Wales - Newport</v>
      </c>
      <c r="D1691" s="50">
        <f t="shared" si="336"/>
        <v>61993</v>
      </c>
      <c r="E1691" s="50">
        <f t="shared" si="337"/>
        <v>64599</v>
      </c>
      <c r="F1691" s="51">
        <f t="shared" si="338"/>
        <v>163628</v>
      </c>
      <c r="G1691" s="51">
        <f t="shared" si="339"/>
        <v>80936</v>
      </c>
      <c r="H1691" s="52">
        <f t="shared" si="340"/>
        <v>82692</v>
      </c>
      <c r="I1691" s="52">
        <f t="shared" si="341"/>
        <v>61993</v>
      </c>
      <c r="J1691" s="52">
        <f t="shared" si="342"/>
        <v>64599</v>
      </c>
      <c r="K1691" s="49">
        <f t="shared" si="343"/>
        <v>18943</v>
      </c>
      <c r="L1691" s="50">
        <f t="shared" si="344"/>
        <v>18093</v>
      </c>
      <c r="M1691" s="422">
        <v>935</v>
      </c>
      <c r="N1691" s="422">
        <v>1016</v>
      </c>
      <c r="O1691" s="422">
        <v>1007</v>
      </c>
      <c r="P1691" s="422">
        <v>1009</v>
      </c>
      <c r="Q1691" s="422">
        <v>1067</v>
      </c>
      <c r="R1691" s="422">
        <v>1039</v>
      </c>
      <c r="S1691" s="422">
        <v>1035</v>
      </c>
      <c r="T1691" s="422">
        <v>1224</v>
      </c>
      <c r="U1691" s="422">
        <v>1104</v>
      </c>
      <c r="V1691" s="422">
        <v>1054</v>
      </c>
      <c r="W1691" s="422">
        <v>1100</v>
      </c>
      <c r="X1691" s="422">
        <v>1042</v>
      </c>
      <c r="Y1691" s="422">
        <v>1081</v>
      </c>
      <c r="Z1691" s="422">
        <v>1049</v>
      </c>
      <c r="AA1691" s="422">
        <v>1137</v>
      </c>
      <c r="AB1691" s="422">
        <v>1129</v>
      </c>
      <c r="AC1691" s="422">
        <v>958</v>
      </c>
      <c r="AD1691" s="422">
        <v>957</v>
      </c>
      <c r="AE1691" s="422">
        <v>959</v>
      </c>
      <c r="AF1691" s="422">
        <v>850</v>
      </c>
      <c r="AG1691" s="422">
        <v>751</v>
      </c>
      <c r="AH1691" s="422">
        <v>735</v>
      </c>
      <c r="AI1691" s="422">
        <v>769</v>
      </c>
      <c r="AJ1691" s="422">
        <v>894</v>
      </c>
      <c r="AK1691" s="422">
        <v>1005</v>
      </c>
      <c r="AL1691" s="422">
        <v>1025</v>
      </c>
      <c r="AM1691" s="422">
        <v>1092</v>
      </c>
      <c r="AN1691" s="422">
        <v>1091</v>
      </c>
      <c r="AO1691" s="422">
        <v>1099</v>
      </c>
      <c r="AP1691" s="422">
        <v>1142</v>
      </c>
      <c r="AQ1691" s="422">
        <v>1308</v>
      </c>
      <c r="AR1691" s="422">
        <v>1286</v>
      </c>
      <c r="AS1691" s="422">
        <v>1324</v>
      </c>
      <c r="AT1691" s="422">
        <v>1217</v>
      </c>
      <c r="AU1691" s="422">
        <v>1325</v>
      </c>
      <c r="AV1691" s="422">
        <v>1387</v>
      </c>
      <c r="AW1691" s="422">
        <v>1245</v>
      </c>
      <c r="AX1691" s="422">
        <v>1190</v>
      </c>
      <c r="AY1691" s="422">
        <v>1291</v>
      </c>
      <c r="AZ1691" s="422">
        <v>1168</v>
      </c>
      <c r="BA1691" s="422">
        <v>1049</v>
      </c>
      <c r="BB1691" s="422">
        <v>1062</v>
      </c>
      <c r="BC1691" s="422">
        <v>1069</v>
      </c>
      <c r="BD1691" s="422">
        <v>1123</v>
      </c>
      <c r="BE1691" s="422">
        <v>1050</v>
      </c>
      <c r="BF1691" s="422">
        <v>962</v>
      </c>
      <c r="BG1691" s="422">
        <v>915</v>
      </c>
      <c r="BH1691" s="422">
        <v>925</v>
      </c>
      <c r="BI1691" s="422">
        <v>956</v>
      </c>
      <c r="BJ1691" s="422">
        <v>945</v>
      </c>
      <c r="BK1691" s="422">
        <v>1005</v>
      </c>
      <c r="BL1691" s="422">
        <v>980</v>
      </c>
      <c r="BM1691" s="422">
        <v>1087</v>
      </c>
      <c r="BN1691" s="422">
        <v>1072</v>
      </c>
      <c r="BO1691" s="422">
        <v>1118</v>
      </c>
      <c r="BP1691" s="422">
        <v>929</v>
      </c>
      <c r="BQ1691" s="422">
        <v>1068</v>
      </c>
      <c r="BR1691" s="422">
        <v>1043</v>
      </c>
      <c r="BS1691" s="422">
        <v>1035</v>
      </c>
      <c r="BT1691" s="422">
        <v>1016</v>
      </c>
      <c r="BU1691" s="422">
        <v>1017</v>
      </c>
      <c r="BV1691" s="422">
        <v>915</v>
      </c>
      <c r="BW1691" s="422">
        <v>967</v>
      </c>
      <c r="BX1691" s="422">
        <v>878</v>
      </c>
      <c r="BY1691" s="422">
        <v>955</v>
      </c>
      <c r="BZ1691" s="422">
        <v>826</v>
      </c>
      <c r="CA1691" s="422">
        <v>782</v>
      </c>
      <c r="CB1691" s="422">
        <v>662</v>
      </c>
      <c r="CC1691" s="422">
        <v>663</v>
      </c>
      <c r="CD1691" s="422">
        <v>706</v>
      </c>
      <c r="CE1691" s="422">
        <v>734</v>
      </c>
      <c r="CF1691" s="422">
        <v>662</v>
      </c>
      <c r="CG1691" s="422">
        <v>588</v>
      </c>
      <c r="CH1691" s="422">
        <v>632</v>
      </c>
      <c r="CI1691" s="422">
        <v>601</v>
      </c>
      <c r="CJ1691" s="422">
        <v>678</v>
      </c>
      <c r="CK1691" s="422">
        <v>722</v>
      </c>
      <c r="CL1691" s="422">
        <v>491</v>
      </c>
      <c r="CM1691" s="422">
        <v>489</v>
      </c>
      <c r="CN1691" s="422">
        <v>471</v>
      </c>
      <c r="CO1691" s="422">
        <v>428</v>
      </c>
      <c r="CP1691" s="422">
        <v>358</v>
      </c>
      <c r="CQ1691" s="422">
        <v>296</v>
      </c>
      <c r="CR1691" s="422">
        <v>291</v>
      </c>
      <c r="CS1691" s="422">
        <v>281</v>
      </c>
      <c r="CT1691" s="422">
        <v>226</v>
      </c>
      <c r="CU1691" s="422">
        <v>209</v>
      </c>
      <c r="CV1691" s="422">
        <v>199</v>
      </c>
      <c r="CW1691" s="422">
        <v>141</v>
      </c>
      <c r="CX1691" s="422">
        <v>118</v>
      </c>
      <c r="CY1691" s="422">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25">
      <c r="A1692" s="30" t="s">
        <v>34</v>
      </c>
      <c r="B1692" s="1" t="s">
        <v>1725</v>
      </c>
      <c r="C1692" s="29" t="str">
        <f t="shared" si="334"/>
        <v>LA Wales - Pembrokeshire</v>
      </c>
      <c r="D1692" s="50">
        <f t="shared" si="336"/>
        <v>48752</v>
      </c>
      <c r="E1692" s="50">
        <f t="shared" si="337"/>
        <v>52769</v>
      </c>
      <c r="F1692" s="51">
        <f t="shared" si="338"/>
        <v>125006</v>
      </c>
      <c r="G1692" s="51">
        <f t="shared" si="339"/>
        <v>60812</v>
      </c>
      <c r="H1692" s="52">
        <f t="shared" si="340"/>
        <v>64194</v>
      </c>
      <c r="I1692" s="52">
        <f t="shared" si="341"/>
        <v>48752</v>
      </c>
      <c r="J1692" s="52">
        <f t="shared" si="342"/>
        <v>52769</v>
      </c>
      <c r="K1692" s="49">
        <f t="shared" si="343"/>
        <v>12060</v>
      </c>
      <c r="L1692" s="50">
        <f t="shared" si="344"/>
        <v>11425</v>
      </c>
      <c r="M1692" s="422">
        <v>527</v>
      </c>
      <c r="N1692" s="422">
        <v>557</v>
      </c>
      <c r="O1692" s="422">
        <v>555</v>
      </c>
      <c r="P1692" s="422">
        <v>581</v>
      </c>
      <c r="Q1692" s="422">
        <v>606</v>
      </c>
      <c r="R1692" s="422">
        <v>651</v>
      </c>
      <c r="S1692" s="422">
        <v>642</v>
      </c>
      <c r="T1692" s="422">
        <v>679</v>
      </c>
      <c r="U1692" s="422">
        <v>704</v>
      </c>
      <c r="V1692" s="422">
        <v>714</v>
      </c>
      <c r="W1692" s="422">
        <v>705</v>
      </c>
      <c r="X1692" s="422">
        <v>709</v>
      </c>
      <c r="Y1692" s="422">
        <v>757</v>
      </c>
      <c r="Z1692" s="422">
        <v>735</v>
      </c>
      <c r="AA1692" s="422">
        <v>698</v>
      </c>
      <c r="AB1692" s="422">
        <v>780</v>
      </c>
      <c r="AC1692" s="422">
        <v>696</v>
      </c>
      <c r="AD1692" s="422">
        <v>764</v>
      </c>
      <c r="AE1692" s="422">
        <v>721</v>
      </c>
      <c r="AF1692" s="422">
        <v>587</v>
      </c>
      <c r="AG1692" s="422">
        <v>490</v>
      </c>
      <c r="AH1692" s="422">
        <v>500</v>
      </c>
      <c r="AI1692" s="422">
        <v>596</v>
      </c>
      <c r="AJ1692" s="422">
        <v>641</v>
      </c>
      <c r="AK1692" s="422">
        <v>603</v>
      </c>
      <c r="AL1692" s="422">
        <v>650</v>
      </c>
      <c r="AM1692" s="422">
        <v>669</v>
      </c>
      <c r="AN1692" s="422">
        <v>616</v>
      </c>
      <c r="AO1692" s="422">
        <v>532</v>
      </c>
      <c r="AP1692" s="422">
        <v>583</v>
      </c>
      <c r="AQ1692" s="422">
        <v>655</v>
      </c>
      <c r="AR1692" s="422">
        <v>732</v>
      </c>
      <c r="AS1692" s="422">
        <v>702</v>
      </c>
      <c r="AT1692" s="422">
        <v>647</v>
      </c>
      <c r="AU1692" s="422">
        <v>607</v>
      </c>
      <c r="AV1692" s="422">
        <v>714</v>
      </c>
      <c r="AW1692" s="422">
        <v>658</v>
      </c>
      <c r="AX1692" s="422">
        <v>651</v>
      </c>
      <c r="AY1692" s="422">
        <v>619</v>
      </c>
      <c r="AZ1692" s="422">
        <v>628</v>
      </c>
      <c r="BA1692" s="422">
        <v>616</v>
      </c>
      <c r="BB1692" s="422">
        <v>626</v>
      </c>
      <c r="BC1692" s="422">
        <v>619</v>
      </c>
      <c r="BD1692" s="422">
        <v>667</v>
      </c>
      <c r="BE1692" s="422">
        <v>608</v>
      </c>
      <c r="BF1692" s="422">
        <v>582</v>
      </c>
      <c r="BG1692" s="422">
        <v>557</v>
      </c>
      <c r="BH1692" s="422">
        <v>583</v>
      </c>
      <c r="BI1692" s="422">
        <v>621</v>
      </c>
      <c r="BJ1692" s="422">
        <v>660</v>
      </c>
      <c r="BK1692" s="422">
        <v>725</v>
      </c>
      <c r="BL1692" s="422">
        <v>748</v>
      </c>
      <c r="BM1692" s="422">
        <v>771</v>
      </c>
      <c r="BN1692" s="422">
        <v>821</v>
      </c>
      <c r="BO1692" s="422">
        <v>820</v>
      </c>
      <c r="BP1692" s="422">
        <v>859</v>
      </c>
      <c r="BQ1692" s="422">
        <v>918</v>
      </c>
      <c r="BR1692" s="422">
        <v>929</v>
      </c>
      <c r="BS1692" s="422">
        <v>940</v>
      </c>
      <c r="BT1692" s="422">
        <v>906</v>
      </c>
      <c r="BU1692" s="422">
        <v>1025</v>
      </c>
      <c r="BV1692" s="422">
        <v>987</v>
      </c>
      <c r="BW1692" s="422">
        <v>922</v>
      </c>
      <c r="BX1692" s="422">
        <v>902</v>
      </c>
      <c r="BY1692" s="422">
        <v>979</v>
      </c>
      <c r="BZ1692" s="422">
        <v>904</v>
      </c>
      <c r="CA1692" s="422">
        <v>858</v>
      </c>
      <c r="CB1692" s="422">
        <v>861</v>
      </c>
      <c r="CC1692" s="422">
        <v>859</v>
      </c>
      <c r="CD1692" s="422">
        <v>881</v>
      </c>
      <c r="CE1692" s="422">
        <v>858</v>
      </c>
      <c r="CF1692" s="422">
        <v>788</v>
      </c>
      <c r="CG1692" s="422">
        <v>819</v>
      </c>
      <c r="CH1692" s="422">
        <v>819</v>
      </c>
      <c r="CI1692" s="422">
        <v>769</v>
      </c>
      <c r="CJ1692" s="422">
        <v>808</v>
      </c>
      <c r="CK1692" s="422">
        <v>861</v>
      </c>
      <c r="CL1692" s="422">
        <v>588</v>
      </c>
      <c r="CM1692" s="422">
        <v>613</v>
      </c>
      <c r="CN1692" s="422">
        <v>589</v>
      </c>
      <c r="CO1692" s="422">
        <v>511</v>
      </c>
      <c r="CP1692" s="422">
        <v>462</v>
      </c>
      <c r="CQ1692" s="422">
        <v>433</v>
      </c>
      <c r="CR1692" s="422">
        <v>384</v>
      </c>
      <c r="CS1692" s="422">
        <v>345</v>
      </c>
      <c r="CT1692" s="422">
        <v>297</v>
      </c>
      <c r="CU1692" s="422">
        <v>234</v>
      </c>
      <c r="CV1692" s="422">
        <v>223</v>
      </c>
      <c r="CW1692" s="422">
        <v>188</v>
      </c>
      <c r="CX1692" s="422">
        <v>113</v>
      </c>
      <c r="CY1692" s="422">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25">
      <c r="A1693" s="30" t="s">
        <v>34</v>
      </c>
      <c r="B1693" s="1" t="s">
        <v>1726</v>
      </c>
      <c r="C1693" s="29" t="str">
        <f t="shared" si="334"/>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422">
        <v>500</v>
      </c>
      <c r="N1693" s="422">
        <v>567</v>
      </c>
      <c r="O1693" s="422">
        <v>567</v>
      </c>
      <c r="P1693" s="422">
        <v>565</v>
      </c>
      <c r="Q1693" s="422">
        <v>628</v>
      </c>
      <c r="R1693" s="422">
        <v>679</v>
      </c>
      <c r="S1693" s="422">
        <v>663</v>
      </c>
      <c r="T1693" s="422">
        <v>649</v>
      </c>
      <c r="U1693" s="422">
        <v>706</v>
      </c>
      <c r="V1693" s="422">
        <v>704</v>
      </c>
      <c r="W1693" s="422">
        <v>721</v>
      </c>
      <c r="X1693" s="422">
        <v>696</v>
      </c>
      <c r="Y1693" s="422">
        <v>721</v>
      </c>
      <c r="Z1693" s="422">
        <v>714</v>
      </c>
      <c r="AA1693" s="422">
        <v>729</v>
      </c>
      <c r="AB1693" s="422">
        <v>832</v>
      </c>
      <c r="AC1693" s="422">
        <v>724</v>
      </c>
      <c r="AD1693" s="422">
        <v>726</v>
      </c>
      <c r="AE1693" s="422">
        <v>743</v>
      </c>
      <c r="AF1693" s="422">
        <v>546</v>
      </c>
      <c r="AG1693" s="422">
        <v>499</v>
      </c>
      <c r="AH1693" s="422">
        <v>488</v>
      </c>
      <c r="AI1693" s="422">
        <v>542</v>
      </c>
      <c r="AJ1693" s="422">
        <v>618</v>
      </c>
      <c r="AK1693" s="422">
        <v>731</v>
      </c>
      <c r="AL1693" s="422">
        <v>629</v>
      </c>
      <c r="AM1693" s="422">
        <v>657</v>
      </c>
      <c r="AN1693" s="422">
        <v>702</v>
      </c>
      <c r="AO1693" s="422">
        <v>637</v>
      </c>
      <c r="AP1693" s="422">
        <v>685</v>
      </c>
      <c r="AQ1693" s="422">
        <v>668</v>
      </c>
      <c r="AR1693" s="422">
        <v>675</v>
      </c>
      <c r="AS1693" s="422">
        <v>697</v>
      </c>
      <c r="AT1693" s="422">
        <v>686</v>
      </c>
      <c r="AU1693" s="422">
        <v>676</v>
      </c>
      <c r="AV1693" s="422">
        <v>708</v>
      </c>
      <c r="AW1693" s="422">
        <v>618</v>
      </c>
      <c r="AX1693" s="422">
        <v>646</v>
      </c>
      <c r="AY1693" s="422">
        <v>707</v>
      </c>
      <c r="AZ1693" s="422">
        <v>646</v>
      </c>
      <c r="BA1693" s="422">
        <v>628</v>
      </c>
      <c r="BB1693" s="422">
        <v>688</v>
      </c>
      <c r="BC1693" s="422">
        <v>664</v>
      </c>
      <c r="BD1693" s="422">
        <v>683</v>
      </c>
      <c r="BE1693" s="422">
        <v>662</v>
      </c>
      <c r="BF1693" s="422">
        <v>629</v>
      </c>
      <c r="BG1693" s="422">
        <v>651</v>
      </c>
      <c r="BH1693" s="422">
        <v>664</v>
      </c>
      <c r="BI1693" s="422">
        <v>737</v>
      </c>
      <c r="BJ1693" s="422">
        <v>727</v>
      </c>
      <c r="BK1693" s="422">
        <v>742</v>
      </c>
      <c r="BL1693" s="422">
        <v>939</v>
      </c>
      <c r="BM1693" s="422">
        <v>931</v>
      </c>
      <c r="BN1693" s="422">
        <v>885</v>
      </c>
      <c r="BO1693" s="422">
        <v>995</v>
      </c>
      <c r="BP1693" s="422">
        <v>947</v>
      </c>
      <c r="BQ1693" s="422">
        <v>1071</v>
      </c>
      <c r="BR1693" s="422">
        <v>1051</v>
      </c>
      <c r="BS1693" s="422">
        <v>1105</v>
      </c>
      <c r="BT1693" s="422">
        <v>1052</v>
      </c>
      <c r="BU1693" s="422">
        <v>1097</v>
      </c>
      <c r="BV1693" s="422">
        <v>1105</v>
      </c>
      <c r="BW1693" s="422">
        <v>1093</v>
      </c>
      <c r="BX1693" s="422">
        <v>1092</v>
      </c>
      <c r="BY1693" s="422">
        <v>1073</v>
      </c>
      <c r="BZ1693" s="422">
        <v>974</v>
      </c>
      <c r="CA1693" s="422">
        <v>1011</v>
      </c>
      <c r="CB1693" s="422">
        <v>1034</v>
      </c>
      <c r="CC1693" s="422">
        <v>919</v>
      </c>
      <c r="CD1693" s="422">
        <v>973</v>
      </c>
      <c r="CE1693" s="422">
        <v>971</v>
      </c>
      <c r="CF1693" s="422">
        <v>935</v>
      </c>
      <c r="CG1693" s="422">
        <v>898</v>
      </c>
      <c r="CH1693" s="422">
        <v>940</v>
      </c>
      <c r="CI1693" s="422">
        <v>949</v>
      </c>
      <c r="CJ1693" s="422">
        <v>1019</v>
      </c>
      <c r="CK1693" s="422">
        <v>991</v>
      </c>
      <c r="CL1693" s="422">
        <v>736</v>
      </c>
      <c r="CM1693" s="422">
        <v>674</v>
      </c>
      <c r="CN1693" s="422">
        <v>776</v>
      </c>
      <c r="CO1693" s="422">
        <v>629</v>
      </c>
      <c r="CP1693" s="422">
        <v>531</v>
      </c>
      <c r="CQ1693" s="422">
        <v>455</v>
      </c>
      <c r="CR1693" s="422">
        <v>447</v>
      </c>
      <c r="CS1693" s="422">
        <v>377</v>
      </c>
      <c r="CT1693" s="422">
        <v>377</v>
      </c>
      <c r="CU1693" s="422">
        <v>326</v>
      </c>
      <c r="CV1693" s="422">
        <v>256</v>
      </c>
      <c r="CW1693" s="422">
        <v>251</v>
      </c>
      <c r="CX1693" s="422">
        <v>205</v>
      </c>
      <c r="CY1693" s="422">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25">
      <c r="A1694" s="30" t="s">
        <v>34</v>
      </c>
      <c r="B1694" s="1" t="s">
        <v>1727</v>
      </c>
      <c r="C1694" s="29" t="str">
        <f t="shared" si="334"/>
        <v>LA Wales - Rhondda Cynon Taf</v>
      </c>
      <c r="D1694" s="50">
        <f t="shared" si="336"/>
        <v>93570</v>
      </c>
      <c r="E1694" s="50">
        <f t="shared" si="337"/>
        <v>98707</v>
      </c>
      <c r="F1694" s="51">
        <f t="shared" si="338"/>
        <v>241178</v>
      </c>
      <c r="G1694" s="51">
        <f t="shared" si="339"/>
        <v>118551</v>
      </c>
      <c r="H1694" s="52">
        <f t="shared" si="340"/>
        <v>122627</v>
      </c>
      <c r="I1694" s="52">
        <f t="shared" si="341"/>
        <v>93570</v>
      </c>
      <c r="J1694" s="52">
        <f t="shared" si="342"/>
        <v>98707</v>
      </c>
      <c r="K1694" s="49">
        <f t="shared" si="343"/>
        <v>24981</v>
      </c>
      <c r="L1694" s="50">
        <f t="shared" si="344"/>
        <v>23920</v>
      </c>
      <c r="M1694" s="422">
        <v>1140</v>
      </c>
      <c r="N1694" s="422">
        <v>1193</v>
      </c>
      <c r="O1694" s="422">
        <v>1210</v>
      </c>
      <c r="P1694" s="422">
        <v>1259</v>
      </c>
      <c r="Q1694" s="422">
        <v>1323</v>
      </c>
      <c r="R1694" s="422">
        <v>1394</v>
      </c>
      <c r="S1694" s="422">
        <v>1347</v>
      </c>
      <c r="T1694" s="422">
        <v>1353</v>
      </c>
      <c r="U1694" s="422">
        <v>1441</v>
      </c>
      <c r="V1694" s="422">
        <v>1459</v>
      </c>
      <c r="W1694" s="422">
        <v>1469</v>
      </c>
      <c r="X1694" s="422">
        <v>1475</v>
      </c>
      <c r="Y1694" s="422">
        <v>1526</v>
      </c>
      <c r="Z1694" s="422">
        <v>1426</v>
      </c>
      <c r="AA1694" s="422">
        <v>1603</v>
      </c>
      <c r="AB1694" s="422">
        <v>1474</v>
      </c>
      <c r="AC1694" s="422">
        <v>1488</v>
      </c>
      <c r="AD1694" s="422">
        <v>1401</v>
      </c>
      <c r="AE1694" s="422">
        <v>1439</v>
      </c>
      <c r="AF1694" s="422">
        <v>1327</v>
      </c>
      <c r="AG1694" s="422">
        <v>1440</v>
      </c>
      <c r="AH1694" s="422">
        <v>1440</v>
      </c>
      <c r="AI1694" s="422">
        <v>1500</v>
      </c>
      <c r="AJ1694" s="422">
        <v>1367</v>
      </c>
      <c r="AK1694" s="422">
        <v>1559</v>
      </c>
      <c r="AL1694" s="422">
        <v>1408</v>
      </c>
      <c r="AM1694" s="422">
        <v>1581</v>
      </c>
      <c r="AN1694" s="422">
        <v>1460</v>
      </c>
      <c r="AO1694" s="422">
        <v>1582</v>
      </c>
      <c r="AP1694" s="422">
        <v>1538</v>
      </c>
      <c r="AQ1694" s="422">
        <v>1616</v>
      </c>
      <c r="AR1694" s="422">
        <v>1610</v>
      </c>
      <c r="AS1694" s="422">
        <v>1537</v>
      </c>
      <c r="AT1694" s="422">
        <v>1739</v>
      </c>
      <c r="AU1694" s="422">
        <v>1696</v>
      </c>
      <c r="AV1694" s="422">
        <v>1559</v>
      </c>
      <c r="AW1694" s="422">
        <v>1589</v>
      </c>
      <c r="AX1694" s="422">
        <v>1564</v>
      </c>
      <c r="AY1694" s="422">
        <v>1593</v>
      </c>
      <c r="AZ1694" s="422">
        <v>1551</v>
      </c>
      <c r="BA1694" s="422">
        <v>1502</v>
      </c>
      <c r="BB1694" s="422">
        <v>1496</v>
      </c>
      <c r="BC1694" s="422">
        <v>1401</v>
      </c>
      <c r="BD1694" s="422">
        <v>1480</v>
      </c>
      <c r="BE1694" s="422">
        <v>1460</v>
      </c>
      <c r="BF1694" s="422">
        <v>1318</v>
      </c>
      <c r="BG1694" s="422">
        <v>1264</v>
      </c>
      <c r="BH1694" s="422">
        <v>1238</v>
      </c>
      <c r="BI1694" s="422">
        <v>1355</v>
      </c>
      <c r="BJ1694" s="422">
        <v>1271</v>
      </c>
      <c r="BK1694" s="422">
        <v>1523</v>
      </c>
      <c r="BL1694" s="422">
        <v>1620</v>
      </c>
      <c r="BM1694" s="422">
        <v>1690</v>
      </c>
      <c r="BN1694" s="422">
        <v>1562</v>
      </c>
      <c r="BO1694" s="422">
        <v>1621</v>
      </c>
      <c r="BP1694" s="422">
        <v>1659</v>
      </c>
      <c r="BQ1694" s="422">
        <v>1650</v>
      </c>
      <c r="BR1694" s="422">
        <v>1681</v>
      </c>
      <c r="BS1694" s="422">
        <v>1724</v>
      </c>
      <c r="BT1694" s="422">
        <v>1621</v>
      </c>
      <c r="BU1694" s="422">
        <v>1572</v>
      </c>
      <c r="BV1694" s="422">
        <v>1600</v>
      </c>
      <c r="BW1694" s="422">
        <v>1483</v>
      </c>
      <c r="BX1694" s="422">
        <v>1337</v>
      </c>
      <c r="BY1694" s="422">
        <v>1422</v>
      </c>
      <c r="BZ1694" s="422">
        <v>1370</v>
      </c>
      <c r="CA1694" s="422">
        <v>1353</v>
      </c>
      <c r="CB1694" s="422">
        <v>1253</v>
      </c>
      <c r="CC1694" s="422">
        <v>1168</v>
      </c>
      <c r="CD1694" s="422">
        <v>1192</v>
      </c>
      <c r="CE1694" s="422">
        <v>1131</v>
      </c>
      <c r="CF1694" s="422">
        <v>1211</v>
      </c>
      <c r="CG1694" s="422">
        <v>1146</v>
      </c>
      <c r="CH1694" s="422">
        <v>1188</v>
      </c>
      <c r="CI1694" s="422">
        <v>1207</v>
      </c>
      <c r="CJ1694" s="422">
        <v>1233</v>
      </c>
      <c r="CK1694" s="422">
        <v>1235</v>
      </c>
      <c r="CL1694" s="422">
        <v>1028</v>
      </c>
      <c r="CM1694" s="422">
        <v>956</v>
      </c>
      <c r="CN1694" s="422">
        <v>790</v>
      </c>
      <c r="CO1694" s="422">
        <v>668</v>
      </c>
      <c r="CP1694" s="422">
        <v>634</v>
      </c>
      <c r="CQ1694" s="422">
        <v>539</v>
      </c>
      <c r="CR1694" s="422">
        <v>489</v>
      </c>
      <c r="CS1694" s="422">
        <v>429</v>
      </c>
      <c r="CT1694" s="422">
        <v>400</v>
      </c>
      <c r="CU1694" s="422">
        <v>325</v>
      </c>
      <c r="CV1694" s="422">
        <v>310</v>
      </c>
      <c r="CW1694" s="422">
        <v>259</v>
      </c>
      <c r="CX1694" s="422">
        <v>199</v>
      </c>
      <c r="CY1694" s="422">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25">
      <c r="A1695" s="30" t="s">
        <v>34</v>
      </c>
      <c r="B1695" s="1" t="s">
        <v>1728</v>
      </c>
      <c r="C1695" s="29" t="str">
        <f t="shared" si="334"/>
        <v>LA Wales - Swansea</v>
      </c>
      <c r="D1695" s="50">
        <f t="shared" si="336"/>
        <v>98318</v>
      </c>
      <c r="E1695" s="50">
        <f t="shared" si="337"/>
        <v>101477</v>
      </c>
      <c r="F1695" s="51">
        <f t="shared" si="338"/>
        <v>246742</v>
      </c>
      <c r="G1695" s="51">
        <f t="shared" si="339"/>
        <v>122594</v>
      </c>
      <c r="H1695" s="52">
        <f t="shared" si="340"/>
        <v>124148</v>
      </c>
      <c r="I1695" s="52">
        <f t="shared" si="341"/>
        <v>98318</v>
      </c>
      <c r="J1695" s="52">
        <f t="shared" si="342"/>
        <v>101477</v>
      </c>
      <c r="K1695" s="49">
        <f t="shared" si="343"/>
        <v>24276</v>
      </c>
      <c r="L1695" s="50">
        <f t="shared" si="344"/>
        <v>22671</v>
      </c>
      <c r="M1695" s="422">
        <v>1058</v>
      </c>
      <c r="N1695" s="422">
        <v>1165</v>
      </c>
      <c r="O1695" s="422">
        <v>1112</v>
      </c>
      <c r="P1695" s="422">
        <v>1172</v>
      </c>
      <c r="Q1695" s="422">
        <v>1276</v>
      </c>
      <c r="R1695" s="422">
        <v>1280</v>
      </c>
      <c r="S1695" s="422">
        <v>1294</v>
      </c>
      <c r="T1695" s="422">
        <v>1422</v>
      </c>
      <c r="U1695" s="422">
        <v>1400</v>
      </c>
      <c r="V1695" s="422">
        <v>1380</v>
      </c>
      <c r="W1695" s="422">
        <v>1437</v>
      </c>
      <c r="X1695" s="422">
        <v>1491</v>
      </c>
      <c r="Y1695" s="422">
        <v>1515</v>
      </c>
      <c r="Z1695" s="422">
        <v>1424</v>
      </c>
      <c r="AA1695" s="422">
        <v>1475</v>
      </c>
      <c r="AB1695" s="422">
        <v>1559</v>
      </c>
      <c r="AC1695" s="422">
        <v>1400</v>
      </c>
      <c r="AD1695" s="422">
        <v>1416</v>
      </c>
      <c r="AE1695" s="422">
        <v>1531</v>
      </c>
      <c r="AF1695" s="422">
        <v>1930</v>
      </c>
      <c r="AG1695" s="422">
        <v>2567</v>
      </c>
      <c r="AH1695" s="422">
        <v>2891</v>
      </c>
      <c r="AI1695" s="422">
        <v>2711</v>
      </c>
      <c r="AJ1695" s="422">
        <v>2259</v>
      </c>
      <c r="AK1695" s="422">
        <v>1905</v>
      </c>
      <c r="AL1695" s="422">
        <v>1512</v>
      </c>
      <c r="AM1695" s="422">
        <v>1601</v>
      </c>
      <c r="AN1695" s="422">
        <v>1579</v>
      </c>
      <c r="AO1695" s="422">
        <v>1461</v>
      </c>
      <c r="AP1695" s="422">
        <v>1487</v>
      </c>
      <c r="AQ1695" s="422">
        <v>1489</v>
      </c>
      <c r="AR1695" s="422">
        <v>1578</v>
      </c>
      <c r="AS1695" s="422">
        <v>1618</v>
      </c>
      <c r="AT1695" s="422">
        <v>1710</v>
      </c>
      <c r="AU1695" s="422">
        <v>1510</v>
      </c>
      <c r="AV1695" s="422">
        <v>1561</v>
      </c>
      <c r="AW1695" s="422">
        <v>1551</v>
      </c>
      <c r="AX1695" s="422">
        <v>1529</v>
      </c>
      <c r="AY1695" s="422">
        <v>1639</v>
      </c>
      <c r="AZ1695" s="422">
        <v>1427</v>
      </c>
      <c r="BA1695" s="422">
        <v>1494</v>
      </c>
      <c r="BB1695" s="422">
        <v>1424</v>
      </c>
      <c r="BC1695" s="422">
        <v>1458</v>
      </c>
      <c r="BD1695" s="422">
        <v>1607</v>
      </c>
      <c r="BE1695" s="422">
        <v>1342</v>
      </c>
      <c r="BF1695" s="422">
        <v>1281</v>
      </c>
      <c r="BG1695" s="422">
        <v>1291</v>
      </c>
      <c r="BH1695" s="422">
        <v>1360</v>
      </c>
      <c r="BI1695" s="422">
        <v>1382</v>
      </c>
      <c r="BJ1695" s="422">
        <v>1354</v>
      </c>
      <c r="BK1695" s="422">
        <v>1335</v>
      </c>
      <c r="BL1695" s="422">
        <v>1459</v>
      </c>
      <c r="BM1695" s="422">
        <v>1490</v>
      </c>
      <c r="BN1695" s="422">
        <v>1528</v>
      </c>
      <c r="BO1695" s="422">
        <v>1692</v>
      </c>
      <c r="BP1695" s="422">
        <v>1545</v>
      </c>
      <c r="BQ1695" s="422">
        <v>1520</v>
      </c>
      <c r="BR1695" s="422">
        <v>1533</v>
      </c>
      <c r="BS1695" s="422">
        <v>1670</v>
      </c>
      <c r="BT1695" s="422">
        <v>1629</v>
      </c>
      <c r="BU1695" s="422">
        <v>1477</v>
      </c>
      <c r="BV1695" s="422">
        <v>1504</v>
      </c>
      <c r="BW1695" s="422">
        <v>1450</v>
      </c>
      <c r="BX1695" s="422">
        <v>1418</v>
      </c>
      <c r="BY1695" s="422">
        <v>1382</v>
      </c>
      <c r="BZ1695" s="422">
        <v>1341</v>
      </c>
      <c r="CA1695" s="422">
        <v>1262</v>
      </c>
      <c r="CB1695" s="422">
        <v>1231</v>
      </c>
      <c r="CC1695" s="422">
        <v>1184</v>
      </c>
      <c r="CD1695" s="422">
        <v>1167</v>
      </c>
      <c r="CE1695" s="422">
        <v>1199</v>
      </c>
      <c r="CF1695" s="422">
        <v>1144</v>
      </c>
      <c r="CG1695" s="422">
        <v>1062</v>
      </c>
      <c r="CH1695" s="422">
        <v>1162</v>
      </c>
      <c r="CI1695" s="422">
        <v>1152</v>
      </c>
      <c r="CJ1695" s="422">
        <v>1198</v>
      </c>
      <c r="CK1695" s="422">
        <v>1296</v>
      </c>
      <c r="CL1695" s="422">
        <v>839</v>
      </c>
      <c r="CM1695" s="422">
        <v>878</v>
      </c>
      <c r="CN1695" s="422">
        <v>862</v>
      </c>
      <c r="CO1695" s="422">
        <v>807</v>
      </c>
      <c r="CP1695" s="422">
        <v>699</v>
      </c>
      <c r="CQ1695" s="422">
        <v>561</v>
      </c>
      <c r="CR1695" s="422">
        <v>554</v>
      </c>
      <c r="CS1695" s="422">
        <v>483</v>
      </c>
      <c r="CT1695" s="422">
        <v>465</v>
      </c>
      <c r="CU1695" s="422">
        <v>399</v>
      </c>
      <c r="CV1695" s="422">
        <v>354</v>
      </c>
      <c r="CW1695" s="422">
        <v>304</v>
      </c>
      <c r="CX1695" s="422">
        <v>227</v>
      </c>
      <c r="CY1695" s="422">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25">
      <c r="A1696" s="30" t="s">
        <v>34</v>
      </c>
      <c r="B1696" s="1" t="s">
        <v>1729</v>
      </c>
      <c r="C1696" s="29" t="str">
        <f t="shared" si="334"/>
        <v>LA Wales - Torfaen</v>
      </c>
      <c r="D1696" s="50">
        <f t="shared" si="336"/>
        <v>35378</v>
      </c>
      <c r="E1696" s="50">
        <f t="shared" si="337"/>
        <v>38613</v>
      </c>
      <c r="F1696" s="51">
        <f t="shared" si="338"/>
        <v>93419</v>
      </c>
      <c r="G1696" s="51">
        <f t="shared" si="339"/>
        <v>45490</v>
      </c>
      <c r="H1696" s="52">
        <f t="shared" si="340"/>
        <v>47929</v>
      </c>
      <c r="I1696" s="52">
        <f t="shared" si="341"/>
        <v>35378</v>
      </c>
      <c r="J1696" s="52">
        <f t="shared" si="342"/>
        <v>38613</v>
      </c>
      <c r="K1696" s="49">
        <f t="shared" si="343"/>
        <v>10112</v>
      </c>
      <c r="L1696" s="50">
        <f t="shared" si="344"/>
        <v>9316</v>
      </c>
      <c r="M1696" s="422">
        <v>488</v>
      </c>
      <c r="N1696" s="422">
        <v>536</v>
      </c>
      <c r="O1696" s="422">
        <v>477</v>
      </c>
      <c r="P1696" s="422">
        <v>559</v>
      </c>
      <c r="Q1696" s="422">
        <v>552</v>
      </c>
      <c r="R1696" s="422">
        <v>510</v>
      </c>
      <c r="S1696" s="422">
        <v>560</v>
      </c>
      <c r="T1696" s="422">
        <v>595</v>
      </c>
      <c r="U1696" s="422">
        <v>520</v>
      </c>
      <c r="V1696" s="422">
        <v>560</v>
      </c>
      <c r="W1696" s="422">
        <v>568</v>
      </c>
      <c r="X1696" s="422">
        <v>600</v>
      </c>
      <c r="Y1696" s="422">
        <v>617</v>
      </c>
      <c r="Z1696" s="422">
        <v>583</v>
      </c>
      <c r="AA1696" s="422">
        <v>632</v>
      </c>
      <c r="AB1696" s="422">
        <v>587</v>
      </c>
      <c r="AC1696" s="422">
        <v>566</v>
      </c>
      <c r="AD1696" s="422">
        <v>602</v>
      </c>
      <c r="AE1696" s="422">
        <v>574</v>
      </c>
      <c r="AF1696" s="422">
        <v>433</v>
      </c>
      <c r="AG1696" s="422">
        <v>417</v>
      </c>
      <c r="AH1696" s="422">
        <v>415</v>
      </c>
      <c r="AI1696" s="422">
        <v>426</v>
      </c>
      <c r="AJ1696" s="422">
        <v>473</v>
      </c>
      <c r="AK1696" s="422">
        <v>478</v>
      </c>
      <c r="AL1696" s="422">
        <v>522</v>
      </c>
      <c r="AM1696" s="422">
        <v>600</v>
      </c>
      <c r="AN1696" s="422">
        <v>548</v>
      </c>
      <c r="AO1696" s="422">
        <v>607</v>
      </c>
      <c r="AP1696" s="422">
        <v>562</v>
      </c>
      <c r="AQ1696" s="422">
        <v>542</v>
      </c>
      <c r="AR1696" s="422">
        <v>610</v>
      </c>
      <c r="AS1696" s="422">
        <v>637</v>
      </c>
      <c r="AT1696" s="422">
        <v>624</v>
      </c>
      <c r="AU1696" s="422">
        <v>628</v>
      </c>
      <c r="AV1696" s="422">
        <v>575</v>
      </c>
      <c r="AW1696" s="422">
        <v>605</v>
      </c>
      <c r="AX1696" s="422">
        <v>611</v>
      </c>
      <c r="AY1696" s="422">
        <v>580</v>
      </c>
      <c r="AZ1696" s="422">
        <v>541</v>
      </c>
      <c r="BA1696" s="422">
        <v>549</v>
      </c>
      <c r="BB1696" s="422">
        <v>563</v>
      </c>
      <c r="BC1696" s="422">
        <v>482</v>
      </c>
      <c r="BD1696" s="422">
        <v>532</v>
      </c>
      <c r="BE1696" s="422">
        <v>542</v>
      </c>
      <c r="BF1696" s="422">
        <v>440</v>
      </c>
      <c r="BG1696" s="422">
        <v>519</v>
      </c>
      <c r="BH1696" s="422">
        <v>436</v>
      </c>
      <c r="BI1696" s="422">
        <v>496</v>
      </c>
      <c r="BJ1696" s="422">
        <v>490</v>
      </c>
      <c r="BK1696" s="422">
        <v>555</v>
      </c>
      <c r="BL1696" s="422">
        <v>579</v>
      </c>
      <c r="BM1696" s="422">
        <v>638</v>
      </c>
      <c r="BN1696" s="422">
        <v>629</v>
      </c>
      <c r="BO1696" s="422">
        <v>591</v>
      </c>
      <c r="BP1696" s="422">
        <v>589</v>
      </c>
      <c r="BQ1696" s="422">
        <v>629</v>
      </c>
      <c r="BR1696" s="422">
        <v>632</v>
      </c>
      <c r="BS1696" s="422">
        <v>712</v>
      </c>
      <c r="BT1696" s="422">
        <v>639</v>
      </c>
      <c r="BU1696" s="422">
        <v>673</v>
      </c>
      <c r="BV1696" s="422">
        <v>662</v>
      </c>
      <c r="BW1696" s="422">
        <v>647</v>
      </c>
      <c r="BX1696" s="422">
        <v>569</v>
      </c>
      <c r="BY1696" s="422">
        <v>570</v>
      </c>
      <c r="BZ1696" s="422">
        <v>582</v>
      </c>
      <c r="CA1696" s="422">
        <v>509</v>
      </c>
      <c r="CB1696" s="422">
        <v>481</v>
      </c>
      <c r="CC1696" s="422">
        <v>468</v>
      </c>
      <c r="CD1696" s="422">
        <v>525</v>
      </c>
      <c r="CE1696" s="422">
        <v>460</v>
      </c>
      <c r="CF1696" s="422">
        <v>473</v>
      </c>
      <c r="CG1696" s="422">
        <v>453</v>
      </c>
      <c r="CH1696" s="422">
        <v>449</v>
      </c>
      <c r="CI1696" s="422">
        <v>461</v>
      </c>
      <c r="CJ1696" s="422">
        <v>450</v>
      </c>
      <c r="CK1696" s="422">
        <v>525</v>
      </c>
      <c r="CL1696" s="422">
        <v>373</v>
      </c>
      <c r="CM1696" s="422">
        <v>376</v>
      </c>
      <c r="CN1696" s="422">
        <v>334</v>
      </c>
      <c r="CO1696" s="422">
        <v>283</v>
      </c>
      <c r="CP1696" s="422">
        <v>254</v>
      </c>
      <c r="CQ1696" s="422">
        <v>226</v>
      </c>
      <c r="CR1696" s="422">
        <v>201</v>
      </c>
      <c r="CS1696" s="422">
        <v>207</v>
      </c>
      <c r="CT1696" s="422">
        <v>181</v>
      </c>
      <c r="CU1696" s="422">
        <v>135</v>
      </c>
      <c r="CV1696" s="422">
        <v>127</v>
      </c>
      <c r="CW1696" s="422">
        <v>100</v>
      </c>
      <c r="CX1696" s="422">
        <v>101</v>
      </c>
      <c r="CY1696" s="422">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25">
      <c r="A1697" s="30" t="s">
        <v>34</v>
      </c>
      <c r="B1697" s="1" t="s">
        <v>1730</v>
      </c>
      <c r="C1697" s="29" t="str">
        <f t="shared" si="334"/>
        <v>LA Wales - Vale of Glamorgan</v>
      </c>
      <c r="D1697" s="50">
        <f t="shared" si="336"/>
        <v>50776</v>
      </c>
      <c r="E1697" s="50">
        <f t="shared" si="337"/>
        <v>55974</v>
      </c>
      <c r="F1697" s="51">
        <f t="shared" si="338"/>
        <v>134733</v>
      </c>
      <c r="G1697" s="51">
        <f t="shared" si="339"/>
        <v>65072</v>
      </c>
      <c r="H1697" s="52">
        <f t="shared" si="340"/>
        <v>69661</v>
      </c>
      <c r="I1697" s="52">
        <f t="shared" si="341"/>
        <v>50776</v>
      </c>
      <c r="J1697" s="52">
        <f t="shared" si="342"/>
        <v>55974</v>
      </c>
      <c r="K1697" s="49">
        <f t="shared" si="343"/>
        <v>14296</v>
      </c>
      <c r="L1697" s="50">
        <f t="shared" si="344"/>
        <v>13687</v>
      </c>
      <c r="M1697" s="422">
        <v>594</v>
      </c>
      <c r="N1697" s="422">
        <v>672</v>
      </c>
      <c r="O1697" s="422">
        <v>677</v>
      </c>
      <c r="P1697" s="422">
        <v>712</v>
      </c>
      <c r="Q1697" s="422">
        <v>754</v>
      </c>
      <c r="R1697" s="422">
        <v>738</v>
      </c>
      <c r="S1697" s="422">
        <v>825</v>
      </c>
      <c r="T1697" s="422">
        <v>782</v>
      </c>
      <c r="U1697" s="422">
        <v>774</v>
      </c>
      <c r="V1697" s="422">
        <v>814</v>
      </c>
      <c r="W1697" s="422">
        <v>875</v>
      </c>
      <c r="X1697" s="422">
        <v>899</v>
      </c>
      <c r="Y1697" s="422">
        <v>880</v>
      </c>
      <c r="Z1697" s="422">
        <v>900</v>
      </c>
      <c r="AA1697" s="422">
        <v>906</v>
      </c>
      <c r="AB1697" s="422">
        <v>863</v>
      </c>
      <c r="AC1697" s="422">
        <v>859</v>
      </c>
      <c r="AD1697" s="422">
        <v>772</v>
      </c>
      <c r="AE1697" s="422">
        <v>733</v>
      </c>
      <c r="AF1697" s="422">
        <v>597</v>
      </c>
      <c r="AG1697" s="422">
        <v>564</v>
      </c>
      <c r="AH1697" s="422">
        <v>512</v>
      </c>
      <c r="AI1697" s="422">
        <v>663</v>
      </c>
      <c r="AJ1697" s="422">
        <v>713</v>
      </c>
      <c r="AK1697" s="422">
        <v>713</v>
      </c>
      <c r="AL1697" s="422">
        <v>669</v>
      </c>
      <c r="AM1697" s="422">
        <v>723</v>
      </c>
      <c r="AN1697" s="422">
        <v>699</v>
      </c>
      <c r="AO1697" s="422">
        <v>711</v>
      </c>
      <c r="AP1697" s="422">
        <v>745</v>
      </c>
      <c r="AQ1697" s="422">
        <v>703</v>
      </c>
      <c r="AR1697" s="422">
        <v>734</v>
      </c>
      <c r="AS1697" s="422">
        <v>736</v>
      </c>
      <c r="AT1697" s="422">
        <v>729</v>
      </c>
      <c r="AU1697" s="422">
        <v>809</v>
      </c>
      <c r="AV1697" s="422">
        <v>846</v>
      </c>
      <c r="AW1697" s="422">
        <v>831</v>
      </c>
      <c r="AX1697" s="422">
        <v>887</v>
      </c>
      <c r="AY1697" s="422">
        <v>751</v>
      </c>
      <c r="AZ1697" s="422">
        <v>763</v>
      </c>
      <c r="BA1697" s="422">
        <v>823</v>
      </c>
      <c r="BB1697" s="422">
        <v>841</v>
      </c>
      <c r="BC1697" s="422">
        <v>930</v>
      </c>
      <c r="BD1697" s="422">
        <v>904</v>
      </c>
      <c r="BE1697" s="422">
        <v>833</v>
      </c>
      <c r="BF1697" s="422">
        <v>696</v>
      </c>
      <c r="BG1697" s="422">
        <v>730</v>
      </c>
      <c r="BH1697" s="422">
        <v>733</v>
      </c>
      <c r="BI1697" s="422">
        <v>808</v>
      </c>
      <c r="BJ1697" s="422">
        <v>779</v>
      </c>
      <c r="BK1697" s="422">
        <v>823</v>
      </c>
      <c r="BL1697" s="422">
        <v>856</v>
      </c>
      <c r="BM1697" s="422">
        <v>879</v>
      </c>
      <c r="BN1697" s="422">
        <v>870</v>
      </c>
      <c r="BO1697" s="422">
        <v>912</v>
      </c>
      <c r="BP1697" s="422">
        <v>884</v>
      </c>
      <c r="BQ1697" s="422">
        <v>932</v>
      </c>
      <c r="BR1697" s="422">
        <v>862</v>
      </c>
      <c r="BS1697" s="422">
        <v>889</v>
      </c>
      <c r="BT1697" s="422">
        <v>947</v>
      </c>
      <c r="BU1697" s="422">
        <v>906</v>
      </c>
      <c r="BV1697" s="422">
        <v>916</v>
      </c>
      <c r="BW1697" s="422">
        <v>915</v>
      </c>
      <c r="BX1697" s="422">
        <v>827</v>
      </c>
      <c r="BY1697" s="422">
        <v>849</v>
      </c>
      <c r="BZ1697" s="422">
        <v>747</v>
      </c>
      <c r="CA1697" s="422">
        <v>787</v>
      </c>
      <c r="CB1697" s="422">
        <v>746</v>
      </c>
      <c r="CC1697" s="422">
        <v>747</v>
      </c>
      <c r="CD1697" s="422">
        <v>737</v>
      </c>
      <c r="CE1697" s="422">
        <v>745</v>
      </c>
      <c r="CF1697" s="422">
        <v>680</v>
      </c>
      <c r="CG1697" s="422">
        <v>701</v>
      </c>
      <c r="CH1697" s="422">
        <v>697</v>
      </c>
      <c r="CI1697" s="422">
        <v>697</v>
      </c>
      <c r="CJ1697" s="422">
        <v>718</v>
      </c>
      <c r="CK1697" s="422">
        <v>744</v>
      </c>
      <c r="CL1697" s="422">
        <v>543</v>
      </c>
      <c r="CM1697" s="422">
        <v>528</v>
      </c>
      <c r="CN1697" s="422">
        <v>542</v>
      </c>
      <c r="CO1697" s="422">
        <v>437</v>
      </c>
      <c r="CP1697" s="422">
        <v>390</v>
      </c>
      <c r="CQ1697" s="422">
        <v>363</v>
      </c>
      <c r="CR1697" s="422">
        <v>328</v>
      </c>
      <c r="CS1697" s="422">
        <v>306</v>
      </c>
      <c r="CT1697" s="422">
        <v>271</v>
      </c>
      <c r="CU1697" s="422">
        <v>211</v>
      </c>
      <c r="CV1697" s="422">
        <v>208</v>
      </c>
      <c r="CW1697" s="422">
        <v>147</v>
      </c>
      <c r="CX1697" s="422">
        <v>131</v>
      </c>
      <c r="CY1697" s="422">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25">
      <c r="A1698" s="30" t="s">
        <v>34</v>
      </c>
      <c r="B1698" s="1" t="s">
        <v>1731</v>
      </c>
      <c r="C1698" s="29" t="str">
        <f t="shared" si="334"/>
        <v>LA Wales - Wrexham</v>
      </c>
      <c r="D1698" s="50">
        <f t="shared" si="336"/>
        <v>53130</v>
      </c>
      <c r="E1698" s="50">
        <f t="shared" si="337"/>
        <v>55253</v>
      </c>
      <c r="F1698" s="51">
        <f t="shared" si="338"/>
        <v>136149</v>
      </c>
      <c r="G1698" s="51">
        <f t="shared" si="339"/>
        <v>67379</v>
      </c>
      <c r="H1698" s="52">
        <f t="shared" si="340"/>
        <v>68770</v>
      </c>
      <c r="I1698" s="52">
        <f t="shared" si="341"/>
        <v>53130</v>
      </c>
      <c r="J1698" s="52">
        <f t="shared" si="342"/>
        <v>55253</v>
      </c>
      <c r="K1698" s="49">
        <f t="shared" si="343"/>
        <v>14249</v>
      </c>
      <c r="L1698" s="50">
        <f t="shared" si="344"/>
        <v>13517</v>
      </c>
      <c r="M1698" s="422">
        <v>645</v>
      </c>
      <c r="N1698" s="422">
        <v>694</v>
      </c>
      <c r="O1698" s="422">
        <v>669</v>
      </c>
      <c r="P1698" s="422">
        <v>760</v>
      </c>
      <c r="Q1698" s="422">
        <v>740</v>
      </c>
      <c r="R1698" s="422">
        <v>727</v>
      </c>
      <c r="S1698" s="422">
        <v>786</v>
      </c>
      <c r="T1698" s="422">
        <v>791</v>
      </c>
      <c r="U1698" s="422">
        <v>773</v>
      </c>
      <c r="V1698" s="422">
        <v>817</v>
      </c>
      <c r="W1698" s="422">
        <v>873</v>
      </c>
      <c r="X1698" s="422">
        <v>853</v>
      </c>
      <c r="Y1698" s="422">
        <v>858</v>
      </c>
      <c r="Z1698" s="422">
        <v>867</v>
      </c>
      <c r="AA1698" s="422">
        <v>882</v>
      </c>
      <c r="AB1698" s="422">
        <v>828</v>
      </c>
      <c r="AC1698" s="422">
        <v>852</v>
      </c>
      <c r="AD1698" s="422">
        <v>834</v>
      </c>
      <c r="AE1698" s="422">
        <v>822</v>
      </c>
      <c r="AF1698" s="422">
        <v>691</v>
      </c>
      <c r="AG1698" s="422">
        <v>622</v>
      </c>
      <c r="AH1698" s="422">
        <v>632</v>
      </c>
      <c r="AI1698" s="422">
        <v>665</v>
      </c>
      <c r="AJ1698" s="422">
        <v>726</v>
      </c>
      <c r="AK1698" s="422">
        <v>779</v>
      </c>
      <c r="AL1698" s="422">
        <v>786</v>
      </c>
      <c r="AM1698" s="422">
        <v>814</v>
      </c>
      <c r="AN1698" s="422">
        <v>776</v>
      </c>
      <c r="AO1698" s="422">
        <v>844</v>
      </c>
      <c r="AP1698" s="422">
        <v>828</v>
      </c>
      <c r="AQ1698" s="422">
        <v>844</v>
      </c>
      <c r="AR1698" s="422">
        <v>781</v>
      </c>
      <c r="AS1698" s="422">
        <v>903</v>
      </c>
      <c r="AT1698" s="422">
        <v>892</v>
      </c>
      <c r="AU1698" s="422">
        <v>864</v>
      </c>
      <c r="AV1698" s="422">
        <v>903</v>
      </c>
      <c r="AW1698" s="422">
        <v>886</v>
      </c>
      <c r="AX1698" s="422">
        <v>939</v>
      </c>
      <c r="AY1698" s="422">
        <v>912</v>
      </c>
      <c r="AZ1698" s="422">
        <v>855</v>
      </c>
      <c r="BA1698" s="422">
        <v>853</v>
      </c>
      <c r="BB1698" s="422">
        <v>823</v>
      </c>
      <c r="BC1698" s="422">
        <v>886</v>
      </c>
      <c r="BD1698" s="422">
        <v>921</v>
      </c>
      <c r="BE1698" s="422">
        <v>882</v>
      </c>
      <c r="BF1698" s="422">
        <v>726</v>
      </c>
      <c r="BG1698" s="422">
        <v>757</v>
      </c>
      <c r="BH1698" s="422">
        <v>801</v>
      </c>
      <c r="BI1698" s="422">
        <v>794</v>
      </c>
      <c r="BJ1698" s="422">
        <v>783</v>
      </c>
      <c r="BK1698" s="422">
        <v>908</v>
      </c>
      <c r="BL1698" s="422">
        <v>954</v>
      </c>
      <c r="BM1698" s="422">
        <v>1009</v>
      </c>
      <c r="BN1698" s="422">
        <v>1001</v>
      </c>
      <c r="BO1698" s="422">
        <v>1001</v>
      </c>
      <c r="BP1698" s="422">
        <v>969</v>
      </c>
      <c r="BQ1698" s="422">
        <v>962</v>
      </c>
      <c r="BR1698" s="422">
        <v>993</v>
      </c>
      <c r="BS1698" s="422">
        <v>983</v>
      </c>
      <c r="BT1698" s="422">
        <v>975</v>
      </c>
      <c r="BU1698" s="422">
        <v>962</v>
      </c>
      <c r="BV1698" s="422">
        <v>895</v>
      </c>
      <c r="BW1698" s="422">
        <v>892</v>
      </c>
      <c r="BX1698" s="422">
        <v>838</v>
      </c>
      <c r="BY1698" s="422">
        <v>735</v>
      </c>
      <c r="BZ1698" s="422">
        <v>787</v>
      </c>
      <c r="CA1698" s="422">
        <v>784</v>
      </c>
      <c r="CB1698" s="422">
        <v>763</v>
      </c>
      <c r="CC1698" s="422">
        <v>694</v>
      </c>
      <c r="CD1698" s="422">
        <v>683</v>
      </c>
      <c r="CE1698" s="422">
        <v>703</v>
      </c>
      <c r="CF1698" s="422">
        <v>668</v>
      </c>
      <c r="CG1698" s="422">
        <v>663</v>
      </c>
      <c r="CH1698" s="422">
        <v>662</v>
      </c>
      <c r="CI1698" s="422">
        <v>675</v>
      </c>
      <c r="CJ1698" s="422">
        <v>680</v>
      </c>
      <c r="CK1698" s="422">
        <v>725</v>
      </c>
      <c r="CL1698" s="422">
        <v>549</v>
      </c>
      <c r="CM1698" s="422">
        <v>478</v>
      </c>
      <c r="CN1698" s="422">
        <v>487</v>
      </c>
      <c r="CO1698" s="422">
        <v>472</v>
      </c>
      <c r="CP1698" s="422">
        <v>402</v>
      </c>
      <c r="CQ1698" s="422">
        <v>321</v>
      </c>
      <c r="CR1698" s="422">
        <v>281</v>
      </c>
      <c r="CS1698" s="422">
        <v>251</v>
      </c>
      <c r="CT1698" s="422">
        <v>253</v>
      </c>
      <c r="CU1698" s="422">
        <v>212</v>
      </c>
      <c r="CV1698" s="422">
        <v>195</v>
      </c>
      <c r="CW1698" s="422">
        <v>135</v>
      </c>
      <c r="CX1698" s="422">
        <v>112</v>
      </c>
      <c r="CY1698" s="422">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x14ac:dyDescent="0.25">
      <c r="A1699" s="103"/>
      <c r="B1699" s="110"/>
      <c r="C1699" s="103"/>
      <c r="D1699" s="124">
        <f>SUM(D1677:D1698)</f>
        <v>1234873</v>
      </c>
      <c r="E1699" s="124">
        <f t="shared" ref="E1699:L1699" si="345">SUM(E1677:E1698)</f>
        <v>1309563</v>
      </c>
      <c r="F1699" s="124">
        <f t="shared" si="345"/>
        <v>3164404</v>
      </c>
      <c r="G1699" s="124">
        <f t="shared" si="345"/>
        <v>1552918</v>
      </c>
      <c r="H1699" s="124">
        <f t="shared" si="345"/>
        <v>1611486</v>
      </c>
      <c r="I1699" s="124">
        <f t="shared" si="345"/>
        <v>1234873</v>
      </c>
      <c r="J1699" s="124">
        <f t="shared" si="345"/>
        <v>1309563</v>
      </c>
      <c r="K1699" s="124">
        <f t="shared" si="345"/>
        <v>318045</v>
      </c>
      <c r="L1699" s="124">
        <f t="shared" si="345"/>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25">
      <c r="A1700" s="30" t="s">
        <v>38</v>
      </c>
      <c r="B1700" s="1" t="s">
        <v>1732</v>
      </c>
      <c r="C1700" s="29" t="str">
        <f t="shared" si="334"/>
        <v>LA NI - Antrim and Newtownabbey</v>
      </c>
      <c r="D1700" s="50">
        <f t="shared" si="336"/>
        <v>55354</v>
      </c>
      <c r="E1700" s="50">
        <f t="shared" si="337"/>
        <v>58811</v>
      </c>
      <c r="F1700" s="51">
        <f t="shared" ref="F1700:F1710" si="346">G1700+H1700</f>
        <v>146922</v>
      </c>
      <c r="G1700" s="51">
        <f t="shared" ref="G1700:G1710" si="347">SUM(M1700:CY1700)</f>
        <v>72199</v>
      </c>
      <c r="H1700" s="52">
        <f t="shared" ref="H1700:H1710" si="348">SUM(CZ1700:GL1700)</f>
        <v>74723</v>
      </c>
      <c r="I1700" s="52">
        <f t="shared" ref="I1700:I1710" si="349">SUM(AE1700:CY1700)</f>
        <v>55354</v>
      </c>
      <c r="J1700" s="52">
        <f t="shared" ref="J1700:J1710" si="350">SUM(DR1700:GL1700)</f>
        <v>58811</v>
      </c>
      <c r="K1700" s="49">
        <f t="shared" ref="K1700:K1710" si="351">SUM(M1700:AD1700)</f>
        <v>16845</v>
      </c>
      <c r="L1700" s="50">
        <f t="shared" ref="L1700:L1710" si="352">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25">
      <c r="A1701" s="30" t="s">
        <v>38</v>
      </c>
      <c r="B1701" s="1" t="s">
        <v>1733</v>
      </c>
      <c r="C1701" s="29" t="str">
        <f t="shared" si="334"/>
        <v>LA NI - Ards and North Down</v>
      </c>
      <c r="D1701" s="50">
        <f t="shared" si="336"/>
        <v>63265</v>
      </c>
      <c r="E1701" s="50">
        <f t="shared" si="337"/>
        <v>68526</v>
      </c>
      <c r="F1701" s="51">
        <f t="shared" si="346"/>
        <v>165267</v>
      </c>
      <c r="G1701" s="51">
        <f t="shared" si="347"/>
        <v>80539</v>
      </c>
      <c r="H1701" s="52">
        <f t="shared" si="348"/>
        <v>84728</v>
      </c>
      <c r="I1701" s="52">
        <f t="shared" si="349"/>
        <v>63265</v>
      </c>
      <c r="J1701" s="52">
        <f t="shared" si="350"/>
        <v>68526</v>
      </c>
      <c r="K1701" s="49">
        <f t="shared" si="351"/>
        <v>17274</v>
      </c>
      <c r="L1701" s="50">
        <f t="shared" si="352"/>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25">
      <c r="A1702" s="30" t="s">
        <v>38</v>
      </c>
      <c r="B1702" s="1" t="s">
        <v>1734</v>
      </c>
      <c r="C1702" s="29" t="str">
        <f t="shared" si="334"/>
        <v>LA NI - Armagh City, Banbridge and Craigavon</v>
      </c>
      <c r="D1702" s="50">
        <f t="shared" si="336"/>
        <v>81939</v>
      </c>
      <c r="E1702" s="50">
        <f t="shared" si="337"/>
        <v>84916</v>
      </c>
      <c r="F1702" s="51">
        <f t="shared" si="346"/>
        <v>221320</v>
      </c>
      <c r="G1702" s="51">
        <f t="shared" si="347"/>
        <v>109739</v>
      </c>
      <c r="H1702" s="52">
        <f t="shared" si="348"/>
        <v>111581</v>
      </c>
      <c r="I1702" s="52">
        <f t="shared" si="349"/>
        <v>81939</v>
      </c>
      <c r="J1702" s="52">
        <f t="shared" si="350"/>
        <v>84916</v>
      </c>
      <c r="K1702" s="49">
        <f t="shared" si="351"/>
        <v>27800</v>
      </c>
      <c r="L1702" s="50">
        <f t="shared" si="352"/>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25">
      <c r="A1703" s="30" t="s">
        <v>38</v>
      </c>
      <c r="B1703" s="1" t="s">
        <v>1735</v>
      </c>
      <c r="C1703" s="29" t="str">
        <f t="shared" si="334"/>
        <v>LA NI - Belfast</v>
      </c>
      <c r="D1703" s="50">
        <f t="shared" si="336"/>
        <v>132523</v>
      </c>
      <c r="E1703" s="50">
        <f t="shared" si="337"/>
        <v>143154</v>
      </c>
      <c r="F1703" s="51">
        <f t="shared" si="346"/>
        <v>349665</v>
      </c>
      <c r="G1703" s="51">
        <f t="shared" si="347"/>
        <v>170433</v>
      </c>
      <c r="H1703" s="52">
        <f t="shared" si="348"/>
        <v>179232</v>
      </c>
      <c r="I1703" s="52">
        <f t="shared" si="349"/>
        <v>132523</v>
      </c>
      <c r="J1703" s="52">
        <f t="shared" si="350"/>
        <v>143154</v>
      </c>
      <c r="K1703" s="49">
        <f t="shared" si="351"/>
        <v>37910</v>
      </c>
      <c r="L1703" s="50">
        <f t="shared" si="352"/>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25">
      <c r="A1704" s="30" t="s">
        <v>38</v>
      </c>
      <c r="B1704" s="1" t="s">
        <v>1736</v>
      </c>
      <c r="C1704" s="29" t="str">
        <f t="shared" si="334"/>
        <v>LA NI - Causeway Coast and Glens</v>
      </c>
      <c r="D1704" s="50">
        <f t="shared" si="336"/>
        <v>54195</v>
      </c>
      <c r="E1704" s="50">
        <f t="shared" si="337"/>
        <v>56994</v>
      </c>
      <c r="F1704" s="51">
        <f t="shared" si="346"/>
        <v>142109</v>
      </c>
      <c r="G1704" s="51">
        <f t="shared" si="347"/>
        <v>70032</v>
      </c>
      <c r="H1704" s="52">
        <f t="shared" si="348"/>
        <v>72077</v>
      </c>
      <c r="I1704" s="52">
        <f t="shared" si="349"/>
        <v>54195</v>
      </c>
      <c r="J1704" s="52">
        <f t="shared" si="350"/>
        <v>56994</v>
      </c>
      <c r="K1704" s="49">
        <f t="shared" si="351"/>
        <v>15837</v>
      </c>
      <c r="L1704" s="50">
        <f t="shared" si="352"/>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25">
      <c r="A1705" s="30" t="s">
        <v>38</v>
      </c>
      <c r="B1705" s="1" t="s">
        <v>1737</v>
      </c>
      <c r="C1705" s="29" t="str">
        <f t="shared" si="334"/>
        <v>LA NI - Derry City and Strabane</v>
      </c>
      <c r="D1705" s="50">
        <f t="shared" si="336"/>
        <v>55694</v>
      </c>
      <c r="E1705" s="50">
        <f t="shared" si="337"/>
        <v>59946</v>
      </c>
      <c r="F1705" s="51">
        <f t="shared" si="346"/>
        <v>151566</v>
      </c>
      <c r="G1705" s="51">
        <f t="shared" si="347"/>
        <v>73967</v>
      </c>
      <c r="H1705" s="52">
        <f t="shared" si="348"/>
        <v>77599</v>
      </c>
      <c r="I1705" s="52">
        <f t="shared" si="349"/>
        <v>55694</v>
      </c>
      <c r="J1705" s="52">
        <f t="shared" si="350"/>
        <v>59946</v>
      </c>
      <c r="K1705" s="49">
        <f t="shared" si="351"/>
        <v>18273</v>
      </c>
      <c r="L1705" s="50">
        <f t="shared" si="352"/>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25">
      <c r="A1706" s="30" t="s">
        <v>38</v>
      </c>
      <c r="B1706" s="1" t="s">
        <v>1738</v>
      </c>
      <c r="C1706" s="29" t="str">
        <f t="shared" si="334"/>
        <v>LA NI - Fermanagh and Omagh</v>
      </c>
      <c r="D1706" s="50">
        <f t="shared" si="336"/>
        <v>44595</v>
      </c>
      <c r="E1706" s="50">
        <f t="shared" si="337"/>
        <v>45143</v>
      </c>
      <c r="F1706" s="51">
        <f t="shared" si="346"/>
        <v>117634</v>
      </c>
      <c r="G1706" s="51">
        <f t="shared" si="347"/>
        <v>58773</v>
      </c>
      <c r="H1706" s="52">
        <f t="shared" si="348"/>
        <v>58861</v>
      </c>
      <c r="I1706" s="52">
        <f t="shared" si="349"/>
        <v>44595</v>
      </c>
      <c r="J1706" s="52">
        <f t="shared" si="350"/>
        <v>45143</v>
      </c>
      <c r="K1706" s="49">
        <f t="shared" si="351"/>
        <v>14178</v>
      </c>
      <c r="L1706" s="50">
        <f t="shared" si="352"/>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25">
      <c r="A1707" s="30" t="s">
        <v>38</v>
      </c>
      <c r="B1707" s="1" t="s">
        <v>1739</v>
      </c>
      <c r="C1707" s="29" t="str">
        <f t="shared" si="334"/>
        <v>LA NI - Lisburn and Castlereagh</v>
      </c>
      <c r="D1707" s="50">
        <f t="shared" si="336"/>
        <v>56687</v>
      </c>
      <c r="E1707" s="50">
        <f t="shared" si="337"/>
        <v>60171</v>
      </c>
      <c r="F1707" s="51">
        <f t="shared" si="346"/>
        <v>150703</v>
      </c>
      <c r="G1707" s="51">
        <f t="shared" si="347"/>
        <v>74265</v>
      </c>
      <c r="H1707" s="52">
        <f t="shared" si="348"/>
        <v>76438</v>
      </c>
      <c r="I1707" s="52">
        <f t="shared" si="349"/>
        <v>56687</v>
      </c>
      <c r="J1707" s="52">
        <f t="shared" si="350"/>
        <v>60171</v>
      </c>
      <c r="K1707" s="49">
        <f t="shared" si="351"/>
        <v>17578</v>
      </c>
      <c r="L1707" s="50">
        <f t="shared" si="352"/>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25">
      <c r="A1708" s="30" t="s">
        <v>38</v>
      </c>
      <c r="B1708" s="1" t="s">
        <v>1740</v>
      </c>
      <c r="C1708" s="29" t="str">
        <f t="shared" si="334"/>
        <v>LA NI - Mid and East Antrim</v>
      </c>
      <c r="D1708" s="50">
        <f t="shared" si="336"/>
        <v>53663</v>
      </c>
      <c r="E1708" s="50">
        <f t="shared" si="337"/>
        <v>57047</v>
      </c>
      <c r="F1708" s="51">
        <f t="shared" si="346"/>
        <v>139991</v>
      </c>
      <c r="G1708" s="51">
        <f t="shared" si="347"/>
        <v>68669</v>
      </c>
      <c r="H1708" s="52">
        <f t="shared" si="348"/>
        <v>71322</v>
      </c>
      <c r="I1708" s="52">
        <f t="shared" si="349"/>
        <v>53663</v>
      </c>
      <c r="J1708" s="52">
        <f t="shared" si="350"/>
        <v>57047</v>
      </c>
      <c r="K1708" s="49">
        <f t="shared" si="351"/>
        <v>15006</v>
      </c>
      <c r="L1708" s="50">
        <f t="shared" si="352"/>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25">
      <c r="A1709" s="30" t="s">
        <v>38</v>
      </c>
      <c r="B1709" s="1" t="s">
        <v>1741</v>
      </c>
      <c r="C1709" s="29" t="str">
        <f t="shared" si="334"/>
        <v>LA NI - Mid Ulster</v>
      </c>
      <c r="D1709" s="50">
        <f t="shared" si="336"/>
        <v>56270</v>
      </c>
      <c r="E1709" s="50">
        <f t="shared" si="337"/>
        <v>56511</v>
      </c>
      <c r="F1709" s="51">
        <f t="shared" si="346"/>
        <v>151676</v>
      </c>
      <c r="G1709" s="51">
        <f t="shared" si="347"/>
        <v>76151</v>
      </c>
      <c r="H1709" s="52">
        <f t="shared" si="348"/>
        <v>75525</v>
      </c>
      <c r="I1709" s="52">
        <f t="shared" si="349"/>
        <v>56270</v>
      </c>
      <c r="J1709" s="52">
        <f t="shared" si="350"/>
        <v>56511</v>
      </c>
      <c r="K1709" s="49">
        <f t="shared" si="351"/>
        <v>19881</v>
      </c>
      <c r="L1709" s="50">
        <f t="shared" si="352"/>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25">
      <c r="A1710" s="30" t="s">
        <v>38</v>
      </c>
      <c r="B1710" s="1" t="s">
        <v>1742</v>
      </c>
      <c r="C1710" s="29" t="str">
        <f t="shared" si="334"/>
        <v>LA NI - Newry, Mourne and Down</v>
      </c>
      <c r="D1710" s="50">
        <f t="shared" si="336"/>
        <v>67664</v>
      </c>
      <c r="E1710" s="50">
        <f t="shared" si="337"/>
        <v>70692</v>
      </c>
      <c r="F1710" s="51">
        <f t="shared" si="346"/>
        <v>183529</v>
      </c>
      <c r="G1710" s="51">
        <f t="shared" si="347"/>
        <v>90718</v>
      </c>
      <c r="H1710" s="52">
        <f t="shared" si="348"/>
        <v>92811</v>
      </c>
      <c r="I1710" s="52">
        <f t="shared" si="349"/>
        <v>67664</v>
      </c>
      <c r="J1710" s="52">
        <f t="shared" si="350"/>
        <v>70692</v>
      </c>
      <c r="K1710" s="49">
        <f t="shared" si="351"/>
        <v>23054</v>
      </c>
      <c r="L1710" s="50">
        <f t="shared" si="352"/>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x14ac:dyDescent="0.25">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353">SUM(I1700:I1710)</f>
        <v>721849</v>
      </c>
      <c r="J1711" s="124">
        <f t="shared" si="353"/>
        <v>761911</v>
      </c>
      <c r="K1711" s="124">
        <f t="shared" si="353"/>
        <v>223636</v>
      </c>
      <c r="L1711" s="124">
        <f t="shared" si="353"/>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25">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25">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25">
      <c r="A1714" s="647" t="s">
        <v>1743</v>
      </c>
      <c r="B1714" s="648"/>
      <c r="C1714" s="649"/>
      <c r="D1714" s="646"/>
      <c r="E1714" s="646"/>
      <c r="F1714" s="646"/>
      <c r="G1714" s="646"/>
      <c r="H1714" s="646"/>
      <c r="I1714" s="646"/>
      <c r="J1714" s="646"/>
      <c r="K1714" s="646"/>
      <c r="L1714" s="646"/>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25">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25">
      <c r="C1716" s="10"/>
      <c r="D1716" s="442" t="s">
        <v>1744</v>
      </c>
      <c r="E1716" s="443" t="s">
        <v>1745</v>
      </c>
      <c r="F1716" s="442" t="s">
        <v>1746</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4" x14ac:dyDescent="0.3">
      <c r="C1717" s="10"/>
      <c r="D1717" s="444" t="s">
        <v>1747</v>
      </c>
      <c r="E1717" s="444" t="s">
        <v>1747</v>
      </c>
      <c r="F1717" s="444" t="s">
        <v>1747</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4" x14ac:dyDescent="0.3">
      <c r="C1718" s="10"/>
      <c r="D1718" s="444">
        <v>2023</v>
      </c>
      <c r="E1718" s="445">
        <v>2024</v>
      </c>
      <c r="F1718" s="444">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4" x14ac:dyDescent="0.3">
      <c r="C1719" s="1" t="s">
        <v>1748</v>
      </c>
      <c r="D1719" s="446">
        <v>57690323</v>
      </c>
      <c r="E1719" s="447"/>
      <c r="F1719" s="448"/>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4" x14ac:dyDescent="0.3">
      <c r="C1720" s="449" t="s">
        <v>1749</v>
      </c>
      <c r="D1720" s="450"/>
      <c r="E1720" s="451"/>
      <c r="F1720" s="446">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4" x14ac:dyDescent="0.3">
      <c r="C1721" s="449" t="s">
        <v>1750</v>
      </c>
      <c r="D1721" s="450"/>
      <c r="E1721" s="452"/>
      <c r="F1721" s="629">
        <f>(F1720-D1719)/D1719</f>
        <v>2.5222393017282987E-2</v>
      </c>
      <c r="G1721" s="631">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4" x14ac:dyDescent="0.3">
      <c r="C1722" s="449" t="s">
        <v>1751</v>
      </c>
      <c r="D1722" s="450"/>
      <c r="E1722" s="453"/>
      <c r="F1722" s="446">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4" x14ac:dyDescent="0.3">
      <c r="C1723" s="449" t="s">
        <v>1752</v>
      </c>
      <c r="D1723" s="450"/>
      <c r="E1723" s="453"/>
      <c r="F1723" s="446">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25">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25">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25">
      <c r="A1726" s="647" t="s">
        <v>1753</v>
      </c>
      <c r="B1726" s="648"/>
      <c r="C1726" s="649"/>
      <c r="D1726" s="646"/>
      <c r="E1726" s="646"/>
      <c r="F1726" s="646"/>
      <c r="G1726" s="646"/>
      <c r="H1726" s="646"/>
      <c r="I1726" s="646"/>
      <c r="J1726" s="646"/>
      <c r="K1726" s="646"/>
      <c r="L1726" s="646"/>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25">
      <c r="D1727" s="81"/>
      <c r="E1727" s="81"/>
      <c r="F1727" s="81"/>
      <c r="G1727" s="81"/>
      <c r="H1727" s="81"/>
      <c r="I1727" s="81"/>
      <c r="J1727" s="454"/>
      <c r="K1727" s="455" t="s">
        <v>1754</v>
      </c>
      <c r="L1727" s="456"/>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25">
      <c r="A1728" s="438"/>
      <c r="B1728" s="439"/>
      <c r="C1728" s="20" t="s">
        <v>1755</v>
      </c>
      <c r="D1728" s="127" t="s">
        <v>1756</v>
      </c>
      <c r="E1728" s="127" t="s">
        <v>1757</v>
      </c>
      <c r="F1728" s="127" t="s">
        <v>1758</v>
      </c>
      <c r="G1728" s="127" t="s">
        <v>1759</v>
      </c>
      <c r="H1728" s="127" t="s">
        <v>1760</v>
      </c>
      <c r="I1728" s="127" t="s">
        <v>1761</v>
      </c>
      <c r="J1728" s="633" t="s">
        <v>1762</v>
      </c>
      <c r="K1728" s="634" t="s">
        <v>1763</v>
      </c>
      <c r="L1728" s="276" t="s">
        <v>1764</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25">
      <c r="A1729" s="440"/>
      <c r="C1729" s="20" t="s">
        <v>1765</v>
      </c>
      <c r="D1729" s="857" t="s">
        <v>1766</v>
      </c>
      <c r="E1729" s="858"/>
      <c r="F1729" s="858"/>
      <c r="G1729" s="858"/>
      <c r="H1729" s="858"/>
      <c r="I1729" s="859"/>
      <c r="J1729" s="635"/>
      <c r="K1729" s="635"/>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25">
      <c r="A1730" s="440"/>
      <c r="B1730" s="10">
        <v>0</v>
      </c>
      <c r="C1730" s="126" t="s">
        <v>1767</v>
      </c>
      <c r="D1730" s="130"/>
      <c r="E1730" s="130"/>
      <c r="F1730" s="130"/>
      <c r="G1730" s="130"/>
      <c r="H1730" s="130"/>
      <c r="I1730" s="130"/>
      <c r="J1730" s="635"/>
      <c r="K1730" s="635"/>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25">
      <c r="A1731" s="440"/>
      <c r="B1731" s="10">
        <v>1</v>
      </c>
      <c r="C1731" s="744" t="s">
        <v>1768</v>
      </c>
      <c r="D1731" s="386"/>
      <c r="E1731" s="386">
        <v>1.0083396326386167</v>
      </c>
      <c r="F1731" s="386">
        <v>1.0068144721288348</v>
      </c>
      <c r="G1731" s="386">
        <v>1.0052783852289084</v>
      </c>
      <c r="H1731" s="386">
        <v>1.005159569821475</v>
      </c>
      <c r="I1731" s="386">
        <v>1.005034244714381</v>
      </c>
      <c r="J1731" s="636">
        <f>(I1731-100%)/5</f>
        <v>1.0068489428761928E-3</v>
      </c>
      <c r="K1731" s="637">
        <f t="shared" ref="K1731:K1741" si="354">(I1731/100%)^(1/5)-1</f>
        <v>1.0048275559169095E-3</v>
      </c>
      <c r="L1731" s="441">
        <v>1.0048275559169095E-3</v>
      </c>
      <c r="M1731" s="12"/>
      <c r="N1731" s="387"/>
      <c r="O1731" s="388"/>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25">
      <c r="A1732" s="440" t="s">
        <v>1769</v>
      </c>
      <c r="B1732" s="10">
        <v>2</v>
      </c>
      <c r="C1732" s="179" t="s">
        <v>1770</v>
      </c>
      <c r="D1732" s="130"/>
      <c r="E1732" s="130">
        <v>0.99220867160133164</v>
      </c>
      <c r="F1732" s="130">
        <v>0.99099332816200558</v>
      </c>
      <c r="G1732" s="130">
        <v>0.99149832442765373</v>
      </c>
      <c r="H1732" s="130">
        <v>0.99306376744162606</v>
      </c>
      <c r="I1732" s="130">
        <v>0.99322960389630777</v>
      </c>
      <c r="J1732" s="636">
        <f t="shared" ref="J1732:J1741" si="355">(I1732-100%)/5</f>
        <v>-1.3540792207384466E-3</v>
      </c>
      <c r="K1732" s="637">
        <f t="shared" si="354"/>
        <v>-1.357761249247913E-3</v>
      </c>
      <c r="L1732" s="391">
        <v>-1.357761249247913E-3</v>
      </c>
      <c r="M1732" s="12"/>
      <c r="N1732" s="387"/>
      <c r="O1732" s="388"/>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25">
      <c r="A1733" s="440" t="s">
        <v>1769</v>
      </c>
      <c r="B1733" s="10">
        <v>3</v>
      </c>
      <c r="C1733" s="179" t="s">
        <v>1771</v>
      </c>
      <c r="D1733" s="130"/>
      <c r="E1733" s="130">
        <v>1.0143809141680851</v>
      </c>
      <c r="F1733" s="130">
        <v>1.0083971212477236</v>
      </c>
      <c r="G1733" s="130">
        <v>1.003626338830879</v>
      </c>
      <c r="H1733" s="130">
        <v>1.0019091820289452</v>
      </c>
      <c r="I1733" s="130">
        <v>1.0029969851890055</v>
      </c>
      <c r="J1733" s="636">
        <f t="shared" si="355"/>
        <v>5.993970378010971E-4</v>
      </c>
      <c r="K1733" s="637">
        <f t="shared" si="354"/>
        <v>5.9867977357552782E-4</v>
      </c>
      <c r="L1733" s="391">
        <v>5.9867977357552782E-4</v>
      </c>
      <c r="M1733" s="12"/>
      <c r="N1733" s="387"/>
      <c r="O1733" s="388"/>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25">
      <c r="A1734" s="440" t="s">
        <v>1769</v>
      </c>
      <c r="B1734" s="10">
        <v>4</v>
      </c>
      <c r="C1734" s="179" t="s">
        <v>1772</v>
      </c>
      <c r="D1734" s="130"/>
      <c r="E1734" s="130">
        <v>1.0119831388235714</v>
      </c>
      <c r="F1734" s="130">
        <v>1.0123152749187849</v>
      </c>
      <c r="G1734" s="130">
        <v>1.0092966846901532</v>
      </c>
      <c r="H1734" s="130">
        <v>1.0093024499843755</v>
      </c>
      <c r="I1734" s="130">
        <v>1.0058607612889943</v>
      </c>
      <c r="J1734" s="636">
        <f t="shared" si="355"/>
        <v>1.1721522577988531E-3</v>
      </c>
      <c r="K1734" s="637">
        <f t="shared" si="354"/>
        <v>1.1694139993094765E-3</v>
      </c>
      <c r="L1734" s="391">
        <v>1.1694139993094765E-3</v>
      </c>
      <c r="M1734" s="12"/>
      <c r="N1734" s="387"/>
      <c r="O1734" s="388"/>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25">
      <c r="A1735" s="440" t="s">
        <v>1769</v>
      </c>
      <c r="B1735" s="10">
        <v>5</v>
      </c>
      <c r="C1735" s="179" t="s">
        <v>1773</v>
      </c>
      <c r="D1735" s="130"/>
      <c r="E1735" s="130">
        <v>0.99868810197260138</v>
      </c>
      <c r="F1735" s="130">
        <v>0.99777419677997459</v>
      </c>
      <c r="G1735" s="130">
        <v>0.99863727568848948</v>
      </c>
      <c r="H1735" s="130">
        <v>0.99899133935284168</v>
      </c>
      <c r="I1735" s="130">
        <v>1.0032834988438057</v>
      </c>
      <c r="J1735" s="636">
        <f t="shared" si="355"/>
        <v>6.5669976876114866E-4</v>
      </c>
      <c r="K1735" s="637">
        <f t="shared" si="354"/>
        <v>6.5583895492138389E-4</v>
      </c>
      <c r="L1735" s="391">
        <v>6.5583895492138389E-4</v>
      </c>
      <c r="M1735" s="12"/>
      <c r="N1735" s="387"/>
      <c r="O1735" s="388"/>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25">
      <c r="A1736" s="440" t="s">
        <v>1769</v>
      </c>
      <c r="B1736" s="10">
        <v>6</v>
      </c>
      <c r="C1736" s="179" t="s">
        <v>1774</v>
      </c>
      <c r="D1736" s="130"/>
      <c r="E1736" s="130">
        <v>1.0185737392830623</v>
      </c>
      <c r="F1736" s="130">
        <v>1.018863566736369</v>
      </c>
      <c r="G1736" s="130">
        <v>1.0165082772965106</v>
      </c>
      <c r="H1736" s="130">
        <v>1.0156627003170711</v>
      </c>
      <c r="I1736" s="130">
        <v>1.0139248252188859</v>
      </c>
      <c r="J1736" s="636">
        <f t="shared" si="355"/>
        <v>2.784965043777188E-3</v>
      </c>
      <c r="K1736" s="637">
        <f t="shared" si="354"/>
        <v>2.7695813347723419E-3</v>
      </c>
      <c r="L1736" s="391">
        <v>2.7695813347723419E-3</v>
      </c>
      <c r="M1736" s="12"/>
      <c r="N1736" s="387"/>
      <c r="O1736" s="388"/>
      <c r="P1736" s="12"/>
      <c r="Q1736" s="389"/>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25">
      <c r="A1737" s="440" t="s">
        <v>1769</v>
      </c>
      <c r="B1737" s="10">
        <v>7</v>
      </c>
      <c r="C1737" s="179" t="s">
        <v>1775</v>
      </c>
      <c r="D1737" s="130"/>
      <c r="E1737" s="130">
        <v>1.0186430018515642</v>
      </c>
      <c r="F1737" s="130">
        <v>1.016281083830104</v>
      </c>
      <c r="G1737" s="130">
        <v>1.0168046783204194</v>
      </c>
      <c r="H1737" s="130">
        <v>1.0163751107042418</v>
      </c>
      <c r="I1737" s="130">
        <v>1.0143846521681685</v>
      </c>
      <c r="J1737" s="636">
        <f t="shared" si="355"/>
        <v>2.8769304336337064E-3</v>
      </c>
      <c r="K1737" s="637">
        <f t="shared" si="354"/>
        <v>2.8605184225896085E-3</v>
      </c>
      <c r="L1737" s="391">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25">
      <c r="A1738" s="440" t="s">
        <v>1769</v>
      </c>
      <c r="B1738" s="10">
        <v>8</v>
      </c>
      <c r="C1738" s="744" t="s">
        <v>1776</v>
      </c>
      <c r="D1738" s="386"/>
      <c r="E1738" s="386">
        <v>1.0115317316189907</v>
      </c>
      <c r="F1738" s="386">
        <v>1.0098854557273558</v>
      </c>
      <c r="G1738" s="386">
        <v>1.0079031437924768</v>
      </c>
      <c r="H1738" s="386">
        <v>1.0074260195736053</v>
      </c>
      <c r="I1738" s="386">
        <v>1.0072146044968846</v>
      </c>
      <c r="J1738" s="636">
        <f t="shared" si="355"/>
        <v>1.4429208993769205E-3</v>
      </c>
      <c r="K1738" s="637">
        <f t="shared" si="354"/>
        <v>1.4387747925457273E-3</v>
      </c>
      <c r="L1738" s="441">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25">
      <c r="A1739" s="440" t="s">
        <v>1769</v>
      </c>
      <c r="B1739" s="10">
        <v>9</v>
      </c>
      <c r="C1739" s="179" t="s">
        <v>1777</v>
      </c>
      <c r="D1739" s="130"/>
      <c r="E1739" s="130">
        <f>E1732</f>
        <v>0.99220867160133164</v>
      </c>
      <c r="F1739" s="130">
        <f t="shared" ref="F1739:I1739" si="356">F1732</f>
        <v>0.99099332816200558</v>
      </c>
      <c r="G1739" s="130">
        <f t="shared" si="356"/>
        <v>0.99149832442765373</v>
      </c>
      <c r="H1739" s="130">
        <f t="shared" si="356"/>
        <v>0.99306376744162606</v>
      </c>
      <c r="I1739" s="130">
        <f t="shared" si="356"/>
        <v>0.99322960389630777</v>
      </c>
      <c r="J1739" s="636">
        <f t="shared" si="355"/>
        <v>-1.3540792207384466E-3</v>
      </c>
      <c r="K1739" s="637">
        <f t="shared" si="354"/>
        <v>-1.357761249247913E-3</v>
      </c>
      <c r="L1739" s="391">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25">
      <c r="A1740" s="440" t="s">
        <v>1769</v>
      </c>
      <c r="B1740" s="10">
        <v>10</v>
      </c>
      <c r="C1740" s="179" t="s">
        <v>1778</v>
      </c>
      <c r="D1740" s="130"/>
      <c r="E1740" s="130">
        <v>1.0101622336917053</v>
      </c>
      <c r="F1740" s="130">
        <v>1.0086801518353343</v>
      </c>
      <c r="G1740" s="130">
        <v>1.0069295256394797</v>
      </c>
      <c r="H1740" s="130">
        <v>1.0064889037252818</v>
      </c>
      <c r="I1740" s="130">
        <v>1.0062891385473149</v>
      </c>
      <c r="J1740" s="636">
        <f t="shared" si="355"/>
        <v>1.2578277094629886E-3</v>
      </c>
      <c r="K1740" s="637">
        <f t="shared" si="354"/>
        <v>1.2546753363396057E-3</v>
      </c>
      <c r="L1740" s="391">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25">
      <c r="A1741" s="440" t="s">
        <v>1769</v>
      </c>
      <c r="B1741" s="10">
        <v>11</v>
      </c>
      <c r="C1741" s="179" t="s">
        <v>1779</v>
      </c>
      <c r="D1741" s="130"/>
      <c r="E1741" s="130">
        <v>1.0095905530762708</v>
      </c>
      <c r="F1741" s="130">
        <v>1.0083132699804231</v>
      </c>
      <c r="G1741" s="130">
        <v>1.006695740502793</v>
      </c>
      <c r="H1741" s="130">
        <v>1.0063437323937274</v>
      </c>
      <c r="I1741" s="130">
        <v>1.0061665544670078</v>
      </c>
      <c r="J1741" s="636">
        <f t="shared" si="355"/>
        <v>1.2333108934015514E-3</v>
      </c>
      <c r="K1741" s="637">
        <f t="shared" si="354"/>
        <v>1.2302799891306115E-3</v>
      </c>
      <c r="L1741" s="391">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25">
      <c r="A1742" s="440" t="s">
        <v>1769</v>
      </c>
      <c r="B1742" s="10">
        <v>12</v>
      </c>
      <c r="C1742" s="179"/>
      <c r="D1742" s="126"/>
      <c r="E1742" s="126"/>
      <c r="F1742" s="126"/>
      <c r="G1742" s="126"/>
      <c r="H1742" s="126"/>
      <c r="I1742" s="126"/>
      <c r="J1742" s="636"/>
      <c r="K1742" s="637"/>
      <c r="L1742" s="638"/>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25">
      <c r="A1743" s="440" t="s">
        <v>1769</v>
      </c>
      <c r="B1743" s="10">
        <v>13</v>
      </c>
      <c r="C1743" s="126"/>
      <c r="D1743" s="126"/>
      <c r="E1743" s="126"/>
      <c r="F1743" s="126"/>
      <c r="G1743" s="126"/>
      <c r="H1743" s="126"/>
      <c r="I1743" s="126"/>
      <c r="J1743" s="636"/>
      <c r="K1743" s="637"/>
      <c r="L1743" s="638"/>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25">
      <c r="A1744" s="57"/>
      <c r="B1744" s="317">
        <v>14</v>
      </c>
      <c r="C1744" s="126"/>
      <c r="D1744" s="126"/>
      <c r="E1744" s="126"/>
      <c r="F1744" s="126"/>
      <c r="G1744" s="126"/>
      <c r="H1744" s="126"/>
      <c r="I1744" s="126"/>
      <c r="J1744" s="636"/>
      <c r="K1744" s="637"/>
      <c r="L1744" s="638"/>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25">
      <c r="B1745" s="10">
        <v>15</v>
      </c>
      <c r="C1745" s="126"/>
      <c r="D1745" s="126"/>
      <c r="E1745" s="126"/>
      <c r="F1745" s="126"/>
      <c r="G1745" s="126"/>
      <c r="H1745" s="126"/>
      <c r="I1745" s="126"/>
      <c r="J1745" s="632" t="s">
        <v>1780</v>
      </c>
      <c r="K1745" s="635"/>
      <c r="L1745" s="275" t="s">
        <v>1781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25">
      <c r="E1746" s="14"/>
      <c r="J1746" s="632" t="s">
        <v>1782</v>
      </c>
      <c r="K1746" s="635"/>
      <c r="L1746" s="275" t="s">
        <v>1783</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25">
      <c r="E1747" s="397" t="s">
        <v>1784</v>
      </c>
      <c r="F1747" s="645"/>
      <c r="G1747" s="645"/>
      <c r="H1747" s="645"/>
      <c r="I1747" s="645"/>
      <c r="J1747" s="632" t="s">
        <v>1785</v>
      </c>
      <c r="K1747" s="635"/>
      <c r="L1747" s="275" t="s">
        <v>1786</v>
      </c>
      <c r="M1747" s="12"/>
      <c r="N1747" s="12"/>
      <c r="O1747" s="12"/>
      <c r="P1747" s="12"/>
      <c r="Q1747" s="12"/>
      <c r="R1747" s="390"/>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25">
      <c r="E1748" s="14"/>
      <c r="L1748" s="275" t="s">
        <v>1787</v>
      </c>
      <c r="M1748" s="12"/>
      <c r="N1748" s="12"/>
      <c r="O1748" s="12"/>
      <c r="P1748" s="12"/>
      <c r="Q1748" s="12"/>
      <c r="R1748" s="390"/>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25">
      <c r="E1749" s="14"/>
      <c r="L1749" s="275" t="s">
        <v>1788</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25">
      <c r="E1750" s="14"/>
      <c r="L1750" s="275"/>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25">
      <c r="C1751" s="10"/>
      <c r="L1751" s="275" t="s">
        <v>1789</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25">
      <c r="C1752" s="10"/>
      <c r="L1752" s="275" t="s">
        <v>1790</v>
      </c>
      <c r="M1752" s="12"/>
      <c r="N1752" s="12"/>
      <c r="O1752" s="454"/>
      <c r="P1752" s="455" t="s">
        <v>1791</v>
      </c>
      <c r="Q1752" s="456"/>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55" hidden="1" customHeight="1" x14ac:dyDescent="0.25">
      <c r="C1753" s="10"/>
      <c r="M1753" s="12"/>
      <c r="N1753" s="12"/>
      <c r="O1753" s="644" t="s">
        <v>1762</v>
      </c>
      <c r="P1753" s="644" t="s">
        <v>1763</v>
      </c>
      <c r="Q1753" s="642" t="s">
        <v>1764</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25">
      <c r="A1754" s="438"/>
      <c r="B1754" s="439"/>
      <c r="C1754" s="744" t="s">
        <v>1768</v>
      </c>
      <c r="D1754" s="386"/>
      <c r="E1754" s="386">
        <f>E1731</f>
        <v>1.0083396326386167</v>
      </c>
      <c r="F1754" s="386">
        <f t="shared" ref="F1754:I1754" si="357">F1731</f>
        <v>1.0068144721288348</v>
      </c>
      <c r="G1754" s="386">
        <f t="shared" si="357"/>
        <v>1.0052783852289084</v>
      </c>
      <c r="H1754" s="386">
        <f t="shared" si="357"/>
        <v>1.005159569821475</v>
      </c>
      <c r="I1754" s="386">
        <f t="shared" si="357"/>
        <v>1.005034244714381</v>
      </c>
      <c r="J1754" s="386">
        <v>1.0049046476669568</v>
      </c>
      <c r="K1754" s="386">
        <v>1.0047743417635073</v>
      </c>
      <c r="L1754" s="386">
        <v>1.0046496264171023</v>
      </c>
      <c r="M1754" s="386">
        <v>1.0045344880171496</v>
      </c>
      <c r="N1754" s="386">
        <v>1.0044234456443373</v>
      </c>
      <c r="O1754" s="636">
        <f>(N1754-100%)/10</f>
        <v>4.4234456443372763E-4</v>
      </c>
      <c r="P1754" s="637">
        <f>(N1754/100%)^(1/10)-1</f>
        <v>4.4146651409882054E-4</v>
      </c>
      <c r="Q1754" s="396">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25">
      <c r="A1755" s="440" t="s">
        <v>1792</v>
      </c>
      <c r="C1755" s="126" t="s">
        <v>1770</v>
      </c>
      <c r="D1755" s="639"/>
      <c r="E1755" s="130">
        <f t="shared" ref="E1755:I1764" si="358">E1732</f>
        <v>0.99220867160133164</v>
      </c>
      <c r="F1755" s="130">
        <f t="shared" si="358"/>
        <v>0.99099332816200558</v>
      </c>
      <c r="G1755" s="130">
        <f t="shared" si="358"/>
        <v>0.99149832442765373</v>
      </c>
      <c r="H1755" s="130">
        <f t="shared" si="358"/>
        <v>0.99306376744162606</v>
      </c>
      <c r="I1755" s="130">
        <f t="shared" si="358"/>
        <v>0.99322960389630777</v>
      </c>
      <c r="J1755" s="130">
        <v>0.99236209142521536</v>
      </c>
      <c r="K1755" s="130">
        <v>0.99402742199053329</v>
      </c>
      <c r="L1755" s="130">
        <v>0.99546716277190817</v>
      </c>
      <c r="M1755" s="130">
        <v>0.99621360090423539</v>
      </c>
      <c r="N1755" s="130">
        <v>0.99725045732322648</v>
      </c>
      <c r="O1755" s="636">
        <f t="shared" ref="O1755:O1764" si="359">(N1755-100%)/10</f>
        <v>-2.7495426767735196E-4</v>
      </c>
      <c r="P1755" s="637">
        <f t="shared" ref="P1755:P1764" si="360">(N1755/100%)^(1/10)-1</f>
        <v>-2.7529506059797981E-4</v>
      </c>
      <c r="Q1755" s="643">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25">
      <c r="A1756" s="440" t="s">
        <v>1792</v>
      </c>
      <c r="C1756" s="126" t="s">
        <v>1771</v>
      </c>
      <c r="D1756" s="639"/>
      <c r="E1756" s="130">
        <f t="shared" si="358"/>
        <v>1.0143809141680851</v>
      </c>
      <c r="F1756" s="130">
        <f t="shared" si="358"/>
        <v>1.0083971212477236</v>
      </c>
      <c r="G1756" s="130">
        <f t="shared" si="358"/>
        <v>1.003626338830879</v>
      </c>
      <c r="H1756" s="130">
        <f t="shared" si="358"/>
        <v>1.0019091820289452</v>
      </c>
      <c r="I1756" s="130">
        <f t="shared" si="358"/>
        <v>1.0029969851890055</v>
      </c>
      <c r="J1756" s="130">
        <v>1.0042219276236541</v>
      </c>
      <c r="K1756" s="130">
        <v>1.0024496879255318</v>
      </c>
      <c r="L1756" s="130">
        <v>1.000539835747325</v>
      </c>
      <c r="M1756" s="130">
        <v>0.99868630040969919</v>
      </c>
      <c r="N1756" s="130">
        <v>0.99816018524569949</v>
      </c>
      <c r="O1756" s="636">
        <f t="shared" si="359"/>
        <v>-1.8398147543005061E-4</v>
      </c>
      <c r="P1756" s="637">
        <f t="shared" si="360"/>
        <v>-1.8413397447925028E-4</v>
      </c>
      <c r="Q1756" s="643">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25">
      <c r="A1757" s="440" t="s">
        <v>1792</v>
      </c>
      <c r="C1757" s="126" t="s">
        <v>1772</v>
      </c>
      <c r="D1757" s="639"/>
      <c r="E1757" s="130">
        <f t="shared" si="358"/>
        <v>1.0119831388235714</v>
      </c>
      <c r="F1757" s="130">
        <f t="shared" si="358"/>
        <v>1.0123152749187849</v>
      </c>
      <c r="G1757" s="130">
        <f t="shared" si="358"/>
        <v>1.0092966846901532</v>
      </c>
      <c r="H1757" s="130">
        <f t="shared" si="358"/>
        <v>1.0093024499843755</v>
      </c>
      <c r="I1757" s="130">
        <f t="shared" si="358"/>
        <v>1.0058607612889943</v>
      </c>
      <c r="J1757" s="130">
        <v>1.0046741825753627</v>
      </c>
      <c r="K1757" s="130">
        <v>1.0040655187652219</v>
      </c>
      <c r="L1757" s="130">
        <v>1.0028066468146803</v>
      </c>
      <c r="M1757" s="130">
        <v>1.0040927405326865</v>
      </c>
      <c r="N1757" s="130">
        <v>1.0028297433769999</v>
      </c>
      <c r="O1757" s="636">
        <f t="shared" si="359"/>
        <v>2.8297433769999272E-4</v>
      </c>
      <c r="P1757" s="637">
        <f t="shared" si="360"/>
        <v>2.8261464701917483E-4</v>
      </c>
      <c r="Q1757" s="643">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25">
      <c r="A1758" s="440" t="s">
        <v>1792</v>
      </c>
      <c r="C1758" s="126" t="s">
        <v>1773</v>
      </c>
      <c r="D1758" s="639"/>
      <c r="E1758" s="130">
        <f t="shared" si="358"/>
        <v>0.99868810197260138</v>
      </c>
      <c r="F1758" s="130">
        <f t="shared" si="358"/>
        <v>0.99777419677997459</v>
      </c>
      <c r="G1758" s="130">
        <f t="shared" si="358"/>
        <v>0.99863727568848948</v>
      </c>
      <c r="H1758" s="130">
        <f t="shared" si="358"/>
        <v>0.99899133935284168</v>
      </c>
      <c r="I1758" s="130">
        <f t="shared" si="358"/>
        <v>1.0032834988438057</v>
      </c>
      <c r="J1758" s="130">
        <v>1.0025211828474903</v>
      </c>
      <c r="K1758" s="130">
        <v>1.0061987307502627</v>
      </c>
      <c r="L1758" s="130">
        <v>1.0108614511292535</v>
      </c>
      <c r="M1758" s="130">
        <v>1.0130027519178399</v>
      </c>
      <c r="N1758" s="130">
        <v>1.0147226591821301</v>
      </c>
      <c r="O1758" s="636">
        <f t="shared" si="359"/>
        <v>1.4722659182130116E-3</v>
      </c>
      <c r="P1758" s="637">
        <f t="shared" si="360"/>
        <v>1.4626018574257493E-3</v>
      </c>
      <c r="Q1758" s="643">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25">
      <c r="A1759" s="440" t="s">
        <v>1792</v>
      </c>
      <c r="C1759" s="126" t="s">
        <v>1774</v>
      </c>
      <c r="D1759" s="639"/>
      <c r="E1759" s="130">
        <f t="shared" si="358"/>
        <v>1.0185737392830623</v>
      </c>
      <c r="F1759" s="130">
        <f t="shared" si="358"/>
        <v>1.018863566736369</v>
      </c>
      <c r="G1759" s="130">
        <f t="shared" si="358"/>
        <v>1.0165082772965106</v>
      </c>
      <c r="H1759" s="130">
        <f t="shared" si="358"/>
        <v>1.0156627003170711</v>
      </c>
      <c r="I1759" s="130">
        <f t="shared" si="358"/>
        <v>1.0139248252188859</v>
      </c>
      <c r="J1759" s="130">
        <v>1.0137393541531157</v>
      </c>
      <c r="K1759" s="130">
        <v>1.0090610270988314</v>
      </c>
      <c r="L1759" s="130">
        <v>1.0044579014368722</v>
      </c>
      <c r="M1759" s="130">
        <v>1.0006466931414433</v>
      </c>
      <c r="N1759" s="130">
        <v>0.99872930478466071</v>
      </c>
      <c r="O1759" s="636">
        <f t="shared" si="359"/>
        <v>-1.2706952153392903E-4</v>
      </c>
      <c r="P1759" s="637">
        <f t="shared" si="360"/>
        <v>-1.2714224004750641E-4</v>
      </c>
      <c r="Q1759" s="643">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25">
      <c r="A1760" s="440" t="s">
        <v>1792</v>
      </c>
      <c r="C1760" s="126" t="s">
        <v>1775</v>
      </c>
      <c r="D1760" s="639"/>
      <c r="E1760" s="130">
        <f t="shared" si="358"/>
        <v>1.0186430018515642</v>
      </c>
      <c r="F1760" s="130">
        <f t="shared" si="358"/>
        <v>1.016281083830104</v>
      </c>
      <c r="G1760" s="130">
        <f t="shared" si="358"/>
        <v>1.0168046783204194</v>
      </c>
      <c r="H1760" s="130">
        <f t="shared" si="358"/>
        <v>1.0163751107042418</v>
      </c>
      <c r="I1760" s="130">
        <f t="shared" si="358"/>
        <v>1.0143846521681685</v>
      </c>
      <c r="J1760" s="130">
        <v>1.0158477764534428</v>
      </c>
      <c r="K1760" s="130">
        <v>1.017287039308961</v>
      </c>
      <c r="L1760" s="130">
        <v>1.0189817214001011</v>
      </c>
      <c r="M1760" s="130">
        <v>1.0195229921033415</v>
      </c>
      <c r="N1760" s="130">
        <v>1.0199714464880305</v>
      </c>
      <c r="O1760" s="636">
        <f t="shared" si="359"/>
        <v>1.997144648803051E-3</v>
      </c>
      <c r="P1760" s="637">
        <f t="shared" si="360"/>
        <v>1.9794197965237181E-3</v>
      </c>
      <c r="Q1760" s="643">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25">
      <c r="A1761" s="440" t="s">
        <v>1792</v>
      </c>
      <c r="C1761" s="744" t="s">
        <v>1776</v>
      </c>
      <c r="D1761" s="386"/>
      <c r="E1761" s="386">
        <f t="shared" si="358"/>
        <v>1.0115317316189907</v>
      </c>
      <c r="F1761" s="386">
        <f t="shared" si="358"/>
        <v>1.0098854557273558</v>
      </c>
      <c r="G1761" s="386">
        <f t="shared" si="358"/>
        <v>1.0079031437924768</v>
      </c>
      <c r="H1761" s="386">
        <f t="shared" si="358"/>
        <v>1.0074260195736053</v>
      </c>
      <c r="I1761" s="386">
        <f t="shared" si="358"/>
        <v>1.0072146044968846</v>
      </c>
      <c r="J1761" s="386">
        <v>1.0071891367326733</v>
      </c>
      <c r="K1761" s="386">
        <v>1.0067029595434946</v>
      </c>
      <c r="L1761" s="386">
        <v>1.0062767419722747</v>
      </c>
      <c r="M1761" s="386">
        <v>1.005993095083189</v>
      </c>
      <c r="N1761" s="386">
        <v>1.0056686088348645</v>
      </c>
      <c r="O1761" s="636">
        <f t="shared" si="359"/>
        <v>5.6686088348645303E-4</v>
      </c>
      <c r="P1761" s="637">
        <f t="shared" si="360"/>
        <v>5.6542006284843183E-4</v>
      </c>
      <c r="Q1761" s="396">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25">
      <c r="A1762" s="440" t="s">
        <v>1792</v>
      </c>
      <c r="C1762" s="126" t="s">
        <v>1777</v>
      </c>
      <c r="D1762" s="639"/>
      <c r="E1762" s="130">
        <f t="shared" si="358"/>
        <v>0.99220867160133164</v>
      </c>
      <c r="F1762" s="130">
        <f t="shared" si="358"/>
        <v>0.99099332816200558</v>
      </c>
      <c r="G1762" s="130">
        <f t="shared" si="358"/>
        <v>0.99149832442765373</v>
      </c>
      <c r="H1762" s="130">
        <f t="shared" si="358"/>
        <v>0.99306376744162606</v>
      </c>
      <c r="I1762" s="130">
        <f t="shared" si="358"/>
        <v>0.99322960389630777</v>
      </c>
      <c r="J1762" s="130">
        <v>0.99236209142521536</v>
      </c>
      <c r="K1762" s="130">
        <v>0.99402742199053329</v>
      </c>
      <c r="L1762" s="130">
        <v>0.99546716277190817</v>
      </c>
      <c r="M1762" s="130">
        <v>0.99621360090423539</v>
      </c>
      <c r="N1762" s="130">
        <v>0.99725045732322648</v>
      </c>
      <c r="O1762" s="636">
        <f t="shared" si="359"/>
        <v>-2.7495426767735196E-4</v>
      </c>
      <c r="P1762" s="637">
        <f t="shared" si="360"/>
        <v>-2.7529506059797981E-4</v>
      </c>
      <c r="Q1762" s="643">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25">
      <c r="A1763" s="440" t="s">
        <v>1792</v>
      </c>
      <c r="C1763" s="126" t="s">
        <v>1778</v>
      </c>
      <c r="D1763" s="639"/>
      <c r="E1763" s="130">
        <f t="shared" si="358"/>
        <v>1.0101622336917053</v>
      </c>
      <c r="F1763" s="130">
        <f t="shared" si="358"/>
        <v>1.0086801518353343</v>
      </c>
      <c r="G1763" s="130">
        <f t="shared" si="358"/>
        <v>1.0069295256394797</v>
      </c>
      <c r="H1763" s="130">
        <f t="shared" si="358"/>
        <v>1.0064889037252818</v>
      </c>
      <c r="I1763" s="130">
        <f t="shared" si="358"/>
        <v>1.0062891385473149</v>
      </c>
      <c r="J1763" s="130">
        <v>1.006294429838275</v>
      </c>
      <c r="K1763" s="130">
        <v>1.0058549926642406</v>
      </c>
      <c r="L1763" s="130">
        <v>1.0055069710128819</v>
      </c>
      <c r="M1763" s="130">
        <v>1.0053041262838514</v>
      </c>
      <c r="N1763" s="130">
        <v>1.0050246174221416</v>
      </c>
      <c r="O1763" s="636">
        <f t="shared" si="359"/>
        <v>5.0246174221415532E-4</v>
      </c>
      <c r="P1763" s="637">
        <f t="shared" si="360"/>
        <v>5.0132923936385687E-4</v>
      </c>
      <c r="Q1763" s="643">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25">
      <c r="A1764" s="440" t="s">
        <v>1792</v>
      </c>
      <c r="C1764" s="126" t="s">
        <v>1779</v>
      </c>
      <c r="D1764" s="639"/>
      <c r="E1764" s="130">
        <f t="shared" si="358"/>
        <v>1.0095905530762708</v>
      </c>
      <c r="F1764" s="130">
        <f t="shared" si="358"/>
        <v>1.0083132699804231</v>
      </c>
      <c r="G1764" s="130">
        <f t="shared" si="358"/>
        <v>1.006695740502793</v>
      </c>
      <c r="H1764" s="130">
        <f t="shared" si="358"/>
        <v>1.0063437323937274</v>
      </c>
      <c r="I1764" s="130">
        <f t="shared" si="358"/>
        <v>1.0061665544670078</v>
      </c>
      <c r="J1764" s="130">
        <v>1.0061491154519904</v>
      </c>
      <c r="K1764" s="130">
        <v>1.0057637499382068</v>
      </c>
      <c r="L1764" s="130">
        <v>1.0054183834917874</v>
      </c>
      <c r="M1764" s="130">
        <v>1.0051717019726543</v>
      </c>
      <c r="N1764" s="130">
        <v>1.0049267004020239</v>
      </c>
      <c r="O1764" s="636">
        <f t="shared" si="359"/>
        <v>4.9267004020239205E-4</v>
      </c>
      <c r="P1764" s="637">
        <f t="shared" si="360"/>
        <v>4.9158117922520894E-4</v>
      </c>
      <c r="Q1764" s="643">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25">
      <c r="A1765" s="440" t="s">
        <v>1792</v>
      </c>
      <c r="C1765" s="126"/>
      <c r="D1765" s="639"/>
      <c r="E1765" s="639"/>
      <c r="F1765" s="639"/>
      <c r="G1765" s="639"/>
      <c r="H1765" s="639"/>
      <c r="I1765" s="639"/>
      <c r="J1765" s="639"/>
      <c r="K1765" s="639"/>
      <c r="L1765" s="639"/>
      <c r="M1765" s="639"/>
      <c r="N1765" s="639"/>
      <c r="O1765" s="636"/>
      <c r="P1765" s="637"/>
      <c r="Q1765" s="640"/>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25">
      <c r="A1766" s="440" t="s">
        <v>1792</v>
      </c>
      <c r="C1766" s="126"/>
      <c r="D1766" s="639"/>
      <c r="E1766" s="639"/>
      <c r="F1766" s="639"/>
      <c r="G1766" s="639"/>
      <c r="H1766" s="639"/>
      <c r="I1766" s="639"/>
      <c r="J1766" s="639"/>
      <c r="K1766" s="639"/>
      <c r="L1766" s="639"/>
      <c r="M1766" s="639"/>
      <c r="N1766" s="639"/>
      <c r="O1766" s="636"/>
      <c r="P1766" s="637"/>
      <c r="Q1766" s="640"/>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25">
      <c r="A1767" s="57"/>
      <c r="B1767" s="317"/>
      <c r="C1767" s="126"/>
      <c r="D1767" s="639"/>
      <c r="E1767" s="639"/>
      <c r="F1767" s="639"/>
      <c r="G1767" s="639"/>
      <c r="H1767" s="639"/>
      <c r="I1767" s="639"/>
      <c r="J1767" s="639"/>
      <c r="K1767" s="639"/>
      <c r="L1767" s="639"/>
      <c r="M1767" s="639"/>
      <c r="N1767" s="639"/>
      <c r="O1767" s="636"/>
      <c r="P1767" s="637"/>
      <c r="Q1767" s="640"/>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25">
      <c r="C1768" s="10"/>
      <c r="E1768" s="14"/>
      <c r="M1768" s="12"/>
      <c r="N1768" s="12"/>
      <c r="O1768" s="632" t="s">
        <v>1780</v>
      </c>
      <c r="P1768" s="635"/>
      <c r="Q1768" s="641" t="s">
        <v>1781</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25">
      <c r="E1769" s="397" t="s">
        <v>1784</v>
      </c>
      <c r="F1769" s="645"/>
      <c r="G1769" s="397"/>
      <c r="H1769" s="645"/>
      <c r="I1769" s="645"/>
      <c r="M1769" s="12"/>
      <c r="N1769" s="12"/>
      <c r="O1769" s="632" t="s">
        <v>1782</v>
      </c>
      <c r="P1769" s="635"/>
      <c r="Q1769" s="641" t="s">
        <v>1783</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25">
      <c r="C1770" s="10"/>
      <c r="E1770" s="14"/>
      <c r="M1770" s="12"/>
      <c r="N1770" s="12"/>
      <c r="O1770" s="632" t="s">
        <v>1785</v>
      </c>
      <c r="P1770" s="635"/>
      <c r="Q1770" s="641" t="s">
        <v>1786</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25">
      <c r="A1771" s="647" t="s">
        <v>1753</v>
      </c>
      <c r="B1771" s="648"/>
      <c r="C1771" s="649"/>
      <c r="D1771" s="646"/>
      <c r="E1771" s="646"/>
      <c r="F1771" s="646"/>
      <c r="G1771" s="646"/>
      <c r="H1771" s="646"/>
      <c r="I1771" s="646"/>
      <c r="J1771" s="646"/>
      <c r="K1771" s="646"/>
      <c r="L1771" s="646"/>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25">
      <c r="D1772" s="455" t="s">
        <v>1754</v>
      </c>
      <c r="E1772" s="455" t="s">
        <v>1791</v>
      </c>
      <c r="M1772" s="12"/>
      <c r="N1772" s="12"/>
      <c r="O1772" s="12"/>
      <c r="P1772" s="12"/>
      <c r="Q1772" s="641" t="s">
        <v>1788</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25">
      <c r="A1773" s="438"/>
      <c r="B1773" s="439"/>
      <c r="C1773" s="20" t="s">
        <v>1755</v>
      </c>
      <c r="D1773" s="276" t="s">
        <v>1764</v>
      </c>
      <c r="E1773" s="276" t="s">
        <v>1764</v>
      </c>
      <c r="M1773" s="12"/>
      <c r="N1773" s="12"/>
      <c r="O1773" s="12"/>
      <c r="P1773" s="12"/>
      <c r="Q1773" s="641"/>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25">
      <c r="A1774" s="440"/>
      <c r="C1774" s="20" t="s">
        <v>1765</v>
      </c>
      <c r="E1774" s="14"/>
      <c r="M1774" s="12"/>
      <c r="N1774" s="12"/>
      <c r="O1774" s="12"/>
      <c r="P1774" s="12"/>
      <c r="Q1774" s="641" t="s">
        <v>1789</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25">
      <c r="A1775" s="440"/>
      <c r="B1775" s="10">
        <v>0</v>
      </c>
      <c r="C1775" s="126" t="s">
        <v>1767</v>
      </c>
      <c r="E1775" s="14"/>
      <c r="M1775" s="12"/>
      <c r="N1775" s="12"/>
      <c r="O1775" s="12"/>
      <c r="P1775" s="12"/>
      <c r="Q1775" s="641" t="s">
        <v>1790</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25">
      <c r="A1776" s="440"/>
      <c r="B1776" s="10">
        <v>1</v>
      </c>
      <c r="C1776" s="744" t="s">
        <v>1768</v>
      </c>
      <c r="D1776" s="751">
        <v>6.1244446078418946E-3</v>
      </c>
      <c r="E1776" s="751">
        <v>5.3906024298502331E-3</v>
      </c>
      <c r="F1776" s="275" t="s">
        <v>1793</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25">
      <c r="A1777" s="440" t="s">
        <v>1769</v>
      </c>
      <c r="B1777" s="10">
        <v>2</v>
      </c>
      <c r="C1777" s="179" t="s">
        <v>1770</v>
      </c>
      <c r="D1777" s="750">
        <v>-7.8016393354566338E-3</v>
      </c>
      <c r="E1777" s="750">
        <v>-6.3705142428090999E-3</v>
      </c>
      <c r="F1777" s="275" t="s">
        <v>1783</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25">
      <c r="A1778" s="440" t="s">
        <v>1769</v>
      </c>
      <c r="B1778" s="10">
        <v>3</v>
      </c>
      <c r="C1778" s="179" t="s">
        <v>1771</v>
      </c>
      <c r="D1778" s="750">
        <v>6.2514987067481265E-3</v>
      </c>
      <c r="E1778" s="750">
        <v>3.5265583166539383E-3</v>
      </c>
      <c r="F1778" s="275" t="s">
        <v>1786</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25">
      <c r="A1779" s="440" t="s">
        <v>1769</v>
      </c>
      <c r="B1779" s="10">
        <v>4</v>
      </c>
      <c r="C1779" s="179" t="s">
        <v>1772</v>
      </c>
      <c r="D1779" s="750">
        <v>9.748976115757868E-3</v>
      </c>
      <c r="E1779" s="750">
        <v>6.7166791378556745E-3</v>
      </c>
      <c r="F1779" s="275" t="s">
        <v>1787</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25">
      <c r="A1780" s="440" t="s">
        <v>1769</v>
      </c>
      <c r="B1780" s="10">
        <v>5</v>
      </c>
      <c r="C1780" s="179" t="s">
        <v>1773</v>
      </c>
      <c r="D1780" s="750">
        <v>-5.2701042928582353E-4</v>
      </c>
      <c r="E1780" s="750">
        <v>4.4497734674939782E-3</v>
      </c>
      <c r="F1780" s="275" t="s">
        <v>1794</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25">
      <c r="A1781" s="440" t="s">
        <v>1769</v>
      </c>
      <c r="B1781" s="10">
        <v>6</v>
      </c>
      <c r="C1781" s="179" t="s">
        <v>1774</v>
      </c>
      <c r="D1781" s="750">
        <v>1.670494871211603E-2</v>
      </c>
      <c r="E1781" s="750">
        <v>1.0992356943558379E-2</v>
      </c>
      <c r="F1781" s="275"/>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25">
      <c r="A1782" s="440" t="s">
        <v>1769</v>
      </c>
      <c r="B1782" s="10">
        <v>7</v>
      </c>
      <c r="C1782" s="179" t="s">
        <v>1775</v>
      </c>
      <c r="D1782" s="750">
        <v>1.649679802463222E-2</v>
      </c>
      <c r="E1782" s="750">
        <v>1.7408508457293692E-2</v>
      </c>
      <c r="F1782" s="275" t="s">
        <v>1789</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25">
      <c r="A1783" s="440" t="s">
        <v>1769</v>
      </c>
      <c r="B1783" s="10">
        <v>8</v>
      </c>
      <c r="C1783" s="744" t="s">
        <v>1776</v>
      </c>
      <c r="D1783" s="751">
        <v>8.7908194773067497E-3</v>
      </c>
      <c r="E1783" s="751">
        <v>7.5776637279063586E-3</v>
      </c>
      <c r="F1783" s="275" t="s">
        <v>1790</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25">
      <c r="A1784" s="440" t="s">
        <v>1769</v>
      </c>
      <c r="B1784" s="10">
        <v>9</v>
      </c>
      <c r="C1784" s="179" t="s">
        <v>1777</v>
      </c>
      <c r="D1784" s="750">
        <f>D1777</f>
        <v>-7.8016393354566338E-3</v>
      </c>
      <c r="E1784" s="750">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25">
      <c r="A1785" s="440" t="s">
        <v>1769</v>
      </c>
      <c r="B1785" s="10">
        <v>10</v>
      </c>
      <c r="C1785" s="179" t="s">
        <v>1778</v>
      </c>
      <c r="D1785" s="750">
        <v>9.1877436581744298E-3</v>
      </c>
      <c r="E1785" s="750">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25">
      <c r="A1786" s="440" t="s">
        <v>1769</v>
      </c>
      <c r="B1786" s="10">
        <v>11</v>
      </c>
      <c r="C1786" s="179" t="s">
        <v>1779</v>
      </c>
      <c r="D1786" s="750">
        <v>8.4136487204315991E-3</v>
      </c>
      <c r="E1786" s="750">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25">
      <c r="A1787" s="440" t="s">
        <v>1769</v>
      </c>
      <c r="B1787" s="10">
        <v>12</v>
      </c>
      <c r="C1787" s="179"/>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25">
      <c r="A1788" s="440" t="s">
        <v>1769</v>
      </c>
      <c r="B1788" s="10">
        <v>13</v>
      </c>
      <c r="C1788" s="126"/>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25">
      <c r="A1789" s="57"/>
      <c r="B1789" s="317">
        <v>14</v>
      </c>
      <c r="C1789" s="126"/>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25">
      <c r="B1790" s="10">
        <v>15</v>
      </c>
      <c r="C1790" s="126"/>
      <c r="E1790" s="397" t="s">
        <v>1784</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25">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25">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25">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25">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25">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25">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25">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25">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25">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25">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25">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25">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25">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25">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25">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25">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25">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25">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25">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25">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25">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25">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25">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25">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25">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25">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25">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25">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25">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25">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25">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25">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25">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25">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25">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25">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25">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25">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25">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25">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25">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25">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25">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25">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25">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25">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25">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25">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25">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25">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25">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25">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25">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25">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25">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25">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25">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25">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25">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25">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25">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25">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25">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25">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25">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25">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25">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25">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25">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25">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25">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25">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25">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25">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25">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25">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25">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25">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25">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25">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25">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25">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25">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25">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25">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25">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25">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25">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25">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25">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25">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25">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25">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25">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25">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25">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25">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25">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25">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25">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25">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25">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25">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25">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25">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25">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25">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25">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25">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25">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25">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25">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25">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25">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25">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25">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25">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25">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25">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25">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25">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25">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25">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25">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25">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25">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25">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25">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25">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25">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25">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25">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25">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25">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25">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25">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25">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25">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25">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25">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25">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25">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25">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25">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25">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25">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25">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25">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25">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25">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25">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25">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25">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25">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25">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25">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25">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25">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25">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25">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25">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25">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25">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25">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25">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25">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25">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25">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25">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25">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25">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25">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25">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25">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25">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25">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25">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25">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25">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25">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25">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25">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25">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25">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25">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25">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25">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25">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25">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25">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25">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25">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25">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25">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25">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25">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25">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25">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25">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25">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25">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25">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25">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25">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25">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25">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25">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25">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25">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25">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25">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25">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25">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25">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25">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25">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25">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25">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25">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25">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25">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25">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25">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25">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25">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25">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25">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25">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25">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25">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25">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25">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25">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25">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25">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25">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25">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25">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25">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25">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25">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25">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25">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25">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25">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25">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25">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25">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25">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25">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25">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25">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25">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25">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25">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25">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25">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25">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25">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25">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25">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25">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25">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25">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25">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25">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25">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25">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25">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25">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25">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25">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25">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25">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25">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25">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25">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25">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25">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25">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25">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25">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25">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25">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25">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25">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25">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25">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25">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25">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25">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25">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25">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25">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25">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121"/>
  <sheetViews>
    <sheetView showGridLines="0" zoomScale="80" zoomScaleNormal="80" zoomScaleSheetLayoutView="30" workbookViewId="0"/>
  </sheetViews>
  <sheetFormatPr defaultColWidth="8.77734375" defaultRowHeight="14.4" x14ac:dyDescent="0.3"/>
  <cols>
    <col min="1" max="1" width="3.5546875" customWidth="1"/>
    <col min="2" max="2" width="56.5546875" style="1" customWidth="1"/>
    <col min="3" max="9" width="12.5546875" customWidth="1"/>
    <col min="10" max="10" width="1.77734375" customWidth="1"/>
    <col min="11" max="12" width="11.5546875" customWidth="1"/>
    <col min="13" max="13" width="12.21875" customWidth="1"/>
    <col min="14" max="14" width="11.5546875" customWidth="1"/>
    <col min="15" max="15" width="12.21875" customWidth="1"/>
    <col min="16" max="16" width="11.5546875" customWidth="1"/>
    <col min="17" max="17" width="12.77734375" customWidth="1"/>
    <col min="18" max="18" width="11.5546875" customWidth="1"/>
    <col min="19" max="19" width="11.44140625" customWidth="1"/>
    <col min="20" max="20" width="11.5546875" customWidth="1"/>
    <col min="21" max="26" width="10.77734375" customWidth="1"/>
    <col min="28" max="41" width="0" hidden="1" customWidth="1"/>
  </cols>
  <sheetData>
    <row r="1" spans="1:40" ht="30" customHeight="1" x14ac:dyDescent="0.3">
      <c r="B1" s="401" t="str">
        <f>'Inputs and population'!B1</f>
        <v>Treatments for moderately to severely active Crohn's disease</v>
      </c>
      <c r="C1" s="115"/>
      <c r="D1" s="115"/>
      <c r="F1" s="115"/>
      <c r="G1" s="115"/>
      <c r="H1" s="115"/>
      <c r="I1" s="115"/>
      <c r="J1" s="115"/>
      <c r="K1" s="115"/>
      <c r="L1" s="115"/>
      <c r="M1" s="115"/>
      <c r="N1" s="115"/>
      <c r="O1" s="115"/>
      <c r="P1" s="115"/>
      <c r="R1" s="115"/>
      <c r="S1" s="115"/>
      <c r="T1" s="115"/>
      <c r="U1" s="115"/>
      <c r="V1" s="115"/>
      <c r="W1" s="115"/>
      <c r="X1" s="115"/>
      <c r="Y1" s="115"/>
      <c r="Z1" s="115"/>
    </row>
    <row r="2" spans="1:40" ht="42.6" customHeight="1" x14ac:dyDescent="0.3">
      <c r="B2" s="186" t="s">
        <v>2031</v>
      </c>
      <c r="C2" s="115" t="s">
        <v>1890</v>
      </c>
      <c r="D2" s="115" t="s">
        <v>1890</v>
      </c>
      <c r="E2" s="377"/>
      <c r="F2" s="115" t="s">
        <v>1890</v>
      </c>
      <c r="G2" s="115" t="s">
        <v>1890</v>
      </c>
      <c r="H2" s="115" t="s">
        <v>1890</v>
      </c>
      <c r="I2" s="115" t="s">
        <v>1890</v>
      </c>
      <c r="J2" s="115"/>
      <c r="K2" s="115"/>
      <c r="L2" s="115"/>
      <c r="M2" s="115"/>
      <c r="N2" s="115"/>
      <c r="O2" s="115"/>
      <c r="P2" s="115"/>
      <c r="Q2" s="115"/>
      <c r="R2" s="115"/>
      <c r="S2" s="115"/>
      <c r="T2" s="115"/>
      <c r="U2" s="115"/>
      <c r="V2" s="115"/>
      <c r="W2" s="115"/>
      <c r="X2" s="115"/>
      <c r="Y2" s="115"/>
      <c r="Z2" s="115"/>
    </row>
    <row r="3" spans="1:40" ht="14.55" customHeight="1" x14ac:dyDescent="0.3">
      <c r="B3" s="118" t="s">
        <v>1890</v>
      </c>
      <c r="C3" s="121" t="s">
        <v>1890</v>
      </c>
      <c r="D3" s="121" t="s">
        <v>1890</v>
      </c>
      <c r="F3" s="121" t="s">
        <v>1890</v>
      </c>
      <c r="G3" s="121" t="s">
        <v>1890</v>
      </c>
      <c r="H3" s="121" t="s">
        <v>1890</v>
      </c>
      <c r="I3" s="121" t="s">
        <v>1890</v>
      </c>
      <c r="J3" s="115"/>
      <c r="K3" s="115"/>
      <c r="L3" s="115"/>
      <c r="M3" s="115"/>
      <c r="N3" s="115"/>
      <c r="O3" s="115"/>
      <c r="P3" s="115"/>
      <c r="Q3" s="121"/>
      <c r="R3" s="121"/>
      <c r="S3" s="121"/>
      <c r="T3" s="121"/>
      <c r="U3" s="121"/>
      <c r="V3" s="121"/>
      <c r="W3" s="121"/>
      <c r="X3" s="121"/>
      <c r="Y3" s="121"/>
      <c r="Z3" s="121"/>
    </row>
    <row r="4" spans="1:40" ht="14.55" customHeight="1" x14ac:dyDescent="0.3">
      <c r="B4" t="s">
        <v>2032</v>
      </c>
      <c r="C4" s="121"/>
      <c r="D4" s="121"/>
      <c r="F4" s="121"/>
      <c r="G4" s="121"/>
      <c r="H4" s="121"/>
      <c r="I4" s="121"/>
      <c r="J4" s="121"/>
      <c r="K4" s="121"/>
      <c r="L4" s="121"/>
      <c r="M4" s="121"/>
      <c r="N4" s="121"/>
      <c r="O4" s="121"/>
      <c r="P4" s="121"/>
      <c r="Q4" s="121"/>
      <c r="R4" s="121"/>
      <c r="S4" s="121"/>
      <c r="T4" s="121"/>
      <c r="U4" s="121"/>
      <c r="V4" s="121"/>
      <c r="W4" s="121"/>
      <c r="X4" s="121"/>
      <c r="Y4" s="121"/>
      <c r="Z4" s="121"/>
    </row>
    <row r="5" spans="1:40" ht="14.55" customHeight="1" x14ac:dyDescent="0.3">
      <c r="B5" s="5"/>
      <c r="F5" s="121"/>
      <c r="G5" s="121"/>
      <c r="H5" s="121"/>
      <c r="I5" s="121"/>
      <c r="J5" s="121"/>
      <c r="K5" s="121"/>
      <c r="L5" s="121"/>
      <c r="M5" s="121"/>
      <c r="N5" s="121"/>
      <c r="O5" s="121"/>
      <c r="P5" s="121"/>
      <c r="Q5" s="121"/>
      <c r="R5" s="121"/>
      <c r="S5" s="121"/>
      <c r="T5" s="121"/>
      <c r="U5" s="121"/>
      <c r="V5" s="121"/>
      <c r="W5" s="121"/>
      <c r="X5" s="121"/>
      <c r="Y5" s="121"/>
      <c r="Z5" s="121"/>
    </row>
    <row r="6" spans="1:40" ht="43.2" x14ac:dyDescent="0.3">
      <c r="B6" s="220" t="s">
        <v>2005</v>
      </c>
      <c r="C6" s="184"/>
      <c r="D6" s="737" t="s">
        <v>2025</v>
      </c>
      <c r="E6" s="218" t="s">
        <v>1882</v>
      </c>
      <c r="F6" s="218" t="s">
        <v>1883</v>
      </c>
      <c r="G6" s="151" t="s">
        <v>2002</v>
      </c>
      <c r="H6" s="151" t="s">
        <v>2003</v>
      </c>
      <c r="I6" s="218" t="s">
        <v>2004</v>
      </c>
      <c r="L6" s="737" t="s">
        <v>2025</v>
      </c>
      <c r="M6" s="218" t="s">
        <v>1882</v>
      </c>
      <c r="N6" s="218" t="s">
        <v>1883</v>
      </c>
      <c r="O6" s="151" t="s">
        <v>2002</v>
      </c>
      <c r="P6" s="151" t="s">
        <v>2003</v>
      </c>
      <c r="Q6" s="218" t="s">
        <v>2004</v>
      </c>
      <c r="R6" s="121"/>
      <c r="S6" s="121"/>
      <c r="T6" s="121"/>
      <c r="U6" s="121"/>
      <c r="V6" s="121"/>
      <c r="W6" s="121"/>
      <c r="X6" s="121"/>
      <c r="Y6" s="121"/>
      <c r="Z6" s="121"/>
      <c r="AJ6" s="246"/>
      <c r="AK6" s="246"/>
      <c r="AL6" s="246"/>
      <c r="AM6" s="246"/>
      <c r="AN6" s="246"/>
    </row>
    <row r="7" spans="1:40" x14ac:dyDescent="0.3">
      <c r="B7" s="193" t="s">
        <v>2005</v>
      </c>
      <c r="C7" s="154"/>
      <c r="D7" s="305">
        <f>'Inputs and population'!E32</f>
        <v>30835.617300085665</v>
      </c>
      <c r="E7" s="305">
        <f>'Inputs and population'!F32</f>
        <v>31106.687645242037</v>
      </c>
      <c r="F7" s="305">
        <f>'Inputs and population'!G32</f>
        <v>31380.140920868325</v>
      </c>
      <c r="G7" s="305">
        <f>'Inputs and population'!H32</f>
        <v>31655.99807487613</v>
      </c>
      <c r="H7" s="305">
        <f>'Inputs and population'!I32</f>
        <v>31934.280239326337</v>
      </c>
      <c r="I7" s="305">
        <f>'Inputs and population'!J32</f>
        <v>32215.008732047972</v>
      </c>
      <c r="P7" s="121"/>
      <c r="Q7" s="121"/>
      <c r="R7" s="121"/>
      <c r="S7" s="121"/>
      <c r="T7" s="121"/>
      <c r="U7" s="121"/>
      <c r="V7" s="121"/>
      <c r="W7" s="121"/>
      <c r="X7" s="121"/>
      <c r="Y7" s="121"/>
      <c r="Z7" s="121"/>
      <c r="AJ7" s="246"/>
      <c r="AK7" s="246"/>
      <c r="AL7" s="246"/>
      <c r="AM7" s="246"/>
      <c r="AN7" s="246"/>
    </row>
    <row r="8" spans="1:40" x14ac:dyDescent="0.3">
      <c r="B8"/>
      <c r="P8" s="121"/>
      <c r="Q8" s="121"/>
      <c r="R8" s="121"/>
      <c r="S8" s="121"/>
      <c r="T8" s="121"/>
      <c r="U8" s="121"/>
      <c r="V8" s="121"/>
      <c r="W8" s="121"/>
      <c r="X8" s="121"/>
      <c r="Y8" s="121"/>
      <c r="Z8" s="121"/>
      <c r="AJ8" s="246"/>
      <c r="AK8" s="246"/>
      <c r="AL8" s="246"/>
      <c r="AM8" s="246"/>
      <c r="AN8" s="246"/>
    </row>
    <row r="9" spans="1:40" x14ac:dyDescent="0.3">
      <c r="B9" s="239" t="s">
        <v>2033</v>
      </c>
      <c r="C9" s="323" t="s">
        <v>2034</v>
      </c>
      <c r="D9" s="336"/>
      <c r="E9" s="337"/>
      <c r="F9" s="336"/>
      <c r="G9" s="338"/>
      <c r="H9" s="339"/>
      <c r="I9" s="420"/>
      <c r="K9" s="622" t="s">
        <v>2035</v>
      </c>
      <c r="L9" s="498" t="s">
        <v>2009</v>
      </c>
      <c r="M9" s="498" t="s">
        <v>2009</v>
      </c>
      <c r="N9" s="498" t="s">
        <v>2009</v>
      </c>
      <c r="O9" s="498" t="s">
        <v>2009</v>
      </c>
      <c r="P9" s="498" t="s">
        <v>2009</v>
      </c>
      <c r="Q9" s="498" t="s">
        <v>2009</v>
      </c>
      <c r="R9" s="121"/>
      <c r="S9" s="121"/>
      <c r="T9" s="121"/>
      <c r="U9" s="121"/>
      <c r="V9" s="121"/>
      <c r="W9" s="121"/>
      <c r="X9" s="121"/>
      <c r="Y9" s="121"/>
      <c r="Z9" s="121"/>
      <c r="AJ9" s="246"/>
      <c r="AK9" s="246"/>
      <c r="AL9" s="246"/>
      <c r="AM9" s="246"/>
      <c r="AN9" s="246"/>
    </row>
    <row r="10" spans="1:40" x14ac:dyDescent="0.3">
      <c r="A10" s="248"/>
      <c r="B10" s="418" t="str">
        <f>B26</f>
        <v>First attendances</v>
      </c>
      <c r="C10" s="310"/>
      <c r="D10" s="330">
        <f>D35</f>
        <v>0</v>
      </c>
      <c r="E10" s="330">
        <f t="shared" ref="E10:I10" si="0">E35</f>
        <v>0</v>
      </c>
      <c r="F10" s="330">
        <f t="shared" si="0"/>
        <v>0</v>
      </c>
      <c r="G10" s="330">
        <f t="shared" si="0"/>
        <v>0</v>
      </c>
      <c r="H10" s="330">
        <f t="shared" si="0"/>
        <v>0</v>
      </c>
      <c r="I10" s="330">
        <f t="shared" si="0"/>
        <v>0</v>
      </c>
      <c r="K10" s="154"/>
      <c r="L10" s="215"/>
      <c r="M10" s="215"/>
      <c r="N10" s="215"/>
      <c r="O10" s="215"/>
      <c r="P10" s="215"/>
      <c r="Q10" s="215"/>
      <c r="R10" s="121"/>
      <c r="S10" s="121"/>
      <c r="T10" s="121"/>
      <c r="U10" s="121"/>
      <c r="V10" s="121"/>
      <c r="W10" s="121"/>
      <c r="X10" s="121"/>
      <c r="Y10" s="121"/>
      <c r="Z10" s="121"/>
      <c r="AJ10" s="246"/>
      <c r="AK10" s="246"/>
      <c r="AL10" s="246"/>
      <c r="AM10" s="246"/>
      <c r="AN10" s="246"/>
    </row>
    <row r="11" spans="1:40" x14ac:dyDescent="0.3">
      <c r="A11" s="248"/>
      <c r="B11" s="418" t="str">
        <f>B26&amp;" - hours"</f>
        <v>First attendances - hours</v>
      </c>
      <c r="C11" s="623">
        <f>'Capacity inputs'!F13</f>
        <v>30</v>
      </c>
      <c r="D11" s="330">
        <f>$C11/60*D10</f>
        <v>0</v>
      </c>
      <c r="E11" s="330">
        <f t="shared" ref="E11:I11" si="1">$C11/60*E10</f>
        <v>0</v>
      </c>
      <c r="F11" s="330">
        <f t="shared" si="1"/>
        <v>0</v>
      </c>
      <c r="G11" s="330">
        <f t="shared" si="1"/>
        <v>0</v>
      </c>
      <c r="H11" s="330">
        <f t="shared" si="1"/>
        <v>0</v>
      </c>
      <c r="I11" s="330">
        <f t="shared" si="1"/>
        <v>0</v>
      </c>
      <c r="K11" s="417">
        <f>'Capacity inputs'!Q13</f>
        <v>101.94</v>
      </c>
      <c r="L11" s="419">
        <f>$K11*D11/1000</f>
        <v>0</v>
      </c>
      <c r="M11" s="419">
        <f t="shared" ref="M11:Q11" si="2">$K11*E11/1000</f>
        <v>0</v>
      </c>
      <c r="N11" s="419">
        <f t="shared" si="2"/>
        <v>0</v>
      </c>
      <c r="O11" s="419">
        <f t="shared" si="2"/>
        <v>0</v>
      </c>
      <c r="P11" s="419">
        <f t="shared" si="2"/>
        <v>0</v>
      </c>
      <c r="Q11" s="419">
        <f t="shared" si="2"/>
        <v>0</v>
      </c>
      <c r="R11" s="121"/>
      <c r="S11" s="121"/>
      <c r="T11" s="121"/>
      <c r="U11" s="121"/>
      <c r="V11" s="121"/>
      <c r="W11" s="121"/>
      <c r="X11" s="121"/>
      <c r="Y11" s="121"/>
      <c r="Z11" s="121"/>
      <c r="AJ11" s="246"/>
      <c r="AK11" s="246"/>
      <c r="AL11" s="246"/>
      <c r="AM11" s="246"/>
      <c r="AN11" s="246"/>
    </row>
    <row r="12" spans="1:40" x14ac:dyDescent="0.3">
      <c r="A12" s="248"/>
      <c r="B12" s="418" t="str">
        <f>B38</f>
        <v>Follow up attendances</v>
      </c>
      <c r="C12" s="310"/>
      <c r="D12" s="330">
        <f>D47</f>
        <v>0</v>
      </c>
      <c r="E12" s="330">
        <f t="shared" ref="E12:I12" si="3">E47</f>
        <v>0</v>
      </c>
      <c r="F12" s="330">
        <f t="shared" si="3"/>
        <v>0</v>
      </c>
      <c r="G12" s="330">
        <f t="shared" si="3"/>
        <v>0</v>
      </c>
      <c r="H12" s="330">
        <f t="shared" si="3"/>
        <v>0</v>
      </c>
      <c r="I12" s="330">
        <f t="shared" si="3"/>
        <v>0</v>
      </c>
      <c r="K12" s="154"/>
      <c r="L12" s="215"/>
      <c r="M12" s="215"/>
      <c r="N12" s="215"/>
      <c r="O12" s="215"/>
      <c r="P12" s="215"/>
      <c r="Q12" s="215"/>
      <c r="R12" s="121"/>
      <c r="S12" s="121"/>
      <c r="T12" s="121"/>
      <c r="U12" s="121"/>
      <c r="V12" s="121"/>
      <c r="W12" s="121"/>
      <c r="X12" s="121"/>
      <c r="Y12" s="121"/>
      <c r="Z12" s="121"/>
      <c r="AJ12" s="246"/>
      <c r="AK12" s="246"/>
      <c r="AL12" s="246"/>
      <c r="AM12" s="246"/>
      <c r="AN12" s="246"/>
    </row>
    <row r="13" spans="1:40" x14ac:dyDescent="0.3">
      <c r="A13" s="248"/>
      <c r="B13" s="418" t="str">
        <f>B38&amp;" - hours"</f>
        <v>Follow up attendances - hours</v>
      </c>
      <c r="C13" s="623">
        <f>'Capacity inputs'!F14</f>
        <v>20</v>
      </c>
      <c r="D13" s="330">
        <f>$C13/60*D12</f>
        <v>0</v>
      </c>
      <c r="E13" s="330">
        <f t="shared" ref="E13:I13" si="4">$C13/60*E12</f>
        <v>0</v>
      </c>
      <c r="F13" s="330">
        <f t="shared" si="4"/>
        <v>0</v>
      </c>
      <c r="G13" s="330">
        <f t="shared" si="4"/>
        <v>0</v>
      </c>
      <c r="H13" s="330">
        <f t="shared" si="4"/>
        <v>0</v>
      </c>
      <c r="I13" s="330">
        <f t="shared" si="4"/>
        <v>0</v>
      </c>
      <c r="K13" s="417">
        <f>'Capacity inputs'!Q14</f>
        <v>101.94</v>
      </c>
      <c r="L13" s="419">
        <f>$K13*D13/1000</f>
        <v>0</v>
      </c>
      <c r="M13" s="419">
        <f t="shared" ref="M13:Q13" si="5">$K13*E13/1000</f>
        <v>0</v>
      </c>
      <c r="N13" s="419">
        <f t="shared" si="5"/>
        <v>0</v>
      </c>
      <c r="O13" s="419">
        <f t="shared" si="5"/>
        <v>0</v>
      </c>
      <c r="P13" s="419">
        <f t="shared" si="5"/>
        <v>0</v>
      </c>
      <c r="Q13" s="419">
        <f t="shared" si="5"/>
        <v>0</v>
      </c>
      <c r="R13" s="121"/>
      <c r="S13" s="121"/>
      <c r="T13" s="121"/>
      <c r="U13" s="121"/>
      <c r="V13" s="121"/>
      <c r="W13" s="121"/>
      <c r="X13" s="121"/>
      <c r="Y13" s="121"/>
      <c r="Z13" s="121"/>
      <c r="AJ13" s="246"/>
      <c r="AK13" s="246"/>
      <c r="AL13" s="246"/>
      <c r="AM13" s="246"/>
      <c r="AN13" s="246"/>
    </row>
    <row r="14" spans="1:40" x14ac:dyDescent="0.3">
      <c r="A14" s="252"/>
      <c r="B14" s="340" t="str">
        <f>B50</f>
        <v>Administrations - induction</v>
      </c>
      <c r="C14" s="327"/>
      <c r="D14" s="326">
        <f>D61</f>
        <v>0</v>
      </c>
      <c r="E14" s="326">
        <f t="shared" ref="E14:I14" si="6">E61</f>
        <v>0</v>
      </c>
      <c r="F14" s="326">
        <f t="shared" si="6"/>
        <v>0</v>
      </c>
      <c r="G14" s="326">
        <f t="shared" si="6"/>
        <v>0</v>
      </c>
      <c r="H14" s="326">
        <f t="shared" si="6"/>
        <v>0</v>
      </c>
      <c r="I14" s="326">
        <f t="shared" si="6"/>
        <v>0</v>
      </c>
      <c r="K14" s="630"/>
      <c r="L14" s="183"/>
      <c r="M14" s="183"/>
      <c r="N14" s="183"/>
      <c r="O14" s="183"/>
      <c r="P14" s="325"/>
      <c r="Q14" s="325"/>
      <c r="R14" s="121"/>
      <c r="S14" s="121"/>
      <c r="T14" s="121"/>
      <c r="U14" s="121"/>
      <c r="V14" s="121"/>
      <c r="W14" s="121"/>
      <c r="X14" s="121"/>
      <c r="Y14" s="121"/>
      <c r="Z14" s="121"/>
      <c r="AJ14" s="246"/>
      <c r="AK14" s="246"/>
      <c r="AL14" s="246"/>
      <c r="AM14" s="246"/>
      <c r="AN14" s="246"/>
    </row>
    <row r="15" spans="1:40" x14ac:dyDescent="0.3">
      <c r="A15" s="252"/>
      <c r="B15" s="340" t="str">
        <f>B64</f>
        <v>Administrations - maintenance</v>
      </c>
      <c r="C15" s="831"/>
      <c r="D15" s="326">
        <f>D74</f>
        <v>0</v>
      </c>
      <c r="E15" s="326">
        <f t="shared" ref="E15:I15" si="7">E74</f>
        <v>0</v>
      </c>
      <c r="F15" s="326">
        <f t="shared" si="7"/>
        <v>0</v>
      </c>
      <c r="G15" s="326">
        <f t="shared" si="7"/>
        <v>0</v>
      </c>
      <c r="H15" s="326">
        <f t="shared" si="7"/>
        <v>0</v>
      </c>
      <c r="I15" s="326">
        <f t="shared" si="7"/>
        <v>0</v>
      </c>
      <c r="K15" s="145"/>
      <c r="L15" s="183"/>
      <c r="M15" s="183"/>
      <c r="N15" s="183"/>
      <c r="O15" s="183"/>
      <c r="P15" s="325"/>
      <c r="Q15" s="325"/>
      <c r="R15" s="121"/>
      <c r="S15" s="121"/>
      <c r="T15" s="121"/>
      <c r="U15" s="121"/>
      <c r="V15" s="121"/>
      <c r="W15" s="121"/>
      <c r="X15" s="121"/>
      <c r="Y15" s="121"/>
      <c r="Z15" s="121"/>
      <c r="AJ15" s="246"/>
      <c r="AK15" s="246"/>
      <c r="AL15" s="246"/>
      <c r="AM15" s="246"/>
      <c r="AN15" s="246"/>
    </row>
    <row r="16" spans="1:40" x14ac:dyDescent="0.3">
      <c r="A16" s="247"/>
      <c r="B16" s="341" t="s">
        <v>2215</v>
      </c>
      <c r="C16" s="343"/>
      <c r="D16" s="328">
        <f>D14+D15</f>
        <v>0</v>
      </c>
      <c r="E16" s="328">
        <f t="shared" ref="E16:I16" si="8">E14+E15</f>
        <v>0</v>
      </c>
      <c r="F16" s="328">
        <f t="shared" si="8"/>
        <v>0</v>
      </c>
      <c r="G16" s="328">
        <f t="shared" si="8"/>
        <v>0</v>
      </c>
      <c r="H16" s="328">
        <f t="shared" si="8"/>
        <v>0</v>
      </c>
      <c r="I16" s="328">
        <f t="shared" si="8"/>
        <v>0</v>
      </c>
      <c r="K16" s="149"/>
      <c r="L16" s="215"/>
      <c r="M16" s="215"/>
      <c r="N16" s="215"/>
      <c r="O16" s="215"/>
      <c r="P16" s="215"/>
      <c r="Q16" s="215"/>
      <c r="R16" s="121"/>
      <c r="S16" s="121"/>
      <c r="T16" s="121"/>
      <c r="U16" s="121"/>
      <c r="V16" s="121"/>
      <c r="W16" s="121"/>
      <c r="X16" s="121"/>
      <c r="Y16" s="121"/>
      <c r="Z16" s="121"/>
      <c r="AJ16" s="246"/>
      <c r="AK16" s="246"/>
      <c r="AL16" s="246"/>
      <c r="AM16" s="246"/>
      <c r="AN16" s="246"/>
    </row>
    <row r="17" spans="1:40" x14ac:dyDescent="0.3">
      <c r="A17" s="247"/>
      <c r="B17" s="341" t="str">
        <f>B78&amp;" - hours"</f>
        <v>Nursing - administration (hours) - hours</v>
      </c>
      <c r="C17" s="343"/>
      <c r="D17" s="328">
        <f>D88</f>
        <v>0</v>
      </c>
      <c r="E17" s="328">
        <f>($C82*E82)+($C83*E83)+($C84*E84)+($C85*E85)+($C86*E86)</f>
        <v>0</v>
      </c>
      <c r="F17" s="328">
        <f t="shared" ref="F17:I17" si="9">($C82*F82)+($C83*F83)+($C84*F84)+($C85*F85)+($C86*F86)</f>
        <v>0</v>
      </c>
      <c r="G17" s="328">
        <f t="shared" si="9"/>
        <v>0</v>
      </c>
      <c r="H17" s="328">
        <f t="shared" si="9"/>
        <v>0</v>
      </c>
      <c r="I17" s="328">
        <f t="shared" si="9"/>
        <v>0</v>
      </c>
      <c r="K17" s="417">
        <f>'Capacity inputs'!Q15</f>
        <v>44.4</v>
      </c>
      <c r="L17" s="419">
        <f>$K17*D17/1000</f>
        <v>0</v>
      </c>
      <c r="M17" s="419">
        <f t="shared" ref="M17:Q17" si="10">$K17*E17/1000</f>
        <v>0</v>
      </c>
      <c r="N17" s="419">
        <f t="shared" si="10"/>
        <v>0</v>
      </c>
      <c r="O17" s="419">
        <f t="shared" si="10"/>
        <v>0</v>
      </c>
      <c r="P17" s="419">
        <f t="shared" si="10"/>
        <v>0</v>
      </c>
      <c r="Q17" s="419">
        <f t="shared" si="10"/>
        <v>0</v>
      </c>
      <c r="R17" s="121"/>
      <c r="S17" s="121"/>
      <c r="T17" s="121"/>
      <c r="U17" s="121"/>
      <c r="V17" s="121"/>
      <c r="W17" s="121"/>
      <c r="X17" s="121"/>
      <c r="Y17" s="121"/>
      <c r="Z17" s="121"/>
      <c r="AJ17" s="246"/>
      <c r="AK17" s="246"/>
      <c r="AL17" s="246"/>
      <c r="AM17" s="246"/>
      <c r="AN17" s="246"/>
    </row>
    <row r="18" spans="1:40" x14ac:dyDescent="0.3">
      <c r="A18" s="247"/>
      <c r="B18" s="341" t="s">
        <v>2216</v>
      </c>
      <c r="C18" s="343"/>
      <c r="D18" s="328">
        <f>D14+D15</f>
        <v>0</v>
      </c>
      <c r="E18" s="328">
        <f t="shared" ref="E18:I18" si="11">E14+E15</f>
        <v>0</v>
      </c>
      <c r="F18" s="328">
        <f t="shared" si="11"/>
        <v>0</v>
      </c>
      <c r="G18" s="328">
        <f t="shared" si="11"/>
        <v>0</v>
      </c>
      <c r="H18" s="328">
        <f t="shared" si="11"/>
        <v>0</v>
      </c>
      <c r="I18" s="328">
        <f t="shared" si="11"/>
        <v>0</v>
      </c>
      <c r="K18" s="154"/>
      <c r="L18" s="215"/>
      <c r="M18" s="215"/>
      <c r="N18" s="215"/>
      <c r="O18" s="215"/>
      <c r="P18" s="215"/>
      <c r="Q18" s="215"/>
      <c r="R18" s="121"/>
      <c r="S18" s="121"/>
      <c r="T18" s="121"/>
      <c r="U18" s="121"/>
      <c r="V18" s="121"/>
      <c r="W18" s="121"/>
      <c r="X18" s="121"/>
      <c r="Y18" s="121"/>
      <c r="Z18" s="121"/>
      <c r="AJ18" s="246"/>
      <c r="AK18" s="246"/>
      <c r="AL18" s="246"/>
      <c r="AM18" s="246"/>
      <c r="AN18" s="246"/>
    </row>
    <row r="19" spans="1:40" x14ac:dyDescent="0.3">
      <c r="A19" s="247"/>
      <c r="B19" s="341" t="str">
        <f>B91&amp;" - hours"</f>
        <v>Nursing patient preparation time (hours) - hours</v>
      </c>
      <c r="C19" s="343"/>
      <c r="D19" s="328">
        <f>D101</f>
        <v>0</v>
      </c>
      <c r="E19" s="328">
        <f t="shared" ref="E19:I19" si="12">($C95*E95)+($C96*E96)+($C97*E97)+($C98*E98)+($C99*E99)</f>
        <v>0</v>
      </c>
      <c r="F19" s="328">
        <f t="shared" si="12"/>
        <v>0</v>
      </c>
      <c r="G19" s="328">
        <f t="shared" si="12"/>
        <v>0</v>
      </c>
      <c r="H19" s="328">
        <f t="shared" si="12"/>
        <v>0</v>
      </c>
      <c r="I19" s="328">
        <f t="shared" si="12"/>
        <v>0</v>
      </c>
      <c r="K19" s="417">
        <f>'Capacity inputs'!Q16</f>
        <v>44.4</v>
      </c>
      <c r="L19" s="419">
        <f>$K19*D19/1000</f>
        <v>0</v>
      </c>
      <c r="M19" s="419">
        <f t="shared" ref="M19:Q19" si="13">$K19*E19/1000</f>
        <v>0</v>
      </c>
      <c r="N19" s="419">
        <f t="shared" si="13"/>
        <v>0</v>
      </c>
      <c r="O19" s="419">
        <f t="shared" si="13"/>
        <v>0</v>
      </c>
      <c r="P19" s="419">
        <f t="shared" si="13"/>
        <v>0</v>
      </c>
      <c r="Q19" s="419">
        <f t="shared" si="13"/>
        <v>0</v>
      </c>
      <c r="R19" s="121"/>
      <c r="S19" s="121"/>
      <c r="T19" s="121"/>
      <c r="U19" s="121"/>
      <c r="V19" s="121"/>
      <c r="W19" s="121"/>
      <c r="X19" s="121"/>
      <c r="Y19" s="121"/>
      <c r="Z19" s="121"/>
      <c r="AJ19" s="246"/>
      <c r="AK19" s="246"/>
      <c r="AL19" s="246"/>
      <c r="AM19" s="246"/>
      <c r="AN19" s="246"/>
    </row>
    <row r="20" spans="1:40" x14ac:dyDescent="0.3">
      <c r="A20" s="247"/>
      <c r="B20" s="341" t="s">
        <v>2217</v>
      </c>
      <c r="C20" s="343"/>
      <c r="D20" s="328">
        <f>D14+D15</f>
        <v>0</v>
      </c>
      <c r="E20" s="328">
        <f t="shared" ref="E20:I20" si="14">E14+E15</f>
        <v>0</v>
      </c>
      <c r="F20" s="328">
        <f t="shared" si="14"/>
        <v>0</v>
      </c>
      <c r="G20" s="328">
        <f t="shared" si="14"/>
        <v>0</v>
      </c>
      <c r="H20" s="328">
        <f t="shared" si="14"/>
        <v>0</v>
      </c>
      <c r="I20" s="328">
        <f t="shared" si="14"/>
        <v>0</v>
      </c>
      <c r="K20" s="154"/>
      <c r="L20" s="215"/>
      <c r="M20" s="215"/>
      <c r="N20" s="215"/>
      <c r="O20" s="215"/>
      <c r="P20" s="215"/>
      <c r="Q20" s="215"/>
      <c r="R20" s="121"/>
      <c r="S20" s="121"/>
      <c r="T20" s="121"/>
      <c r="U20" s="121"/>
      <c r="V20" s="121"/>
      <c r="W20" s="121"/>
      <c r="X20" s="121"/>
      <c r="Y20" s="121"/>
      <c r="Z20" s="121"/>
      <c r="AJ20" s="246"/>
      <c r="AK20" s="246"/>
      <c r="AL20" s="246"/>
      <c r="AM20" s="246"/>
      <c r="AN20" s="246"/>
    </row>
    <row r="21" spans="1:40" x14ac:dyDescent="0.3">
      <c r="A21" s="247"/>
      <c r="B21" s="341" t="str">
        <f>B104&amp;" - hours"</f>
        <v>Post administration nursing time (hours) - hours</v>
      </c>
      <c r="C21" s="343"/>
      <c r="D21" s="328">
        <f t="shared" ref="D21:I21" si="15">D114</f>
        <v>0</v>
      </c>
      <c r="E21" s="328">
        <f t="shared" si="15"/>
        <v>0</v>
      </c>
      <c r="F21" s="328">
        <f t="shared" si="15"/>
        <v>0</v>
      </c>
      <c r="G21" s="328">
        <f t="shared" si="15"/>
        <v>0</v>
      </c>
      <c r="H21" s="328">
        <f t="shared" si="15"/>
        <v>0</v>
      </c>
      <c r="I21" s="328">
        <f t="shared" si="15"/>
        <v>0</v>
      </c>
      <c r="K21" s="417">
        <f>'Capacity inputs'!Q17</f>
        <v>44.4</v>
      </c>
      <c r="L21" s="419">
        <f>$K21*D21/1000</f>
        <v>0</v>
      </c>
      <c r="M21" s="419">
        <f>$K21*E21/1000</f>
        <v>0</v>
      </c>
      <c r="N21" s="419">
        <f t="shared" ref="N21:Q21" si="16">$K21*F21/1000</f>
        <v>0</v>
      </c>
      <c r="O21" s="419">
        <f t="shared" si="16"/>
        <v>0</v>
      </c>
      <c r="P21" s="419">
        <f t="shared" si="16"/>
        <v>0</v>
      </c>
      <c r="Q21" s="419">
        <f t="shared" si="16"/>
        <v>0</v>
      </c>
      <c r="R21" s="121"/>
      <c r="S21" s="121"/>
      <c r="T21" s="121"/>
      <c r="U21" s="121"/>
      <c r="V21" s="121"/>
      <c r="W21" s="121"/>
      <c r="X21" s="121"/>
      <c r="Y21" s="121"/>
      <c r="Z21" s="121"/>
      <c r="AJ21" s="246"/>
      <c r="AK21" s="246"/>
      <c r="AL21" s="246"/>
      <c r="AM21" s="246"/>
      <c r="AN21" s="246"/>
    </row>
    <row r="22" spans="1:40" x14ac:dyDescent="0.3">
      <c r="B22" s="210"/>
      <c r="D22" s="246"/>
      <c r="F22" s="121"/>
      <c r="G22" s="121"/>
      <c r="H22" s="121"/>
      <c r="I22" s="121"/>
      <c r="J22" s="121"/>
      <c r="K22" s="145"/>
      <c r="L22" s="250">
        <f t="shared" ref="L22:Q22" si="17">SUM(L10:L21)</f>
        <v>0</v>
      </c>
      <c r="M22" s="250">
        <f t="shared" si="17"/>
        <v>0</v>
      </c>
      <c r="N22" s="250">
        <f t="shared" si="17"/>
        <v>0</v>
      </c>
      <c r="O22" s="250">
        <f t="shared" si="17"/>
        <v>0</v>
      </c>
      <c r="P22" s="250">
        <f t="shared" si="17"/>
        <v>0</v>
      </c>
      <c r="Q22" s="250">
        <f t="shared" si="17"/>
        <v>0</v>
      </c>
      <c r="R22" s="121"/>
      <c r="S22" s="121"/>
      <c r="T22" s="121"/>
      <c r="U22" s="121"/>
      <c r="V22" s="121"/>
      <c r="W22" s="121"/>
      <c r="X22" s="121"/>
      <c r="Y22" s="121"/>
      <c r="Z22" s="121"/>
    </row>
    <row r="23" spans="1:40" x14ac:dyDescent="0.3">
      <c r="B23" s="268"/>
      <c r="C23" s="268"/>
      <c r="D23" s="268"/>
      <c r="E23" s="268"/>
      <c r="F23" s="268"/>
      <c r="G23" s="268"/>
      <c r="H23" s="268"/>
      <c r="I23" s="268"/>
      <c r="J23" s="268"/>
      <c r="K23" s="268"/>
      <c r="L23" s="268"/>
      <c r="P23" s="121"/>
      <c r="Q23" s="121"/>
      <c r="R23" s="121"/>
      <c r="S23" s="121"/>
      <c r="V23" s="121"/>
      <c r="W23" s="121"/>
      <c r="X23" s="121"/>
      <c r="Y23" s="121"/>
      <c r="Z23" s="121"/>
      <c r="AJ23" s="246"/>
      <c r="AK23" s="246"/>
      <c r="AL23" s="246"/>
      <c r="AM23" s="246"/>
      <c r="AN23" s="246"/>
    </row>
    <row r="24" spans="1:40" x14ac:dyDescent="0.3">
      <c r="B24" s="297" t="s">
        <v>2036</v>
      </c>
      <c r="C24" s="298"/>
      <c r="D24" s="298"/>
      <c r="E24" s="299"/>
      <c r="F24" s="298"/>
      <c r="G24" s="300"/>
      <c r="H24" s="301"/>
      <c r="I24" s="301"/>
      <c r="J24" s="301"/>
      <c r="K24" s="301"/>
      <c r="L24" s="301"/>
      <c r="M24" s="301"/>
      <c r="N24" s="301"/>
      <c r="O24" s="301"/>
      <c r="P24" s="301"/>
      <c r="Q24" s="302"/>
      <c r="R24" s="121"/>
      <c r="S24" s="121"/>
      <c r="T24" s="121"/>
      <c r="U24" s="121"/>
      <c r="V24" s="121"/>
      <c r="W24" s="121"/>
      <c r="X24" s="121"/>
      <c r="Y24" s="121"/>
      <c r="Z24" s="121"/>
      <c r="AJ24" s="246"/>
      <c r="AK24" s="246"/>
      <c r="AL24" s="246"/>
      <c r="AM24" s="246"/>
      <c r="AN24" s="246"/>
    </row>
    <row r="25" spans="1:40" x14ac:dyDescent="0.3">
      <c r="A25" s="248"/>
      <c r="B25" s="413" t="s">
        <v>2037</v>
      </c>
      <c r="C25" s="406"/>
      <c r="D25" s="407"/>
      <c r="E25" s="408"/>
      <c r="F25" s="248"/>
      <c r="G25" s="248"/>
      <c r="H25" s="191"/>
      <c r="I25" s="191"/>
      <c r="J25" s="191"/>
      <c r="K25" s="191"/>
      <c r="L25" s="191"/>
      <c r="M25" s="191"/>
      <c r="N25" s="191"/>
      <c r="O25" s="191"/>
      <c r="P25" s="191"/>
      <c r="Q25" s="191"/>
      <c r="R25" s="121"/>
      <c r="S25" s="121"/>
      <c r="T25" s="121"/>
      <c r="U25" s="121"/>
      <c r="V25" s="121"/>
      <c r="W25" s="121"/>
      <c r="X25" s="121"/>
      <c r="Y25" s="121"/>
      <c r="Z25" s="121"/>
      <c r="AJ25" s="246"/>
      <c r="AK25" s="246"/>
      <c r="AL25" s="246"/>
      <c r="AM25" s="246"/>
      <c r="AN25" s="246"/>
    </row>
    <row r="26" spans="1:40" x14ac:dyDescent="0.3">
      <c r="A26" s="404"/>
      <c r="B26" s="409" t="s">
        <v>2038</v>
      </c>
      <c r="C26" s="316"/>
      <c r="D26" s="316"/>
      <c r="E26" s="316"/>
      <c r="F26" s="316"/>
      <c r="G26" s="316"/>
      <c r="H26" s="316"/>
      <c r="I26" s="190"/>
      <c r="J26" s="191"/>
      <c r="K26" s="191"/>
      <c r="L26" s="191"/>
      <c r="M26" s="191"/>
      <c r="N26" s="191"/>
      <c r="O26" s="191"/>
      <c r="P26" s="191"/>
      <c r="Q26" s="191"/>
      <c r="R26" s="121"/>
      <c r="S26" s="121"/>
      <c r="T26" s="121"/>
      <c r="U26" s="121"/>
      <c r="V26" s="121"/>
      <c r="W26" s="121"/>
      <c r="X26" s="121"/>
      <c r="Y26" s="121"/>
      <c r="Z26" s="121"/>
      <c r="AJ26" s="246"/>
      <c r="AK26" s="246"/>
      <c r="AL26" s="246"/>
      <c r="AM26" s="246"/>
      <c r="AN26" s="246"/>
    </row>
    <row r="27" spans="1:40" ht="43.2" x14ac:dyDescent="0.3">
      <c r="A27" s="404"/>
      <c r="B27" s="267" t="s">
        <v>1980</v>
      </c>
      <c r="C27" s="152" t="s">
        <v>2039</v>
      </c>
      <c r="D27" s="737" t="s">
        <v>2025</v>
      </c>
      <c r="E27" s="218" t="s">
        <v>1882</v>
      </c>
      <c r="F27" s="218" t="s">
        <v>1883</v>
      </c>
      <c r="G27" s="151" t="s">
        <v>2002</v>
      </c>
      <c r="H27" s="151" t="s">
        <v>2003</v>
      </c>
      <c r="I27" s="218" t="s">
        <v>2004</v>
      </c>
      <c r="J27" s="412"/>
      <c r="K27" s="191"/>
      <c r="L27" s="191"/>
      <c r="M27" s="191"/>
      <c r="N27" s="191"/>
      <c r="O27" s="191"/>
      <c r="P27" s="191"/>
      <c r="Q27" s="191"/>
      <c r="R27" s="121"/>
      <c r="S27" s="121"/>
      <c r="T27" s="121"/>
      <c r="U27" s="121"/>
      <c r="V27" s="121"/>
      <c r="W27" s="121"/>
      <c r="X27" s="121"/>
      <c r="Y27" s="121"/>
      <c r="Z27" s="121"/>
      <c r="AJ27" s="246"/>
      <c r="AK27" s="246"/>
      <c r="AL27" s="246"/>
      <c r="AM27" s="246"/>
      <c r="AN27" s="246"/>
    </row>
    <row r="28" spans="1:40" x14ac:dyDescent="0.3">
      <c r="A28" s="404"/>
      <c r="B28" s="283" t="str">
        <f>'Capacity inputs'!G12</f>
        <v>Guselkumab IV+SC</v>
      </c>
      <c r="C28" s="137">
        <f>'Capacity inputs'!G$13</f>
        <v>1</v>
      </c>
      <c r="D28" s="116">
        <f>'Financial impact (cash)'!D13*$C28</f>
        <v>0</v>
      </c>
      <c r="E28" s="116">
        <f>'Financial impact (cash)'!E13*$C28</f>
        <v>0</v>
      </c>
      <c r="F28" s="116">
        <f>'Financial impact (cash)'!F13*$C28</f>
        <v>0</v>
      </c>
      <c r="G28" s="116">
        <f>'Financial impact (cash)'!G13*$C28</f>
        <v>0</v>
      </c>
      <c r="H28" s="116">
        <f>'Financial impact (cash)'!H13*$C28</f>
        <v>0</v>
      </c>
      <c r="I28" s="116">
        <f>'Financial impact (cash)'!I13*$C28</f>
        <v>0</v>
      </c>
      <c r="J28" s="412"/>
      <c r="K28" s="191"/>
      <c r="L28" s="191"/>
      <c r="M28" s="191"/>
      <c r="N28" s="191"/>
      <c r="O28" s="191"/>
      <c r="P28" s="191"/>
      <c r="Q28" s="191"/>
      <c r="R28" s="121"/>
      <c r="S28" s="121"/>
      <c r="T28" s="121"/>
      <c r="U28" s="121"/>
      <c r="V28" s="121"/>
      <c r="W28" s="121"/>
      <c r="X28" s="121"/>
      <c r="Y28" s="121"/>
      <c r="Z28" s="121"/>
      <c r="AJ28" s="246"/>
      <c r="AK28" s="246"/>
      <c r="AL28" s="246"/>
      <c r="AM28" s="246"/>
      <c r="AN28" s="246"/>
    </row>
    <row r="29" spans="1:40" x14ac:dyDescent="0.3">
      <c r="A29" s="404"/>
      <c r="B29" s="283" t="str">
        <f>'Capacity inputs'!H12</f>
        <v>Guselkumab SC+SC</v>
      </c>
      <c r="C29" s="137">
        <f>'Capacity inputs'!H$13</f>
        <v>1</v>
      </c>
      <c r="D29" s="116">
        <f>'Financial impact (cash)'!D14*$C29</f>
        <v>0</v>
      </c>
      <c r="E29" s="116">
        <f>'Financial impact (cash)'!E14*$C29</f>
        <v>0</v>
      </c>
      <c r="F29" s="116">
        <f>'Financial impact (cash)'!F14*$C29</f>
        <v>0</v>
      </c>
      <c r="G29" s="116">
        <f>'Financial impact (cash)'!G14*$C29</f>
        <v>0</v>
      </c>
      <c r="H29" s="116">
        <f>'Financial impact (cash)'!H14*$C29</f>
        <v>0</v>
      </c>
      <c r="I29" s="116">
        <f>'Financial impact (cash)'!I14*$C29</f>
        <v>0</v>
      </c>
      <c r="J29" s="412"/>
      <c r="K29" s="191"/>
      <c r="L29" s="191"/>
      <c r="M29" s="191"/>
      <c r="N29" s="191"/>
      <c r="O29" s="191"/>
      <c r="P29" s="191"/>
      <c r="Q29" s="191"/>
      <c r="R29" s="121"/>
      <c r="S29" s="121"/>
      <c r="T29" s="121"/>
      <c r="U29" s="121"/>
      <c r="V29" s="121"/>
      <c r="W29" s="121"/>
      <c r="X29" s="121"/>
      <c r="Y29" s="121"/>
      <c r="Z29" s="121"/>
      <c r="AJ29" s="246"/>
      <c r="AK29" s="246"/>
      <c r="AL29" s="246"/>
      <c r="AM29" s="246"/>
      <c r="AN29" s="246"/>
    </row>
    <row r="30" spans="1:40" x14ac:dyDescent="0.3">
      <c r="A30" s="404"/>
      <c r="B30" s="283" t="str">
        <f>'Capacity inputs'!I12</f>
        <v>Mirikizumab</v>
      </c>
      <c r="C30" s="137">
        <f>'Capacity inputs'!I$13</f>
        <v>1</v>
      </c>
      <c r="D30" s="116">
        <f>'Financial impact (cash)'!D15*$C30</f>
        <v>0</v>
      </c>
      <c r="E30" s="116">
        <f>'Financial impact (cash)'!E15*$C30</f>
        <v>0</v>
      </c>
      <c r="F30" s="116">
        <f>'Financial impact (cash)'!F15*$C30</f>
        <v>0</v>
      </c>
      <c r="G30" s="116">
        <f>'Financial impact (cash)'!G15*$C30</f>
        <v>0</v>
      </c>
      <c r="H30" s="116">
        <f>'Financial impact (cash)'!H15*$C30</f>
        <v>0</v>
      </c>
      <c r="I30" s="116">
        <f>'Financial impact (cash)'!I15*$C30</f>
        <v>0</v>
      </c>
      <c r="J30" s="412"/>
      <c r="K30" s="191"/>
      <c r="L30" s="191"/>
      <c r="M30" s="191"/>
      <c r="N30" s="191"/>
      <c r="O30" s="191"/>
      <c r="P30" s="191"/>
      <c r="Q30" s="191"/>
      <c r="R30" s="121"/>
      <c r="S30" s="121"/>
      <c r="T30" s="121"/>
      <c r="U30" s="121"/>
      <c r="V30" s="121"/>
      <c r="W30" s="121"/>
      <c r="X30" s="121"/>
      <c r="Y30" s="121"/>
      <c r="Z30" s="121"/>
      <c r="AJ30" s="246"/>
      <c r="AK30" s="246"/>
      <c r="AL30" s="246"/>
      <c r="AM30" s="246"/>
      <c r="AN30" s="246"/>
    </row>
    <row r="31" spans="1:40" x14ac:dyDescent="0.3">
      <c r="A31" s="404"/>
      <c r="B31" s="283" t="str">
        <f>'Capacity inputs'!J12</f>
        <v>Risankizumab</v>
      </c>
      <c r="C31" s="137">
        <f>'Capacity inputs'!J$13</f>
        <v>1</v>
      </c>
      <c r="D31" s="116">
        <f>'Financial impact (cash)'!D16*$C31</f>
        <v>0</v>
      </c>
      <c r="E31" s="116">
        <f>'Financial impact (cash)'!E16*$C31</f>
        <v>0</v>
      </c>
      <c r="F31" s="116">
        <f>'Financial impact (cash)'!F16*$C31</f>
        <v>0</v>
      </c>
      <c r="G31" s="116">
        <f>'Financial impact (cash)'!G16*$C31</f>
        <v>0</v>
      </c>
      <c r="H31" s="116">
        <f>'Financial impact (cash)'!H16*$C31</f>
        <v>0</v>
      </c>
      <c r="I31" s="116">
        <f>'Financial impact (cash)'!I16*$C31</f>
        <v>0</v>
      </c>
      <c r="J31" s="412"/>
      <c r="K31" s="191"/>
      <c r="L31" s="191"/>
      <c r="M31" s="191"/>
      <c r="N31" s="191"/>
      <c r="O31" s="191"/>
      <c r="P31" s="191"/>
      <c r="Q31" s="191"/>
      <c r="R31" s="121"/>
      <c r="S31" s="121"/>
      <c r="T31" s="121"/>
      <c r="U31" s="121"/>
      <c r="V31" s="121"/>
      <c r="W31" s="121"/>
      <c r="X31" s="121"/>
      <c r="Y31" s="121"/>
      <c r="Z31" s="121"/>
      <c r="AJ31" s="246"/>
      <c r="AK31" s="246"/>
      <c r="AL31" s="246"/>
      <c r="AM31" s="246"/>
      <c r="AN31" s="246"/>
    </row>
    <row r="32" spans="1:40" x14ac:dyDescent="0.3">
      <c r="A32" s="404"/>
      <c r="B32" s="283" t="str">
        <f>'Capacity inputs'!K12</f>
        <v>Ustekinumab</v>
      </c>
      <c r="C32" s="137">
        <f>'Capacity inputs'!K$13</f>
        <v>1</v>
      </c>
      <c r="D32" s="116">
        <f>'Financial impact (cash)'!D17*$C32</f>
        <v>0</v>
      </c>
      <c r="E32" s="116">
        <f>'Financial impact (cash)'!E17*$C32</f>
        <v>0</v>
      </c>
      <c r="F32" s="116">
        <f>'Financial impact (cash)'!F17*$C32</f>
        <v>0</v>
      </c>
      <c r="G32" s="116">
        <f>'Financial impact (cash)'!G17*$C32</f>
        <v>0</v>
      </c>
      <c r="H32" s="116">
        <f>'Financial impact (cash)'!H17*$C32</f>
        <v>0</v>
      </c>
      <c r="I32" s="116">
        <f>'Financial impact (cash)'!I17*$C32</f>
        <v>0</v>
      </c>
      <c r="J32" s="412"/>
      <c r="K32" s="191"/>
      <c r="L32" s="191"/>
      <c r="M32" s="191"/>
      <c r="N32" s="191"/>
      <c r="O32" s="191"/>
      <c r="P32" s="191"/>
      <c r="Q32" s="191"/>
      <c r="R32" s="121"/>
      <c r="S32" s="121"/>
      <c r="T32" s="121"/>
      <c r="U32" s="121"/>
      <c r="V32" s="121"/>
      <c r="W32" s="121"/>
      <c r="X32" s="121"/>
      <c r="Y32" s="121"/>
      <c r="Z32" s="121"/>
      <c r="AJ32" s="246"/>
      <c r="AK32" s="246"/>
      <c r="AL32" s="246"/>
      <c r="AM32" s="246"/>
      <c r="AN32" s="246"/>
    </row>
    <row r="33" spans="1:40" x14ac:dyDescent="0.3">
      <c r="A33" s="404"/>
      <c r="B33" s="749" t="str">
        <f>'Capacity inputs'!L12</f>
        <v>Vedolizumab 
IV+IV</v>
      </c>
      <c r="C33" s="137">
        <f>'Capacity inputs'!L$13</f>
        <v>1</v>
      </c>
      <c r="D33" s="116">
        <f>'Financial impact (cash)'!D18*$C33</f>
        <v>0</v>
      </c>
      <c r="E33" s="116">
        <f>'Financial impact (cash)'!E18*$C33</f>
        <v>0</v>
      </c>
      <c r="F33" s="116">
        <f>'Financial impact (cash)'!F18*$C33</f>
        <v>0</v>
      </c>
      <c r="G33" s="116">
        <f>'Financial impact (cash)'!G18*$C33</f>
        <v>0</v>
      </c>
      <c r="H33" s="116">
        <f>'Financial impact (cash)'!H18*$C33</f>
        <v>0</v>
      </c>
      <c r="I33" s="116">
        <f>'Financial impact (cash)'!I18*$C33</f>
        <v>0</v>
      </c>
      <c r="J33" s="412"/>
      <c r="K33" s="191"/>
      <c r="L33" s="191"/>
      <c r="M33" s="191"/>
      <c r="N33" s="191"/>
      <c r="O33" s="191"/>
      <c r="P33" s="191"/>
      <c r="Q33" s="191"/>
      <c r="R33" s="121"/>
      <c r="S33" s="121"/>
      <c r="T33" s="121"/>
      <c r="U33" s="121"/>
      <c r="V33" s="121"/>
      <c r="W33" s="121"/>
      <c r="X33" s="121"/>
      <c r="Y33" s="121"/>
      <c r="Z33" s="121"/>
      <c r="AJ33" s="246"/>
      <c r="AK33" s="246"/>
      <c r="AL33" s="246"/>
      <c r="AM33" s="246"/>
      <c r="AN33" s="246"/>
    </row>
    <row r="34" spans="1:40" x14ac:dyDescent="0.3">
      <c r="A34" s="404"/>
      <c r="B34" s="749" t="str">
        <f>'Capacity inputs'!M12</f>
        <v>Vedolizumab IV+SC</v>
      </c>
      <c r="C34" s="137">
        <f>'Capacity inputs'!M$13</f>
        <v>1</v>
      </c>
      <c r="D34" s="116">
        <f>'Financial impact (cash)'!D19*$C34</f>
        <v>0</v>
      </c>
      <c r="E34" s="116">
        <f>'Financial impact (cash)'!E19*$C34</f>
        <v>0</v>
      </c>
      <c r="F34" s="116">
        <f>'Financial impact (cash)'!F19*$C34</f>
        <v>0</v>
      </c>
      <c r="G34" s="116">
        <f>'Financial impact (cash)'!G19*$C34</f>
        <v>0</v>
      </c>
      <c r="H34" s="116">
        <f>'Financial impact (cash)'!H19*$C34</f>
        <v>0</v>
      </c>
      <c r="I34" s="116">
        <f>'Financial impact (cash)'!I19*$C34</f>
        <v>0</v>
      </c>
      <c r="J34" s="412"/>
      <c r="K34" s="191"/>
      <c r="L34" s="191"/>
      <c r="M34" s="191"/>
      <c r="N34" s="191"/>
      <c r="O34" s="191"/>
      <c r="P34" s="191"/>
      <c r="Q34" s="191"/>
      <c r="R34" s="121"/>
      <c r="S34" s="121"/>
      <c r="T34" s="121"/>
      <c r="U34" s="121"/>
      <c r="V34" s="121"/>
      <c r="W34" s="121"/>
      <c r="X34" s="121"/>
      <c r="Y34" s="121"/>
      <c r="Z34" s="121"/>
      <c r="AJ34" s="246"/>
      <c r="AK34" s="246"/>
      <c r="AL34" s="246"/>
      <c r="AM34" s="246"/>
      <c r="AN34" s="246"/>
    </row>
    <row r="35" spans="1:40" x14ac:dyDescent="0.3">
      <c r="A35" s="404"/>
      <c r="B35" s="393"/>
      <c r="C35" s="271"/>
      <c r="D35" s="167">
        <f>SUM(D28:D34)</f>
        <v>0</v>
      </c>
      <c r="E35" s="167">
        <f t="shared" ref="E35:I35" si="18">SUM(E28:E34)</f>
        <v>0</v>
      </c>
      <c r="F35" s="167">
        <f t="shared" si="18"/>
        <v>0</v>
      </c>
      <c r="G35" s="167">
        <f t="shared" si="18"/>
        <v>0</v>
      </c>
      <c r="H35" s="167">
        <f t="shared" si="18"/>
        <v>0</v>
      </c>
      <c r="I35" s="167">
        <f t="shared" si="18"/>
        <v>0</v>
      </c>
      <c r="J35" s="412"/>
      <c r="K35" s="191"/>
      <c r="L35" s="191"/>
      <c r="M35" s="191"/>
      <c r="N35" s="191"/>
      <c r="O35" s="191"/>
      <c r="P35" s="191"/>
      <c r="Q35" s="191"/>
      <c r="R35" s="121"/>
      <c r="S35" s="121"/>
      <c r="T35" s="121"/>
      <c r="U35" s="121"/>
      <c r="V35" s="121"/>
      <c r="W35" s="121"/>
      <c r="X35" s="121"/>
      <c r="Y35" s="121"/>
      <c r="Z35" s="121"/>
      <c r="AJ35" s="246"/>
      <c r="AK35" s="246"/>
      <c r="AL35" s="246"/>
      <c r="AM35" s="246"/>
      <c r="AN35" s="246"/>
    </row>
    <row r="36" spans="1:40" x14ac:dyDescent="0.3">
      <c r="A36" s="404"/>
      <c r="B36" s="219"/>
      <c r="C36" s="219"/>
      <c r="D36" s="245" t="s">
        <v>2040</v>
      </c>
      <c r="E36" s="167">
        <f>E35-$D$35</f>
        <v>0</v>
      </c>
      <c r="F36" s="167">
        <f>F35-$D$35</f>
        <v>0</v>
      </c>
      <c r="G36" s="167">
        <f>G35-$D$35</f>
        <v>0</v>
      </c>
      <c r="H36" s="167">
        <f>H35-$D$35</f>
        <v>0</v>
      </c>
      <c r="I36" s="167">
        <f>I35-$D$35</f>
        <v>0</v>
      </c>
      <c r="J36" s="412"/>
      <c r="K36" s="191"/>
      <c r="L36" s="191"/>
      <c r="M36" s="191"/>
      <c r="N36" s="191"/>
      <c r="O36" s="191"/>
      <c r="P36" s="191"/>
      <c r="Q36" s="191"/>
      <c r="R36" s="121"/>
      <c r="S36" s="121"/>
      <c r="T36" s="121"/>
      <c r="U36" s="121"/>
      <c r="V36" s="121"/>
      <c r="W36" s="121"/>
      <c r="X36" s="121"/>
      <c r="Y36" s="121"/>
      <c r="Z36" s="121"/>
      <c r="AJ36" s="246"/>
      <c r="AK36" s="246"/>
      <c r="AL36" s="246"/>
      <c r="AM36" s="246"/>
      <c r="AN36" s="246"/>
    </row>
    <row r="37" spans="1:40" x14ac:dyDescent="0.3">
      <c r="A37" s="248"/>
      <c r="B37" s="405"/>
      <c r="C37" s="406"/>
      <c r="D37" s="407"/>
      <c r="E37" s="408"/>
      <c r="F37" s="248"/>
      <c r="G37" s="248"/>
      <c r="H37" s="248"/>
      <c r="I37" s="266"/>
      <c r="J37" s="191"/>
      <c r="K37" s="191"/>
      <c r="L37" s="191"/>
      <c r="M37" s="191"/>
      <c r="N37" s="191"/>
      <c r="O37" s="191"/>
      <c r="P37" s="191"/>
      <c r="Q37" s="191"/>
      <c r="R37" s="121"/>
      <c r="S37" s="121"/>
      <c r="T37" s="121"/>
      <c r="U37" s="121"/>
      <c r="V37" s="121"/>
      <c r="W37" s="121"/>
      <c r="X37" s="121"/>
      <c r="Y37" s="121"/>
      <c r="Z37" s="121"/>
      <c r="AJ37" s="246"/>
      <c r="AK37" s="246"/>
      <c r="AL37" s="246"/>
      <c r="AM37" s="246"/>
      <c r="AN37" s="246"/>
    </row>
    <row r="38" spans="1:40" x14ac:dyDescent="0.3">
      <c r="A38" s="248"/>
      <c r="B38" s="315" t="s">
        <v>2041</v>
      </c>
      <c r="C38" s="316"/>
      <c r="D38" s="316"/>
      <c r="E38" s="316"/>
      <c r="F38" s="316"/>
      <c r="G38" s="316"/>
      <c r="H38" s="316"/>
      <c r="I38" s="190"/>
      <c r="J38" s="191"/>
      <c r="K38" s="191"/>
      <c r="L38" s="191"/>
      <c r="M38" s="191"/>
      <c r="N38" s="191"/>
      <c r="O38" s="191"/>
      <c r="P38" s="191"/>
      <c r="Q38" s="191"/>
      <c r="R38" s="121"/>
      <c r="S38" s="121"/>
      <c r="T38" s="121"/>
      <c r="U38" s="121"/>
      <c r="V38" s="121"/>
      <c r="W38" s="121"/>
      <c r="X38" s="121"/>
      <c r="Y38" s="121"/>
      <c r="Z38" s="121"/>
      <c r="AJ38" s="246"/>
      <c r="AK38" s="246"/>
      <c r="AL38" s="246"/>
      <c r="AM38" s="246"/>
      <c r="AN38" s="246"/>
    </row>
    <row r="39" spans="1:40" ht="43.2" x14ac:dyDescent="0.3">
      <c r="A39" s="248"/>
      <c r="B39" s="242" t="s">
        <v>1980</v>
      </c>
      <c r="C39" s="152" t="s">
        <v>2039</v>
      </c>
      <c r="D39" s="737" t="s">
        <v>2025</v>
      </c>
      <c r="E39" s="218" t="s">
        <v>1882</v>
      </c>
      <c r="F39" s="218" t="s">
        <v>1883</v>
      </c>
      <c r="G39" s="151" t="s">
        <v>2002</v>
      </c>
      <c r="H39" s="151" t="s">
        <v>2003</v>
      </c>
      <c r="I39" s="218" t="s">
        <v>2004</v>
      </c>
      <c r="J39" s="191"/>
      <c r="K39" s="191"/>
      <c r="L39" s="191"/>
      <c r="M39" s="191"/>
      <c r="N39" s="191"/>
      <c r="O39" s="191"/>
      <c r="P39" s="191"/>
      <c r="Q39" s="191"/>
      <c r="R39" s="121"/>
      <c r="S39" s="121"/>
      <c r="T39" s="121"/>
      <c r="U39" s="121"/>
      <c r="V39" s="121"/>
      <c r="W39" s="121"/>
      <c r="X39" s="121"/>
      <c r="Y39" s="121"/>
      <c r="Z39" s="121"/>
      <c r="AJ39" s="246"/>
      <c r="AK39" s="246"/>
      <c r="AL39" s="246"/>
      <c r="AM39" s="246"/>
      <c r="AN39" s="246"/>
    </row>
    <row r="40" spans="1:40" x14ac:dyDescent="0.3">
      <c r="A40" s="248"/>
      <c r="B40" s="282" t="str">
        <f t="shared" ref="B40:B46" si="19">B28</f>
        <v>Guselkumab IV+SC</v>
      </c>
      <c r="C40" s="137">
        <f>'Capacity inputs'!G$14</f>
        <v>3</v>
      </c>
      <c r="D40" s="116">
        <f>'Financial impact (cash)'!D13*$C40</f>
        <v>0</v>
      </c>
      <c r="E40" s="116">
        <f>'Financial impact (cash)'!E13*$C40</f>
        <v>0</v>
      </c>
      <c r="F40" s="116">
        <f>'Financial impact (cash)'!F13*$C40</f>
        <v>0</v>
      </c>
      <c r="G40" s="116">
        <f>'Financial impact (cash)'!G13*$C40</f>
        <v>0</v>
      </c>
      <c r="H40" s="116">
        <f>'Financial impact (cash)'!H13*$C40</f>
        <v>0</v>
      </c>
      <c r="I40" s="116">
        <f>'Financial impact (cash)'!I13*$C40</f>
        <v>0</v>
      </c>
      <c r="J40" s="191"/>
      <c r="K40" s="191"/>
      <c r="L40" s="191"/>
      <c r="M40" s="191"/>
      <c r="N40" s="191"/>
      <c r="O40" s="191"/>
      <c r="P40" s="191"/>
      <c r="Q40" s="191"/>
      <c r="R40" s="121"/>
      <c r="S40" s="121"/>
      <c r="T40" s="121"/>
      <c r="U40" s="121"/>
      <c r="V40" s="121"/>
      <c r="W40" s="121"/>
      <c r="X40" s="121"/>
      <c r="Y40" s="121"/>
      <c r="Z40" s="121"/>
      <c r="AJ40" s="246"/>
      <c r="AK40" s="246"/>
      <c r="AL40" s="246"/>
      <c r="AM40" s="246"/>
      <c r="AN40" s="246"/>
    </row>
    <row r="41" spans="1:40" x14ac:dyDescent="0.3">
      <c r="A41" s="248"/>
      <c r="B41" s="282" t="str">
        <f t="shared" si="19"/>
        <v>Guselkumab SC+SC</v>
      </c>
      <c r="C41" s="137">
        <f>'Capacity inputs'!H$14</f>
        <v>3</v>
      </c>
      <c r="D41" s="116">
        <f>'Financial impact (cash)'!D14*$C41</f>
        <v>0</v>
      </c>
      <c r="E41" s="116">
        <f>'Financial impact (cash)'!E14*$C41</f>
        <v>0</v>
      </c>
      <c r="F41" s="116">
        <f>'Financial impact (cash)'!F14*$C41</f>
        <v>0</v>
      </c>
      <c r="G41" s="116">
        <f>'Financial impact (cash)'!G14*$C41</f>
        <v>0</v>
      </c>
      <c r="H41" s="116">
        <f>'Financial impact (cash)'!H14*$C41</f>
        <v>0</v>
      </c>
      <c r="I41" s="116">
        <f>'Financial impact (cash)'!I14*$C41</f>
        <v>0</v>
      </c>
      <c r="J41" s="191"/>
      <c r="K41" s="191"/>
      <c r="L41" s="191"/>
      <c r="M41" s="191"/>
      <c r="N41" s="191"/>
      <c r="O41" s="191"/>
      <c r="P41" s="191"/>
      <c r="Q41" s="191"/>
      <c r="R41" s="121"/>
      <c r="S41" s="121"/>
      <c r="T41" s="121"/>
      <c r="U41" s="121"/>
      <c r="V41" s="121"/>
      <c r="W41" s="121"/>
      <c r="X41" s="121"/>
      <c r="Y41" s="121"/>
      <c r="Z41" s="121"/>
      <c r="AJ41" s="246"/>
      <c r="AK41" s="246"/>
      <c r="AL41" s="246"/>
      <c r="AM41" s="246"/>
      <c r="AN41" s="246"/>
    </row>
    <row r="42" spans="1:40" x14ac:dyDescent="0.3">
      <c r="A42" s="248"/>
      <c r="B42" s="282" t="str">
        <f t="shared" si="19"/>
        <v>Mirikizumab</v>
      </c>
      <c r="C42" s="137">
        <f>'Capacity inputs'!I$14</f>
        <v>3</v>
      </c>
      <c r="D42" s="116">
        <f>'Financial impact (cash)'!D15*$C42</f>
        <v>0</v>
      </c>
      <c r="E42" s="116">
        <f>'Financial impact (cash)'!E15*$C42</f>
        <v>0</v>
      </c>
      <c r="F42" s="116">
        <f>'Financial impact (cash)'!F15*$C42</f>
        <v>0</v>
      </c>
      <c r="G42" s="116">
        <f>'Financial impact (cash)'!G15*$C42</f>
        <v>0</v>
      </c>
      <c r="H42" s="116">
        <f>'Financial impact (cash)'!H15*$C42</f>
        <v>0</v>
      </c>
      <c r="I42" s="116">
        <f>'Financial impact (cash)'!I15*$C42</f>
        <v>0</v>
      </c>
      <c r="J42" s="191"/>
      <c r="K42" s="191"/>
      <c r="L42" s="191"/>
      <c r="M42" s="191"/>
      <c r="N42" s="191"/>
      <c r="O42" s="191"/>
      <c r="P42" s="191"/>
      <c r="Q42" s="191"/>
      <c r="R42" s="121"/>
      <c r="S42" s="121"/>
      <c r="T42" s="121"/>
      <c r="U42" s="121"/>
      <c r="V42" s="121"/>
      <c r="W42" s="121"/>
      <c r="X42" s="121"/>
      <c r="Y42" s="121"/>
      <c r="Z42" s="121"/>
      <c r="AJ42" s="246"/>
      <c r="AK42" s="246"/>
      <c r="AL42" s="246"/>
      <c r="AM42" s="246"/>
      <c r="AN42" s="246"/>
    </row>
    <row r="43" spans="1:40" x14ac:dyDescent="0.3">
      <c r="A43" s="248"/>
      <c r="B43" s="282" t="str">
        <f t="shared" si="19"/>
        <v>Risankizumab</v>
      </c>
      <c r="C43" s="137">
        <f>'Capacity inputs'!J$14</f>
        <v>3</v>
      </c>
      <c r="D43" s="116">
        <f>'Financial impact (cash)'!D16*$C43</f>
        <v>0</v>
      </c>
      <c r="E43" s="116">
        <f>'Financial impact (cash)'!E16*$C43</f>
        <v>0</v>
      </c>
      <c r="F43" s="116">
        <f>'Financial impact (cash)'!F16*$C43</f>
        <v>0</v>
      </c>
      <c r="G43" s="116">
        <f>'Financial impact (cash)'!G16*$C43</f>
        <v>0</v>
      </c>
      <c r="H43" s="116">
        <f>'Financial impact (cash)'!H16*$C43</f>
        <v>0</v>
      </c>
      <c r="I43" s="116">
        <f>'Financial impact (cash)'!I16*$C43</f>
        <v>0</v>
      </c>
      <c r="J43" s="191"/>
      <c r="K43" s="191"/>
      <c r="L43" s="191"/>
      <c r="M43" s="191"/>
      <c r="N43" s="191"/>
      <c r="O43" s="191"/>
      <c r="P43" s="191"/>
      <c r="Q43" s="191"/>
      <c r="R43" s="121"/>
      <c r="S43" s="121"/>
      <c r="T43" s="121"/>
      <c r="U43" s="121"/>
      <c r="V43" s="121"/>
      <c r="W43" s="121"/>
      <c r="X43" s="121"/>
      <c r="Y43" s="121"/>
      <c r="Z43" s="121"/>
      <c r="AJ43" s="246"/>
      <c r="AK43" s="246"/>
      <c r="AL43" s="246"/>
      <c r="AM43" s="246"/>
      <c r="AN43" s="246"/>
    </row>
    <row r="44" spans="1:40" x14ac:dyDescent="0.3">
      <c r="A44" s="248"/>
      <c r="B44" s="282" t="str">
        <f t="shared" si="19"/>
        <v>Ustekinumab</v>
      </c>
      <c r="C44" s="137">
        <f>'Capacity inputs'!K$14</f>
        <v>3</v>
      </c>
      <c r="D44" s="116">
        <f>'Financial impact (cash)'!D17*$C44</f>
        <v>0</v>
      </c>
      <c r="E44" s="116">
        <f>'Financial impact (cash)'!E17*$C44</f>
        <v>0</v>
      </c>
      <c r="F44" s="116">
        <f>'Financial impact (cash)'!F17*$C44</f>
        <v>0</v>
      </c>
      <c r="G44" s="116">
        <f>'Financial impact (cash)'!G17*$C44</f>
        <v>0</v>
      </c>
      <c r="H44" s="116">
        <f>'Financial impact (cash)'!H17*$C44</f>
        <v>0</v>
      </c>
      <c r="I44" s="116">
        <f>'Financial impact (cash)'!I17*$C44</f>
        <v>0</v>
      </c>
      <c r="J44" s="191"/>
      <c r="K44" s="191"/>
      <c r="L44" s="191"/>
      <c r="M44" s="191"/>
      <c r="N44" s="191"/>
      <c r="O44" s="191"/>
      <c r="P44" s="191"/>
      <c r="Q44" s="191"/>
      <c r="R44" s="121"/>
      <c r="S44" s="121"/>
      <c r="T44" s="121"/>
      <c r="U44" s="121"/>
      <c r="V44" s="121"/>
      <c r="W44" s="121"/>
      <c r="X44" s="121"/>
      <c r="Y44" s="121"/>
      <c r="Z44" s="121"/>
      <c r="AJ44" s="246"/>
      <c r="AK44" s="246"/>
      <c r="AL44" s="246"/>
      <c r="AM44" s="246"/>
      <c r="AN44" s="246"/>
    </row>
    <row r="45" spans="1:40" x14ac:dyDescent="0.3">
      <c r="A45" s="248"/>
      <c r="B45" s="282" t="str">
        <f t="shared" si="19"/>
        <v>Vedolizumab 
IV+IV</v>
      </c>
      <c r="C45" s="137">
        <f>'Capacity inputs'!L$14</f>
        <v>3</v>
      </c>
      <c r="D45" s="116">
        <f>'Financial impact (cash)'!D18*$C45</f>
        <v>0</v>
      </c>
      <c r="E45" s="116">
        <f>'Financial impact (cash)'!E18*$C45</f>
        <v>0</v>
      </c>
      <c r="F45" s="116">
        <f>'Financial impact (cash)'!F18*$C45</f>
        <v>0</v>
      </c>
      <c r="G45" s="116">
        <f>'Financial impact (cash)'!G18*$C45</f>
        <v>0</v>
      </c>
      <c r="H45" s="116">
        <f>'Financial impact (cash)'!H18*$C45</f>
        <v>0</v>
      </c>
      <c r="I45" s="116">
        <f>'Financial impact (cash)'!I18*$C45</f>
        <v>0</v>
      </c>
      <c r="J45" s="191"/>
      <c r="K45" s="191"/>
      <c r="L45" s="191"/>
      <c r="M45" s="191"/>
      <c r="N45" s="191"/>
      <c r="O45" s="191"/>
      <c r="P45" s="191"/>
      <c r="Q45" s="191"/>
      <c r="R45" s="121"/>
      <c r="S45" s="121"/>
      <c r="T45" s="121"/>
      <c r="U45" s="121"/>
      <c r="V45" s="121"/>
      <c r="W45" s="121"/>
      <c r="X45" s="121"/>
      <c r="Y45" s="121"/>
      <c r="Z45" s="121"/>
      <c r="AJ45" s="246"/>
      <c r="AK45" s="246"/>
      <c r="AL45" s="246"/>
      <c r="AM45" s="246"/>
      <c r="AN45" s="246"/>
    </row>
    <row r="46" spans="1:40" x14ac:dyDescent="0.3">
      <c r="A46" s="248"/>
      <c r="B46" s="282" t="str">
        <f t="shared" si="19"/>
        <v>Vedolizumab IV+SC</v>
      </c>
      <c r="C46" s="137">
        <f>'Capacity inputs'!M$14</f>
        <v>3</v>
      </c>
      <c r="D46" s="116">
        <f>'Financial impact (cash)'!D19*$C46</f>
        <v>0</v>
      </c>
      <c r="E46" s="116">
        <f>'Financial impact (cash)'!E19*$C46</f>
        <v>0</v>
      </c>
      <c r="F46" s="116">
        <f>'Financial impact (cash)'!F19*$C46</f>
        <v>0</v>
      </c>
      <c r="G46" s="116">
        <f>'Financial impact (cash)'!G19*$C46</f>
        <v>0</v>
      </c>
      <c r="H46" s="116">
        <f>'Financial impact (cash)'!H19*$C46</f>
        <v>0</v>
      </c>
      <c r="I46" s="116">
        <f>'Financial impact (cash)'!I19*$C46</f>
        <v>0</v>
      </c>
      <c r="J46" s="191"/>
      <c r="K46" s="191"/>
      <c r="L46" s="191"/>
      <c r="M46" s="191"/>
      <c r="N46" s="191"/>
      <c r="O46" s="191"/>
      <c r="P46" s="191"/>
      <c r="Q46" s="191"/>
      <c r="R46" s="121"/>
      <c r="S46" s="121"/>
      <c r="T46" s="121"/>
      <c r="U46" s="121"/>
      <c r="V46" s="121"/>
      <c r="W46" s="121"/>
      <c r="X46" s="121"/>
      <c r="Y46" s="121"/>
      <c r="Z46" s="121"/>
      <c r="AJ46" s="246"/>
      <c r="AK46" s="246"/>
      <c r="AL46" s="246"/>
      <c r="AM46" s="246"/>
      <c r="AN46" s="246"/>
    </row>
    <row r="47" spans="1:40" x14ac:dyDescent="0.3">
      <c r="A47" s="404"/>
      <c r="B47" s="393"/>
      <c r="C47" s="271"/>
      <c r="D47" s="167">
        <f>SUM(D40:D46)</f>
        <v>0</v>
      </c>
      <c r="E47" s="167">
        <f t="shared" ref="E47:I47" si="20">SUM(E40:E46)</f>
        <v>0</v>
      </c>
      <c r="F47" s="167">
        <f t="shared" si="20"/>
        <v>0</v>
      </c>
      <c r="G47" s="167">
        <f t="shared" si="20"/>
        <v>0</v>
      </c>
      <c r="H47" s="167">
        <f t="shared" si="20"/>
        <v>0</v>
      </c>
      <c r="I47" s="167">
        <f t="shared" si="20"/>
        <v>0</v>
      </c>
      <c r="J47" s="412"/>
      <c r="K47" s="191"/>
      <c r="L47" s="191"/>
      <c r="M47" s="191"/>
      <c r="N47" s="191"/>
      <c r="O47" s="191"/>
      <c r="P47" s="191"/>
      <c r="Q47" s="191"/>
      <c r="R47" s="121"/>
      <c r="S47" s="121"/>
      <c r="T47" s="121"/>
      <c r="U47" s="121"/>
      <c r="V47" s="121"/>
      <c r="W47" s="121"/>
      <c r="X47" s="121"/>
      <c r="Y47" s="121"/>
      <c r="Z47" s="121"/>
      <c r="AJ47" s="246"/>
      <c r="AK47" s="246"/>
      <c r="AL47" s="246"/>
      <c r="AM47" s="246"/>
      <c r="AN47" s="246"/>
    </row>
    <row r="48" spans="1:40" x14ac:dyDescent="0.3">
      <c r="A48" s="404"/>
      <c r="B48" s="219"/>
      <c r="C48" s="219"/>
      <c r="D48" s="245" t="s">
        <v>2042</v>
      </c>
      <c r="E48" s="167">
        <f>E47-$D$47</f>
        <v>0</v>
      </c>
      <c r="F48" s="167">
        <f t="shared" ref="F48:I48" si="21">F47-$D$47</f>
        <v>0</v>
      </c>
      <c r="G48" s="167">
        <f t="shared" si="21"/>
        <v>0</v>
      </c>
      <c r="H48" s="167">
        <f t="shared" si="21"/>
        <v>0</v>
      </c>
      <c r="I48" s="167">
        <f t="shared" si="21"/>
        <v>0</v>
      </c>
      <c r="J48" s="412"/>
      <c r="K48" s="191"/>
      <c r="L48" s="191"/>
      <c r="M48" s="191"/>
      <c r="N48" s="191"/>
      <c r="O48" s="191"/>
      <c r="P48" s="191"/>
      <c r="Q48" s="191"/>
      <c r="R48" s="121"/>
      <c r="S48" s="121"/>
      <c r="T48" s="121"/>
      <c r="U48" s="121"/>
      <c r="V48" s="121"/>
      <c r="W48" s="121"/>
      <c r="X48" s="121"/>
      <c r="Y48" s="121"/>
      <c r="Z48" s="121"/>
      <c r="AJ48" s="246"/>
      <c r="AK48" s="246"/>
      <c r="AL48" s="246"/>
      <c r="AM48" s="246"/>
      <c r="AN48" s="246"/>
    </row>
    <row r="49" spans="1:40" x14ac:dyDescent="0.3">
      <c r="A49" s="248"/>
      <c r="B49" s="405"/>
      <c r="C49" s="406"/>
      <c r="D49" s="407"/>
      <c r="E49" s="408"/>
      <c r="F49" s="248"/>
      <c r="G49" s="248"/>
      <c r="H49" s="248"/>
      <c r="I49" s="248"/>
      <c r="J49" s="191"/>
      <c r="K49" s="191"/>
      <c r="L49" s="191"/>
      <c r="M49" s="191"/>
      <c r="N49" s="191"/>
      <c r="O49" s="191"/>
      <c r="P49" s="191"/>
      <c r="Q49" s="191"/>
      <c r="R49" s="121"/>
      <c r="S49" s="121"/>
      <c r="T49" s="121"/>
      <c r="U49" s="121"/>
      <c r="V49" s="121"/>
      <c r="W49" s="121"/>
      <c r="X49" s="121"/>
      <c r="Y49" s="121"/>
      <c r="Z49" s="121"/>
      <c r="AJ49" s="246"/>
      <c r="AK49" s="246"/>
      <c r="AL49" s="246"/>
      <c r="AM49" s="246"/>
      <c r="AN49" s="246"/>
    </row>
    <row r="50" spans="1:40" x14ac:dyDescent="0.3">
      <c r="A50" s="252"/>
      <c r="B50" s="269" t="s">
        <v>2213</v>
      </c>
      <c r="C50" s="253"/>
      <c r="D50" s="253"/>
      <c r="E50" s="254"/>
      <c r="F50" s="255"/>
      <c r="G50" s="256"/>
      <c r="H50" s="256"/>
      <c r="I50" s="333"/>
      <c r="J50" s="334"/>
      <c r="K50" s="252"/>
      <c r="L50" s="252"/>
      <c r="M50" s="252"/>
      <c r="N50" s="252"/>
      <c r="O50" s="252"/>
      <c r="P50" s="252"/>
      <c r="Q50" s="187"/>
      <c r="R50" s="121"/>
      <c r="S50" s="121"/>
      <c r="V50" s="121"/>
    </row>
    <row r="51" spans="1:40" x14ac:dyDescent="0.3">
      <c r="A51" s="260"/>
      <c r="B51" s="267" t="s">
        <v>2158</v>
      </c>
      <c r="C51" s="804">
        <f>'Inputs and population'!D48</f>
        <v>0.15</v>
      </c>
      <c r="D51" s="741"/>
      <c r="E51" s="311"/>
      <c r="F51" s="311"/>
      <c r="G51" s="311"/>
      <c r="H51" s="311"/>
      <c r="I51" s="311"/>
      <c r="J51" s="331"/>
      <c r="K51" s="187"/>
      <c r="L51" s="187"/>
      <c r="M51" s="187"/>
      <c r="N51" s="187"/>
      <c r="O51" s="187"/>
      <c r="P51" s="187"/>
      <c r="Q51" s="187"/>
      <c r="R51" s="121"/>
      <c r="S51" s="121"/>
      <c r="T51" s="121"/>
      <c r="U51" s="121"/>
      <c r="V51" s="121"/>
      <c r="W51" s="121"/>
      <c r="X51" s="121"/>
      <c r="Y51" s="121"/>
      <c r="Z51" s="121"/>
      <c r="AJ51" s="246"/>
      <c r="AK51" s="246"/>
      <c r="AL51" s="246"/>
      <c r="AM51" s="246"/>
      <c r="AN51" s="246"/>
    </row>
    <row r="52" spans="1:40" ht="43.2" x14ac:dyDescent="0.3">
      <c r="A52" s="260"/>
      <c r="B52" s="267" t="s">
        <v>1980</v>
      </c>
      <c r="C52" s="152" t="s">
        <v>2212</v>
      </c>
      <c r="D52" s="737" t="s">
        <v>2025</v>
      </c>
      <c r="E52" s="218" t="s">
        <v>1882</v>
      </c>
      <c r="F52" s="218" t="s">
        <v>1883</v>
      </c>
      <c r="G52" s="151" t="s">
        <v>2002</v>
      </c>
      <c r="H52" s="151" t="s">
        <v>2003</v>
      </c>
      <c r="I52" s="218" t="s">
        <v>2004</v>
      </c>
      <c r="J52" s="331"/>
      <c r="K52" s="187"/>
      <c r="L52" s="187"/>
      <c r="M52" s="187"/>
      <c r="N52" s="187"/>
      <c r="O52" s="187"/>
      <c r="P52" s="187"/>
      <c r="Q52" s="187"/>
      <c r="R52" s="121"/>
      <c r="S52" s="121"/>
      <c r="T52" s="121"/>
      <c r="U52" s="121"/>
      <c r="V52" s="121"/>
      <c r="W52" s="121"/>
      <c r="X52" s="121"/>
      <c r="Y52" s="121"/>
      <c r="Z52" s="121"/>
      <c r="AJ52" s="246"/>
      <c r="AK52" s="246"/>
      <c r="AL52" s="246"/>
      <c r="AM52" s="246"/>
      <c r="AN52" s="246"/>
    </row>
    <row r="53" spans="1:40" x14ac:dyDescent="0.3">
      <c r="A53" s="260"/>
      <c r="B53" s="282" t="str">
        <f>'Inputs and population'!C54</f>
        <v>Guselkumab IV induction (for IV+SC treatment option)</v>
      </c>
      <c r="C53" s="835">
        <f>'Unit costs'!O32</f>
        <v>3</v>
      </c>
      <c r="D53" s="116">
        <f>('Financial impact (cash)'!D13*(100%+$C$51))*'Capacity (local prices)'!$C53</f>
        <v>0</v>
      </c>
      <c r="E53" s="116">
        <f>('Financial impact (cash)'!E13*(100%+$C$51))*'Capacity (local prices)'!$C53</f>
        <v>0</v>
      </c>
      <c r="F53" s="116">
        <f>('Financial impact (cash)'!F13*(100%+$C$51))*'Capacity (local prices)'!$C53</f>
        <v>0</v>
      </c>
      <c r="G53" s="116">
        <f>('Financial impact (cash)'!G13*(100%+$C$51))*'Capacity (local prices)'!$C53</f>
        <v>0</v>
      </c>
      <c r="H53" s="116">
        <f>('Financial impact (cash)'!H13*(100%+$C$51))*'Capacity (local prices)'!$C53</f>
        <v>0</v>
      </c>
      <c r="I53" s="116">
        <f>('Financial impact (cash)'!I13*(100%+$C$51))*'Capacity (local prices)'!$C53</f>
        <v>0</v>
      </c>
      <c r="J53" s="331"/>
      <c r="K53" s="187"/>
      <c r="L53" s="187"/>
      <c r="M53" s="187"/>
      <c r="N53" s="187"/>
      <c r="O53" s="187"/>
      <c r="P53" s="187"/>
      <c r="Q53" s="187"/>
      <c r="R53" s="121"/>
      <c r="S53" s="121"/>
      <c r="T53" s="121"/>
      <c r="U53" s="121"/>
      <c r="V53" s="121"/>
      <c r="W53" s="121"/>
      <c r="X53" s="121"/>
      <c r="Y53" s="121"/>
      <c r="Z53" s="121"/>
      <c r="AJ53" s="246"/>
      <c r="AK53" s="246"/>
      <c r="AL53" s="246"/>
      <c r="AM53" s="246"/>
      <c r="AN53" s="246"/>
    </row>
    <row r="54" spans="1:40" x14ac:dyDescent="0.3">
      <c r="A54" s="260"/>
      <c r="B54" s="282" t="str">
        <f>'Inputs and population'!C55</f>
        <v>Guselkumab SC induction (for SC+SC treatment option)</v>
      </c>
      <c r="C54" s="835">
        <f>'Unit costs'!O51</f>
        <v>3</v>
      </c>
      <c r="D54" s="116">
        <f>('Financial impact (cash)'!D14*(100%+$C$51))*'Capacity (local prices)'!$C54</f>
        <v>0</v>
      </c>
      <c r="E54" s="116">
        <f>('Financial impact (cash)'!E14*(100%+$C$51))*'Capacity (local prices)'!$C54</f>
        <v>0</v>
      </c>
      <c r="F54" s="116">
        <f>('Financial impact (cash)'!F14*(100%+$C$51))*'Capacity (local prices)'!$C54</f>
        <v>0</v>
      </c>
      <c r="G54" s="116">
        <f>('Financial impact (cash)'!G14*(100%+$C$51))*'Capacity (local prices)'!$C54</f>
        <v>0</v>
      </c>
      <c r="H54" s="116">
        <f>('Financial impact (cash)'!H14*(100%+$C$51))*'Capacity (local prices)'!$C54</f>
        <v>0</v>
      </c>
      <c r="I54" s="116">
        <f>('Financial impact (cash)'!I14*(100%+$C$51))*'Capacity (local prices)'!$C54</f>
        <v>0</v>
      </c>
      <c r="J54" s="331"/>
      <c r="K54" s="187"/>
      <c r="L54" s="187"/>
      <c r="M54" s="187"/>
      <c r="N54" s="187"/>
      <c r="O54" s="187"/>
      <c r="P54" s="187"/>
      <c r="Q54" s="187"/>
      <c r="R54" s="121"/>
      <c r="S54" s="121"/>
      <c r="T54" s="121"/>
      <c r="U54" s="121"/>
      <c r="V54" s="121"/>
      <c r="W54" s="121"/>
      <c r="X54" s="121"/>
      <c r="Y54" s="121"/>
      <c r="Z54" s="121"/>
      <c r="AJ54" s="246"/>
      <c r="AK54" s="246"/>
      <c r="AL54" s="246"/>
      <c r="AM54" s="246"/>
      <c r="AN54" s="246"/>
    </row>
    <row r="55" spans="1:40" x14ac:dyDescent="0.3">
      <c r="A55" s="260"/>
      <c r="B55" s="282" t="str">
        <f>'Inputs and population'!C58</f>
        <v>Mirikizumab IV induction</v>
      </c>
      <c r="C55" s="835">
        <f>'Unit costs'!O68</f>
        <v>3</v>
      </c>
      <c r="D55" s="116">
        <f>('Financial impact (cash)'!D15*(100%+$C$51))*'Capacity (local prices)'!$C55</f>
        <v>0</v>
      </c>
      <c r="E55" s="116">
        <f>('Financial impact (cash)'!E15*(100%+$C$51))*'Capacity (local prices)'!$C55</f>
        <v>0</v>
      </c>
      <c r="F55" s="116">
        <f>('Financial impact (cash)'!F15*(100%+$C$51))*'Capacity (local prices)'!$C55</f>
        <v>0</v>
      </c>
      <c r="G55" s="116">
        <f>('Financial impact (cash)'!G15*(100%+$C$51))*'Capacity (local prices)'!$C55</f>
        <v>0</v>
      </c>
      <c r="H55" s="116">
        <f>('Financial impact (cash)'!H15*(100%+$C$51))*'Capacity (local prices)'!$C55</f>
        <v>0</v>
      </c>
      <c r="I55" s="116">
        <f>('Financial impact (cash)'!I15*(100%+$C$51))*'Capacity (local prices)'!$C55</f>
        <v>0</v>
      </c>
      <c r="J55" s="331"/>
      <c r="K55" s="187"/>
      <c r="L55" s="187"/>
      <c r="M55" s="187"/>
      <c r="N55" s="187"/>
      <c r="O55" s="187"/>
      <c r="P55" s="187"/>
      <c r="Q55" s="187"/>
      <c r="R55" s="121"/>
      <c r="S55" s="121"/>
      <c r="T55" s="121"/>
      <c r="U55" s="121"/>
      <c r="V55" s="121"/>
      <c r="W55" s="121"/>
      <c r="X55" s="121"/>
      <c r="Y55" s="121"/>
      <c r="Z55" s="121"/>
      <c r="AJ55" s="246"/>
      <c r="AK55" s="246"/>
      <c r="AL55" s="246"/>
      <c r="AM55" s="246"/>
      <c r="AN55" s="246"/>
    </row>
    <row r="56" spans="1:40" x14ac:dyDescent="0.3">
      <c r="A56" s="260"/>
      <c r="B56" s="282" t="str">
        <f>'Inputs and population'!C60</f>
        <v>Risankizumab IV induction</v>
      </c>
      <c r="C56" s="835">
        <f>'Unit costs'!O85</f>
        <v>3</v>
      </c>
      <c r="D56" s="116">
        <f>('Financial impact (cash)'!D16*(100%+$C$51))*'Capacity (local prices)'!$C56</f>
        <v>0</v>
      </c>
      <c r="E56" s="116">
        <f>('Financial impact (cash)'!E16*(100%+$C$51))*'Capacity (local prices)'!$C56</f>
        <v>0</v>
      </c>
      <c r="F56" s="116">
        <f>('Financial impact (cash)'!F16*(100%+$C$51))*'Capacity (local prices)'!$C56</f>
        <v>0</v>
      </c>
      <c r="G56" s="116">
        <f>('Financial impact (cash)'!G16*(100%+$C$51))*'Capacity (local prices)'!$C56</f>
        <v>0</v>
      </c>
      <c r="H56" s="116">
        <f>('Financial impact (cash)'!H16*(100%+$C$51))*'Capacity (local prices)'!$C56</f>
        <v>0</v>
      </c>
      <c r="I56" s="116">
        <f>('Financial impact (cash)'!I16*(100%+$C$51))*'Capacity (local prices)'!$C56</f>
        <v>0</v>
      </c>
      <c r="J56" s="331"/>
      <c r="K56" s="187"/>
      <c r="L56" s="187"/>
      <c r="M56" s="187"/>
      <c r="N56" s="187"/>
      <c r="O56" s="187"/>
      <c r="P56" s="187"/>
      <c r="Q56" s="187"/>
      <c r="R56" s="121"/>
      <c r="S56" s="121"/>
      <c r="T56" s="121"/>
      <c r="U56" s="121"/>
      <c r="V56" s="121"/>
      <c r="W56" s="121"/>
      <c r="X56" s="121"/>
      <c r="Y56" s="121"/>
      <c r="Z56" s="121"/>
      <c r="AJ56" s="246"/>
      <c r="AK56" s="246"/>
      <c r="AL56" s="246"/>
      <c r="AM56" s="246"/>
      <c r="AN56" s="246"/>
    </row>
    <row r="57" spans="1:40" x14ac:dyDescent="0.3">
      <c r="A57" s="260"/>
      <c r="B57" s="282" t="str">
        <f>'Inputs and population'!C62</f>
        <v>Ustekinumab IV induction</v>
      </c>
      <c r="C57" s="835">
        <f>'Unit costs'!O102</f>
        <v>1</v>
      </c>
      <c r="D57" s="116">
        <f>('Financial impact (cash)'!D17*(100%+$C$51))*'Capacity (local prices)'!$C57</f>
        <v>0</v>
      </c>
      <c r="E57" s="116">
        <f>('Financial impact (cash)'!E17*(100%+$C$51))*'Capacity (local prices)'!$C57</f>
        <v>0</v>
      </c>
      <c r="F57" s="116">
        <f>('Financial impact (cash)'!F17*(100%+$C$51))*'Capacity (local prices)'!$C57</f>
        <v>0</v>
      </c>
      <c r="G57" s="116">
        <f>('Financial impact (cash)'!G17*(100%+$C$51))*'Capacity (local prices)'!$C57</f>
        <v>0</v>
      </c>
      <c r="H57" s="116">
        <f>('Financial impact (cash)'!H17*(100%+$C$51))*'Capacity (local prices)'!$C57</f>
        <v>0</v>
      </c>
      <c r="I57" s="116">
        <f>('Financial impact (cash)'!I17*(100%+$C$51))*'Capacity (local prices)'!$C57</f>
        <v>0</v>
      </c>
      <c r="J57" s="331"/>
      <c r="K57" s="187"/>
      <c r="L57" s="187"/>
      <c r="M57" s="187"/>
      <c r="N57" s="187"/>
      <c r="O57" s="187"/>
      <c r="P57" s="187"/>
      <c r="Q57" s="187"/>
      <c r="R57" s="121"/>
      <c r="S57" s="121"/>
      <c r="T57" s="121"/>
      <c r="U57" s="121"/>
      <c r="V57" s="121"/>
      <c r="W57" s="121"/>
      <c r="X57" s="121"/>
      <c r="Y57" s="121"/>
      <c r="Z57" s="121"/>
      <c r="AJ57" s="246"/>
      <c r="AK57" s="246"/>
      <c r="AL57" s="246"/>
      <c r="AM57" s="246"/>
      <c r="AN57" s="246"/>
    </row>
    <row r="58" spans="1:40" x14ac:dyDescent="0.3">
      <c r="A58" s="260"/>
      <c r="B58" s="282" t="str">
        <f>'Inputs and population'!C64&amp;" (for IV+IV treatment option)"</f>
        <v>Vedolizumab IV induction (for IV+IV treatment option)</v>
      </c>
      <c r="C58" s="835">
        <f>'Unit costs'!O119</f>
        <v>3</v>
      </c>
      <c r="D58" s="116">
        <f>('Financial impact (cash)'!D18*(100%+$C$51))*'Capacity (local prices)'!$C58</f>
        <v>0</v>
      </c>
      <c r="E58" s="116">
        <f>('Financial impact (cash)'!E18*(100%+$C$51))*'Capacity (local prices)'!$C58</f>
        <v>0</v>
      </c>
      <c r="F58" s="116">
        <f>('Financial impact (cash)'!F18*(100%+$C$51))*'Capacity (local prices)'!$C58</f>
        <v>0</v>
      </c>
      <c r="G58" s="116">
        <f>('Financial impact (cash)'!G18*(100%+$C$51))*'Capacity (local prices)'!$C58</f>
        <v>0</v>
      </c>
      <c r="H58" s="116">
        <f>('Financial impact (cash)'!H18*(100%+$C$51))*'Capacity (local prices)'!$C58</f>
        <v>0</v>
      </c>
      <c r="I58" s="116">
        <f>('Financial impact (cash)'!I18*(100%+$C$51))*'Capacity (local prices)'!$C58</f>
        <v>0</v>
      </c>
      <c r="J58" s="331"/>
      <c r="K58" s="187"/>
      <c r="L58" s="187"/>
      <c r="M58" s="187"/>
      <c r="N58" s="187"/>
      <c r="O58" s="187"/>
      <c r="P58" s="187"/>
      <c r="Q58" s="187"/>
      <c r="R58" s="121"/>
      <c r="S58" s="121"/>
      <c r="T58" s="121"/>
      <c r="U58" s="121"/>
      <c r="V58" s="121"/>
      <c r="W58" s="121"/>
      <c r="X58" s="121"/>
      <c r="Y58" s="121"/>
      <c r="Z58" s="121"/>
      <c r="AJ58" s="246"/>
      <c r="AK58" s="246"/>
      <c r="AL58" s="246"/>
      <c r="AM58" s="246"/>
      <c r="AN58" s="246"/>
    </row>
    <row r="59" spans="1:40" x14ac:dyDescent="0.3">
      <c r="A59" s="260"/>
      <c r="B59" s="282" t="str">
        <f>'Inputs and population'!C64&amp;" (for IV+SC treatment option)"</f>
        <v>Vedolizumab IV induction (for IV+SC treatment option)</v>
      </c>
      <c r="C59" s="836">
        <f>'Unit costs'!O136</f>
        <v>3</v>
      </c>
      <c r="D59" s="116">
        <f>('Financial impact (cash)'!D19*(100%+$C$51))*'Capacity (local prices)'!$C59</f>
        <v>0</v>
      </c>
      <c r="E59" s="116">
        <f>('Financial impact (cash)'!E19*(100%+$C$51))*'Capacity (local prices)'!$C59</f>
        <v>0</v>
      </c>
      <c r="F59" s="116">
        <f>('Financial impact (cash)'!F19*(100%+$C$51))*'Capacity (local prices)'!$C59</f>
        <v>0</v>
      </c>
      <c r="G59" s="116">
        <f>('Financial impact (cash)'!G19*(100%+$C$51))*'Capacity (local prices)'!$C59</f>
        <v>0</v>
      </c>
      <c r="H59" s="116">
        <f>('Financial impact (cash)'!H19*(100%+$C$51))*'Capacity (local prices)'!$C59</f>
        <v>0</v>
      </c>
      <c r="I59" s="116">
        <f>('Financial impact (cash)'!I19*(100%+$C$51))*'Capacity (local prices)'!$C59</f>
        <v>0</v>
      </c>
      <c r="J59" s="331"/>
      <c r="K59" s="187"/>
      <c r="L59" s="187"/>
      <c r="M59" s="187"/>
      <c r="N59" s="187"/>
      <c r="O59" s="187"/>
      <c r="P59" s="187"/>
      <c r="Q59" s="187"/>
      <c r="R59" s="121"/>
      <c r="S59" s="121"/>
      <c r="T59" s="121"/>
      <c r="U59" s="121"/>
      <c r="V59" s="121"/>
      <c r="W59" s="121"/>
      <c r="X59" s="121"/>
      <c r="Y59" s="121"/>
      <c r="Z59" s="121"/>
      <c r="AJ59" s="246"/>
      <c r="AK59" s="246"/>
      <c r="AL59" s="246"/>
      <c r="AM59" s="246"/>
      <c r="AN59" s="246"/>
    </row>
    <row r="60" spans="1:40" x14ac:dyDescent="0.3">
      <c r="A60" s="260"/>
      <c r="B60" s="282" t="str">
        <f>'Inputs and population'!C67</f>
        <v>Upadacitinib induction</v>
      </c>
      <c r="C60" s="835">
        <f>'Unit costs'!O136</f>
        <v>3</v>
      </c>
      <c r="D60" s="116">
        <f>('Financial impact (cash)'!D20*(100%+$C$51))*'Capacity (local prices)'!$C60</f>
        <v>0</v>
      </c>
      <c r="E60" s="116">
        <f>('Financial impact (cash)'!E20*(100%+$C$51))*'Capacity (local prices)'!$C60</f>
        <v>0</v>
      </c>
      <c r="F60" s="116">
        <f>('Financial impact (cash)'!F20*(100%+$C$51))*'Capacity (local prices)'!$C60</f>
        <v>0</v>
      </c>
      <c r="G60" s="116">
        <f>('Financial impact (cash)'!G20*(100%+$C$51))*'Capacity (local prices)'!$C60</f>
        <v>0</v>
      </c>
      <c r="H60" s="116">
        <f>('Financial impact (cash)'!H20*(100%+$C$51))*'Capacity (local prices)'!$C60</f>
        <v>0</v>
      </c>
      <c r="I60" s="116">
        <f>('Financial impact (cash)'!I20*(100%+$C$51))*'Capacity (local prices)'!$C60</f>
        <v>0</v>
      </c>
      <c r="J60" s="331"/>
      <c r="K60" s="187"/>
      <c r="L60" s="187"/>
      <c r="M60" s="187"/>
      <c r="N60" s="187"/>
      <c r="O60" s="187"/>
      <c r="P60" s="187"/>
      <c r="Q60" s="187"/>
      <c r="R60" s="121"/>
      <c r="S60" s="121"/>
      <c r="T60" s="121"/>
      <c r="U60" s="121"/>
      <c r="V60" s="121"/>
      <c r="W60" s="121"/>
      <c r="X60" s="121"/>
      <c r="Y60" s="121"/>
      <c r="Z60" s="121"/>
      <c r="AJ60" s="246"/>
      <c r="AK60" s="246"/>
      <c r="AL60" s="246"/>
      <c r="AM60" s="246"/>
      <c r="AN60" s="246"/>
    </row>
    <row r="61" spans="1:40" x14ac:dyDescent="0.3">
      <c r="A61" s="260"/>
      <c r="B61" s="393"/>
      <c r="C61" s="271"/>
      <c r="D61" s="167">
        <f t="shared" ref="D61:I61" si="22">SUM(D53:D60)</f>
        <v>0</v>
      </c>
      <c r="E61" s="167">
        <f t="shared" si="22"/>
        <v>0</v>
      </c>
      <c r="F61" s="167">
        <f t="shared" si="22"/>
        <v>0</v>
      </c>
      <c r="G61" s="167">
        <f t="shared" si="22"/>
        <v>0</v>
      </c>
      <c r="H61" s="167">
        <f t="shared" si="22"/>
        <v>0</v>
      </c>
      <c r="I61" s="167">
        <f t="shared" si="22"/>
        <v>0</v>
      </c>
      <c r="J61" s="331"/>
      <c r="K61" s="187"/>
      <c r="L61" s="187"/>
      <c r="M61" s="187"/>
      <c r="N61" s="187"/>
      <c r="O61" s="187"/>
      <c r="P61" s="187"/>
      <c r="Q61" s="187"/>
      <c r="R61" s="121"/>
      <c r="S61" s="121"/>
      <c r="T61" s="121"/>
      <c r="U61" s="121"/>
      <c r="V61" s="121"/>
      <c r="W61" s="121"/>
      <c r="X61" s="121"/>
      <c r="Y61" s="121"/>
      <c r="Z61" s="121"/>
      <c r="AJ61" s="246"/>
      <c r="AK61" s="246"/>
      <c r="AL61" s="246"/>
      <c r="AM61" s="246"/>
      <c r="AN61" s="246"/>
    </row>
    <row r="62" spans="1:40" x14ac:dyDescent="0.3">
      <c r="A62" s="260"/>
      <c r="B62" s="219"/>
      <c r="C62" s="219"/>
      <c r="D62" s="245" t="s">
        <v>2210</v>
      </c>
      <c r="E62" s="167">
        <f>E61-$D$61</f>
        <v>0</v>
      </c>
      <c r="F62" s="167">
        <f>F61-$D$61</f>
        <v>0</v>
      </c>
      <c r="G62" s="167">
        <f>G61-$D$61</f>
        <v>0</v>
      </c>
      <c r="H62" s="167">
        <f>H61-$D$61</f>
        <v>0</v>
      </c>
      <c r="I62" s="167">
        <f>I61-$D$61</f>
        <v>0</v>
      </c>
      <c r="J62" s="331"/>
      <c r="K62" s="187"/>
      <c r="L62" s="187"/>
      <c r="M62" s="187"/>
      <c r="N62" s="187"/>
      <c r="O62" s="187"/>
      <c r="P62" s="187"/>
      <c r="Q62" s="187"/>
      <c r="R62" s="121"/>
      <c r="S62" s="121"/>
      <c r="T62" s="121"/>
      <c r="U62" s="121"/>
      <c r="V62" s="121"/>
      <c r="W62" s="121"/>
      <c r="X62" s="121"/>
      <c r="Y62" s="121"/>
      <c r="Z62" s="121"/>
      <c r="AJ62" s="246"/>
      <c r="AK62" s="246"/>
      <c r="AL62" s="246"/>
      <c r="AM62" s="246"/>
      <c r="AN62" s="246"/>
    </row>
    <row r="63" spans="1:40" x14ac:dyDescent="0.3">
      <c r="A63" s="187"/>
      <c r="B63" s="187"/>
      <c r="C63" s="187"/>
      <c r="D63" s="187"/>
      <c r="E63" s="187"/>
      <c r="F63" s="187"/>
      <c r="G63" s="187"/>
      <c r="H63" s="187"/>
      <c r="I63" s="187"/>
      <c r="J63" s="187"/>
      <c r="K63" s="187"/>
      <c r="L63" s="187"/>
      <c r="M63" s="187"/>
      <c r="N63" s="187"/>
      <c r="O63" s="187"/>
      <c r="P63" s="187"/>
      <c r="Q63" s="187"/>
      <c r="R63" s="121"/>
      <c r="S63" s="121"/>
      <c r="T63" s="121"/>
      <c r="U63" s="121"/>
      <c r="V63" s="121"/>
      <c r="W63" s="121"/>
      <c r="X63" s="121"/>
      <c r="Y63" s="121"/>
      <c r="Z63" s="121"/>
      <c r="AJ63" s="246"/>
      <c r="AK63" s="246"/>
      <c r="AL63" s="246"/>
      <c r="AM63" s="246"/>
      <c r="AN63" s="246"/>
    </row>
    <row r="64" spans="1:40" x14ac:dyDescent="0.3">
      <c r="A64" s="260"/>
      <c r="B64" s="625" t="s">
        <v>2214</v>
      </c>
      <c r="C64" s="311"/>
      <c r="D64" s="311"/>
      <c r="E64" s="311"/>
      <c r="F64" s="311"/>
      <c r="G64" s="311"/>
      <c r="H64" s="311"/>
      <c r="I64" s="311"/>
      <c r="J64" s="331"/>
      <c r="K64" s="187"/>
      <c r="L64" s="187"/>
      <c r="M64" s="187"/>
      <c r="N64" s="187"/>
      <c r="O64" s="187"/>
      <c r="P64" s="187"/>
      <c r="Q64" s="187"/>
      <c r="R64" s="121"/>
      <c r="S64" s="121"/>
      <c r="T64" s="121"/>
      <c r="U64" s="121"/>
      <c r="V64" s="121"/>
      <c r="W64" s="121"/>
      <c r="X64" s="121"/>
      <c r="Y64" s="121"/>
      <c r="Z64" s="121"/>
      <c r="AJ64" s="246"/>
      <c r="AK64" s="246"/>
      <c r="AL64" s="246"/>
      <c r="AM64" s="246"/>
      <c r="AN64" s="246"/>
    </row>
    <row r="65" spans="1:40" ht="43.2" x14ac:dyDescent="0.3">
      <c r="A65" s="260"/>
      <c r="B65" s="267" t="s">
        <v>1980</v>
      </c>
      <c r="C65" s="152" t="s">
        <v>2212</v>
      </c>
      <c r="D65" s="737" t="s">
        <v>2025</v>
      </c>
      <c r="E65" s="218" t="s">
        <v>1882</v>
      </c>
      <c r="F65" s="218" t="s">
        <v>1883</v>
      </c>
      <c r="G65" s="151" t="s">
        <v>2002</v>
      </c>
      <c r="H65" s="151" t="s">
        <v>2003</v>
      </c>
      <c r="I65" s="218" t="s">
        <v>2004</v>
      </c>
      <c r="J65" s="331"/>
      <c r="K65" s="187"/>
      <c r="L65" s="187"/>
      <c r="M65" s="187"/>
      <c r="N65" s="187"/>
      <c r="O65" s="187"/>
      <c r="P65" s="187"/>
      <c r="Q65" s="187"/>
      <c r="R65" s="121"/>
      <c r="S65" s="121"/>
      <c r="T65" s="121"/>
      <c r="U65" s="121"/>
      <c r="V65" s="121"/>
      <c r="W65" s="121"/>
      <c r="X65" s="121"/>
      <c r="Y65" s="121"/>
      <c r="Z65" s="121"/>
      <c r="AJ65" s="246"/>
      <c r="AK65" s="246"/>
      <c r="AL65" s="246"/>
      <c r="AM65" s="246"/>
      <c r="AN65" s="246"/>
    </row>
    <row r="66" spans="1:40" x14ac:dyDescent="0.3">
      <c r="A66" s="260"/>
      <c r="B66" s="829" t="str">
        <f>'Inputs and population'!C37</f>
        <v>Guselkumab IV+SC</v>
      </c>
      <c r="C66" s="830">
        <f>'Unit costs'!O33</f>
        <v>5.5</v>
      </c>
      <c r="D66" s="828">
        <f>$C66*('Financial impact (cash)'!D13*$C$51)</f>
        <v>0</v>
      </c>
      <c r="E66" s="828">
        <f>$C66*('Financial impact (cash)'!E13*$C$51)</f>
        <v>0</v>
      </c>
      <c r="F66" s="828">
        <f>$C66*('Financial impact (cash)'!F13*$C$51)</f>
        <v>0</v>
      </c>
      <c r="G66" s="828">
        <f>$C66*('Financial impact (cash)'!G13*$C$51)</f>
        <v>0</v>
      </c>
      <c r="H66" s="828">
        <f>$C66*('Financial impact (cash)'!H13*$C$51)</f>
        <v>0</v>
      </c>
      <c r="I66" s="828">
        <f>$C66*('Financial impact (cash)'!I13*$C$51)</f>
        <v>0</v>
      </c>
      <c r="J66" s="331"/>
      <c r="K66" s="187"/>
      <c r="L66" s="187"/>
      <c r="M66" s="187"/>
      <c r="N66" s="187"/>
      <c r="O66" s="187"/>
      <c r="P66" s="187"/>
      <c r="Q66" s="187"/>
      <c r="R66" s="121"/>
      <c r="S66" s="121"/>
      <c r="T66" s="121"/>
      <c r="U66" s="121"/>
      <c r="V66" s="121"/>
      <c r="W66" s="121"/>
      <c r="X66" s="121"/>
      <c r="Y66" s="121"/>
      <c r="Z66" s="121"/>
      <c r="AJ66" s="246"/>
      <c r="AK66" s="246"/>
      <c r="AL66" s="246"/>
      <c r="AM66" s="246"/>
      <c r="AN66" s="246"/>
    </row>
    <row r="67" spans="1:40" x14ac:dyDescent="0.3">
      <c r="A67" s="260"/>
      <c r="B67" s="829" t="str">
        <f>'Inputs and population'!C38</f>
        <v>Guselkumab SC+SC</v>
      </c>
      <c r="C67" s="830">
        <f>'Unit costs'!O52</f>
        <v>5.5</v>
      </c>
      <c r="D67" s="828">
        <f>$C67*('Financial impact (cash)'!D14*$C$51)</f>
        <v>0</v>
      </c>
      <c r="E67" s="828">
        <f>$C67*('Financial impact (cash)'!E14*$C$51)</f>
        <v>0</v>
      </c>
      <c r="F67" s="828">
        <f>$C67*('Financial impact (cash)'!F14*$C$51)</f>
        <v>0</v>
      </c>
      <c r="G67" s="828">
        <f>$C67*('Financial impact (cash)'!G14*$C$51)</f>
        <v>0</v>
      </c>
      <c r="H67" s="828">
        <f>$C67*('Financial impact (cash)'!H14*$C$51)</f>
        <v>0</v>
      </c>
      <c r="I67" s="828">
        <f>$C67*('Financial impact (cash)'!I14*$C$51)</f>
        <v>0</v>
      </c>
      <c r="J67" s="331"/>
      <c r="K67" s="187"/>
      <c r="L67" s="187"/>
      <c r="M67" s="187"/>
      <c r="N67" s="187"/>
      <c r="O67" s="187"/>
      <c r="P67" s="187"/>
      <c r="Q67" s="187"/>
      <c r="R67" s="121"/>
      <c r="S67" s="121"/>
      <c r="T67" s="121"/>
      <c r="U67" s="121"/>
      <c r="V67" s="121"/>
      <c r="W67" s="121"/>
      <c r="X67" s="121"/>
      <c r="Y67" s="121"/>
      <c r="Z67" s="121"/>
      <c r="AJ67" s="246"/>
      <c r="AK67" s="246"/>
      <c r="AL67" s="246"/>
      <c r="AM67" s="246"/>
      <c r="AN67" s="246"/>
    </row>
    <row r="68" spans="1:40" x14ac:dyDescent="0.3">
      <c r="A68" s="260"/>
      <c r="B68" s="829" t="str">
        <f>'Inputs and population'!C39</f>
        <v>Mirikizumab</v>
      </c>
      <c r="C68" s="830">
        <f>'Unit costs'!O69</f>
        <v>10</v>
      </c>
      <c r="D68" s="828">
        <f>$C68*('Financial impact (cash)'!D15*$C$51)</f>
        <v>0</v>
      </c>
      <c r="E68" s="828">
        <f>$C68*('Financial impact (cash)'!E15*$C$51)</f>
        <v>0</v>
      </c>
      <c r="F68" s="828">
        <f>$C68*('Financial impact (cash)'!F15*$C$51)</f>
        <v>0</v>
      </c>
      <c r="G68" s="828">
        <f>$C68*('Financial impact (cash)'!G15*$C$51)</f>
        <v>0</v>
      </c>
      <c r="H68" s="828">
        <f>$C68*('Financial impact (cash)'!H15*$C$51)</f>
        <v>0</v>
      </c>
      <c r="I68" s="828">
        <f>$C68*('Financial impact (cash)'!I15*$C$51)</f>
        <v>0</v>
      </c>
      <c r="J68" s="331"/>
      <c r="K68" s="187"/>
      <c r="L68" s="187"/>
      <c r="M68" s="187"/>
      <c r="N68" s="187"/>
      <c r="O68" s="187"/>
      <c r="P68" s="187"/>
      <c r="Q68" s="187"/>
      <c r="R68" s="121"/>
      <c r="S68" s="121"/>
      <c r="T68" s="121"/>
      <c r="U68" s="121"/>
      <c r="V68" s="121"/>
      <c r="W68" s="121"/>
      <c r="X68" s="121"/>
      <c r="Y68" s="121"/>
      <c r="Z68" s="121"/>
      <c r="AJ68" s="246"/>
      <c r="AK68" s="246"/>
      <c r="AL68" s="246"/>
      <c r="AM68" s="246"/>
      <c r="AN68" s="246"/>
    </row>
    <row r="69" spans="1:40" x14ac:dyDescent="0.3">
      <c r="A69" s="260"/>
      <c r="B69" s="829" t="str">
        <f>'Inputs and population'!C40</f>
        <v>Risankizumab</v>
      </c>
      <c r="C69" s="830">
        <f>'Unit costs'!O86</f>
        <v>6.5</v>
      </c>
      <c r="D69" s="828">
        <f>$C69*('Financial impact (cash)'!D16*$C$51)</f>
        <v>0</v>
      </c>
      <c r="E69" s="828">
        <f>$C69*('Financial impact (cash)'!E16*$C$51)</f>
        <v>0</v>
      </c>
      <c r="F69" s="828">
        <f>$C69*('Financial impact (cash)'!F16*$C$51)</f>
        <v>0</v>
      </c>
      <c r="G69" s="828">
        <f>$C69*('Financial impact (cash)'!G16*$C$51)</f>
        <v>0</v>
      </c>
      <c r="H69" s="828">
        <f>$C69*('Financial impact (cash)'!H16*$C$51)</f>
        <v>0</v>
      </c>
      <c r="I69" s="828">
        <f>$C69*('Financial impact (cash)'!I16*$C$51)</f>
        <v>0</v>
      </c>
      <c r="J69" s="331"/>
      <c r="K69" s="187"/>
      <c r="L69" s="187"/>
      <c r="M69" s="187"/>
      <c r="N69" s="187"/>
      <c r="O69" s="187"/>
      <c r="P69" s="187"/>
      <c r="Q69" s="187"/>
      <c r="R69" s="121"/>
      <c r="S69" s="121"/>
      <c r="T69" s="121"/>
      <c r="U69" s="121"/>
      <c r="V69" s="121"/>
      <c r="W69" s="121"/>
      <c r="X69" s="121"/>
      <c r="Y69" s="121"/>
      <c r="Z69" s="121"/>
      <c r="AJ69" s="246"/>
      <c r="AK69" s="246"/>
      <c r="AL69" s="246"/>
      <c r="AM69" s="246"/>
      <c r="AN69" s="246"/>
    </row>
    <row r="70" spans="1:40" x14ac:dyDescent="0.3">
      <c r="A70" s="260"/>
      <c r="B70" s="829" t="str">
        <f>'Inputs and population'!C41</f>
        <v>Ustekinumab</v>
      </c>
      <c r="C70" s="830">
        <f>'Unit costs'!O103</f>
        <v>5.5</v>
      </c>
      <c r="D70" s="828">
        <f>$C70*('Financial impact (cash)'!D17*$C$51)</f>
        <v>0</v>
      </c>
      <c r="E70" s="828">
        <f>$C70*('Financial impact (cash)'!E17*$C$51)</f>
        <v>0</v>
      </c>
      <c r="F70" s="828">
        <f>$C70*('Financial impact (cash)'!F17*$C$51)</f>
        <v>0</v>
      </c>
      <c r="G70" s="828">
        <f>$C70*('Financial impact (cash)'!G17*$C$51)</f>
        <v>0</v>
      </c>
      <c r="H70" s="828">
        <f>$C70*('Financial impact (cash)'!H17*$C$51)</f>
        <v>0</v>
      </c>
      <c r="I70" s="828">
        <f>$C70*('Financial impact (cash)'!I17*$C$51)</f>
        <v>0</v>
      </c>
      <c r="J70" s="331"/>
      <c r="K70" s="187"/>
      <c r="L70" s="187"/>
      <c r="M70" s="187"/>
      <c r="N70" s="187"/>
      <c r="O70" s="187"/>
      <c r="P70" s="187"/>
      <c r="Q70" s="187"/>
      <c r="R70" s="121"/>
      <c r="S70" s="121"/>
      <c r="T70" s="121"/>
      <c r="U70" s="121"/>
      <c r="V70" s="121"/>
      <c r="W70" s="121"/>
      <c r="X70" s="121"/>
      <c r="Y70" s="121"/>
      <c r="Z70" s="121"/>
      <c r="AJ70" s="246"/>
      <c r="AK70" s="246"/>
      <c r="AL70" s="246"/>
      <c r="AM70" s="246"/>
      <c r="AN70" s="246"/>
    </row>
    <row r="71" spans="1:40" x14ac:dyDescent="0.3">
      <c r="A71" s="260"/>
      <c r="B71" s="829" t="str">
        <f>'Inputs and population'!C42</f>
        <v>Vedolizumab IV+IV</v>
      </c>
      <c r="C71" s="830">
        <f>'Unit costs'!O120</f>
        <v>5.6</v>
      </c>
      <c r="D71" s="828">
        <f>$C71*('Financial impact (cash)'!D18*$C$51)</f>
        <v>0</v>
      </c>
      <c r="E71" s="828">
        <f>$C71*('Financial impact (cash)'!E18*$C$51)</f>
        <v>0</v>
      </c>
      <c r="F71" s="828">
        <f>$C71*('Financial impact (cash)'!F18*$C$51)</f>
        <v>0</v>
      </c>
      <c r="G71" s="828">
        <f>$C71*('Financial impact (cash)'!G18*$C$51)</f>
        <v>0</v>
      </c>
      <c r="H71" s="828">
        <f>$C71*('Financial impact (cash)'!H18*$C$51)</f>
        <v>0</v>
      </c>
      <c r="I71" s="828">
        <f>$C71*('Financial impact (cash)'!I18*$C$51)</f>
        <v>0</v>
      </c>
      <c r="J71" s="331"/>
      <c r="K71" s="187"/>
      <c r="L71" s="187"/>
      <c r="M71" s="187"/>
      <c r="N71" s="187"/>
      <c r="O71" s="187"/>
      <c r="P71" s="187"/>
      <c r="Q71" s="187"/>
      <c r="R71" s="121"/>
      <c r="S71" s="121"/>
      <c r="T71" s="121"/>
      <c r="U71" s="121"/>
      <c r="V71" s="121"/>
      <c r="W71" s="121"/>
      <c r="X71" s="121"/>
      <c r="Y71" s="121"/>
      <c r="Z71" s="121"/>
      <c r="AJ71" s="246"/>
      <c r="AK71" s="246"/>
      <c r="AL71" s="246"/>
      <c r="AM71" s="246"/>
      <c r="AN71" s="246"/>
    </row>
    <row r="72" spans="1:40" x14ac:dyDescent="0.3">
      <c r="A72" s="260"/>
      <c r="B72" s="829" t="str">
        <f>'Inputs and population'!C43</f>
        <v>Vedolizumab IV+SC</v>
      </c>
      <c r="C72" s="834">
        <f>'Unit costs'!O137</f>
        <v>23</v>
      </c>
      <c r="D72" s="828">
        <f>$C72*('Financial impact (cash)'!D19*$C$51)</f>
        <v>0</v>
      </c>
      <c r="E72" s="828">
        <f>$C72*('Financial impact (cash)'!E19*$C$51)</f>
        <v>0</v>
      </c>
      <c r="F72" s="828">
        <f>$C72*('Financial impact (cash)'!F19*$C$51)</f>
        <v>0</v>
      </c>
      <c r="G72" s="828">
        <f>$C72*('Financial impact (cash)'!G19*$C$51)</f>
        <v>0</v>
      </c>
      <c r="H72" s="828">
        <f>$C72*('Financial impact (cash)'!H19*$C$51)</f>
        <v>0</v>
      </c>
      <c r="I72" s="828">
        <f>$C72*('Financial impact (cash)'!I19*$C$51)</f>
        <v>0</v>
      </c>
      <c r="J72" s="331"/>
      <c r="K72" s="187"/>
      <c r="L72" s="187"/>
      <c r="M72" s="187"/>
      <c r="N72" s="187"/>
      <c r="O72" s="187"/>
      <c r="P72" s="187"/>
      <c r="Q72" s="187"/>
      <c r="R72" s="121"/>
      <c r="S72" s="121"/>
      <c r="T72" s="121"/>
      <c r="U72" s="121"/>
      <c r="V72" s="121"/>
      <c r="W72" s="121"/>
      <c r="X72" s="121"/>
      <c r="Y72" s="121"/>
      <c r="Z72" s="121"/>
      <c r="AJ72" s="246"/>
      <c r="AK72" s="246"/>
      <c r="AL72" s="246"/>
      <c r="AM72" s="246"/>
      <c r="AN72" s="246"/>
    </row>
    <row r="73" spans="1:40" x14ac:dyDescent="0.3">
      <c r="A73" s="260"/>
      <c r="B73" s="829" t="str">
        <f>'Inputs and population'!C44</f>
        <v>Upadacitinib</v>
      </c>
      <c r="C73" s="834">
        <f>'Unit costs'!O154</f>
        <v>11</v>
      </c>
      <c r="D73" s="828">
        <f>$C73*('Financial impact (cash)'!D20*$C$51)</f>
        <v>0</v>
      </c>
      <c r="E73" s="828">
        <f>$C73*('Financial impact (cash)'!E20*$C$51)</f>
        <v>0</v>
      </c>
      <c r="F73" s="828">
        <f>$C73*('Financial impact (cash)'!F20*$C$51)</f>
        <v>0</v>
      </c>
      <c r="G73" s="828">
        <f>$C73*('Financial impact (cash)'!G20*$C$51)</f>
        <v>0</v>
      </c>
      <c r="H73" s="828">
        <f>$C73*('Financial impact (cash)'!H20*$C$51)</f>
        <v>0</v>
      </c>
      <c r="I73" s="828">
        <f>$C73*('Financial impact (cash)'!I20*$C$51)</f>
        <v>0</v>
      </c>
      <c r="J73" s="331"/>
      <c r="K73" s="187"/>
      <c r="L73" s="187"/>
      <c r="M73" s="187"/>
      <c r="N73" s="187"/>
      <c r="O73" s="187"/>
      <c r="P73" s="187"/>
      <c r="Q73" s="187"/>
      <c r="R73" s="121"/>
      <c r="S73" s="121"/>
      <c r="T73" s="121"/>
      <c r="U73" s="121"/>
      <c r="V73" s="121"/>
      <c r="W73" s="121"/>
      <c r="X73" s="121"/>
      <c r="Y73" s="121"/>
      <c r="Z73" s="121"/>
      <c r="AJ73" s="246"/>
      <c r="AK73" s="246"/>
      <c r="AL73" s="246"/>
      <c r="AM73" s="246"/>
      <c r="AN73" s="246"/>
    </row>
    <row r="74" spans="1:40" x14ac:dyDescent="0.3">
      <c r="A74" s="260"/>
      <c r="B74" s="393"/>
      <c r="C74" s="271"/>
      <c r="D74" s="167">
        <f>SUM(D66:D73)</f>
        <v>0</v>
      </c>
      <c r="E74" s="167">
        <f t="shared" ref="E74:I74" si="23">SUM(E66:E73)</f>
        <v>0</v>
      </c>
      <c r="F74" s="167">
        <f t="shared" si="23"/>
        <v>0</v>
      </c>
      <c r="G74" s="167">
        <f t="shared" si="23"/>
        <v>0</v>
      </c>
      <c r="H74" s="167">
        <f t="shared" si="23"/>
        <v>0</v>
      </c>
      <c r="I74" s="167">
        <f t="shared" si="23"/>
        <v>0</v>
      </c>
      <c r="J74" s="331"/>
      <c r="K74" s="187"/>
      <c r="L74" s="187"/>
      <c r="M74" s="187"/>
      <c r="N74" s="187"/>
      <c r="O74" s="187"/>
      <c r="P74" s="187"/>
      <c r="Q74" s="187"/>
      <c r="R74" s="121"/>
      <c r="S74" s="121"/>
      <c r="T74" s="121"/>
      <c r="U74" s="121"/>
      <c r="V74" s="121"/>
      <c r="W74" s="121"/>
      <c r="X74" s="121"/>
      <c r="Y74" s="121"/>
      <c r="Z74" s="121"/>
      <c r="AJ74" s="246"/>
      <c r="AK74" s="246"/>
      <c r="AL74" s="246"/>
      <c r="AM74" s="246"/>
      <c r="AN74" s="246"/>
    </row>
    <row r="75" spans="1:40" x14ac:dyDescent="0.3">
      <c r="A75" s="260"/>
      <c r="B75" s="219"/>
      <c r="C75" s="219"/>
      <c r="D75" s="245" t="s">
        <v>2211</v>
      </c>
      <c r="E75" s="167">
        <f>E74-D74</f>
        <v>0</v>
      </c>
      <c r="F75" s="167">
        <f>F74-$D$74</f>
        <v>0</v>
      </c>
      <c r="G75" s="167">
        <f t="shared" ref="G75:I75" si="24">G74-$D$74</f>
        <v>0</v>
      </c>
      <c r="H75" s="167">
        <f t="shared" si="24"/>
        <v>0</v>
      </c>
      <c r="I75" s="167">
        <f t="shared" si="24"/>
        <v>0</v>
      </c>
      <c r="J75" s="331"/>
      <c r="K75" s="187"/>
      <c r="L75" s="187"/>
      <c r="M75" s="187"/>
      <c r="N75" s="187"/>
      <c r="O75" s="187"/>
      <c r="P75" s="187"/>
      <c r="Q75" s="187"/>
      <c r="R75" s="121"/>
      <c r="S75" s="121"/>
      <c r="T75" s="121"/>
      <c r="U75" s="121"/>
      <c r="V75" s="121"/>
      <c r="W75" s="121"/>
      <c r="X75" s="121"/>
      <c r="Y75" s="121"/>
      <c r="Z75" s="121"/>
      <c r="AJ75" s="246"/>
      <c r="AK75" s="246"/>
      <c r="AL75" s="246"/>
      <c r="AM75" s="246"/>
      <c r="AN75" s="246"/>
    </row>
    <row r="76" spans="1:40" x14ac:dyDescent="0.3">
      <c r="A76" s="252"/>
      <c r="B76" s="270"/>
      <c r="C76" s="258"/>
      <c r="D76" s="257"/>
      <c r="E76" s="258"/>
      <c r="F76" s="259"/>
      <c r="G76" s="252"/>
      <c r="H76" s="252"/>
      <c r="I76" s="256"/>
      <c r="J76" s="187"/>
      <c r="K76" s="187"/>
      <c r="L76" s="187"/>
      <c r="M76" s="187"/>
      <c r="N76" s="187"/>
      <c r="O76" s="187"/>
      <c r="P76" s="187"/>
      <c r="Q76" s="187"/>
      <c r="R76" s="121"/>
      <c r="S76" s="121"/>
      <c r="T76" s="121"/>
      <c r="U76" s="121"/>
      <c r="V76" s="121"/>
      <c r="W76" s="121"/>
      <c r="X76" s="121"/>
      <c r="Y76" s="121"/>
      <c r="Z76" s="121"/>
      <c r="AJ76" s="246"/>
      <c r="AK76" s="246"/>
      <c r="AL76" s="246"/>
      <c r="AM76" s="246"/>
      <c r="AN76" s="246"/>
    </row>
    <row r="77" spans="1:40" x14ac:dyDescent="0.3">
      <c r="A77" s="247"/>
      <c r="B77" s="272" t="s">
        <v>2043</v>
      </c>
      <c r="C77" s="261"/>
      <c r="D77" s="261"/>
      <c r="E77" s="262"/>
      <c r="F77" s="263"/>
      <c r="G77" s="264"/>
      <c r="H77" s="264"/>
      <c r="I77" s="264"/>
      <c r="J77" s="335"/>
      <c r="K77" s="189"/>
      <c r="L77" s="189"/>
      <c r="M77" s="189"/>
      <c r="N77" s="189"/>
      <c r="O77" s="189"/>
      <c r="P77" s="189"/>
      <c r="Q77" s="189"/>
      <c r="R77" s="121"/>
      <c r="S77" s="121"/>
      <c r="V77" s="121"/>
    </row>
    <row r="78" spans="1:40" x14ac:dyDescent="0.3">
      <c r="A78" s="247"/>
      <c r="B78" s="312" t="s">
        <v>2163</v>
      </c>
      <c r="C78" s="313"/>
      <c r="D78" s="313"/>
      <c r="E78" s="313"/>
      <c r="F78" s="313"/>
      <c r="G78" s="313"/>
      <c r="H78" s="313"/>
      <c r="I78" s="188"/>
      <c r="J78" s="332"/>
      <c r="K78" s="189"/>
      <c r="L78" s="189"/>
      <c r="M78" s="189"/>
      <c r="N78" s="189"/>
      <c r="O78" s="189"/>
      <c r="P78" s="189"/>
      <c r="Q78" s="189"/>
      <c r="R78" s="121"/>
      <c r="S78" s="121"/>
      <c r="V78" s="121"/>
    </row>
    <row r="79" spans="1:40" ht="43.2" x14ac:dyDescent="0.3">
      <c r="A79" s="247"/>
      <c r="B79" s="242" t="s">
        <v>1980</v>
      </c>
      <c r="C79" s="323" t="s">
        <v>2034</v>
      </c>
      <c r="D79" s="737" t="s">
        <v>2025</v>
      </c>
      <c r="E79" s="218" t="s">
        <v>1882</v>
      </c>
      <c r="F79" s="218" t="s">
        <v>1883</v>
      </c>
      <c r="G79" s="151" t="s">
        <v>2002</v>
      </c>
      <c r="H79" s="151" t="s">
        <v>2003</v>
      </c>
      <c r="I79" s="218" t="s">
        <v>2004</v>
      </c>
      <c r="J79" s="247"/>
      <c r="K79" s="189"/>
      <c r="L79" s="189"/>
      <c r="M79" s="189"/>
      <c r="N79" s="189"/>
      <c r="O79" s="189"/>
      <c r="P79" s="189"/>
      <c r="Q79" s="189"/>
      <c r="R79" s="121"/>
      <c r="S79" s="121"/>
      <c r="V79" s="121"/>
    </row>
    <row r="80" spans="1:40" x14ac:dyDescent="0.3">
      <c r="A80" s="247"/>
      <c r="B80" s="281" t="str">
        <f>'Inputs and population'!C37</f>
        <v>Guselkumab IV+SC</v>
      </c>
      <c r="C80" s="137">
        <f>'Capacity inputs'!F15</f>
        <v>30</v>
      </c>
      <c r="D80" s="116">
        <f>$C80*(D53+D66)/60</f>
        <v>0</v>
      </c>
      <c r="E80" s="116">
        <f t="shared" ref="E80:I80" si="25">$C80*(E53+E66)/60</f>
        <v>0</v>
      </c>
      <c r="F80" s="116">
        <f t="shared" si="25"/>
        <v>0</v>
      </c>
      <c r="G80" s="116">
        <f t="shared" si="25"/>
        <v>0</v>
      </c>
      <c r="H80" s="116">
        <f t="shared" si="25"/>
        <v>0</v>
      </c>
      <c r="I80" s="116">
        <f t="shared" si="25"/>
        <v>0</v>
      </c>
      <c r="J80" s="247"/>
      <c r="K80" s="189"/>
      <c r="L80" s="189"/>
      <c r="M80" s="189"/>
      <c r="N80" s="189"/>
      <c r="O80" s="189"/>
      <c r="P80" s="189"/>
      <c r="Q80" s="189"/>
      <c r="R80" s="121"/>
      <c r="S80" s="121"/>
      <c r="V80" s="121"/>
    </row>
    <row r="81" spans="1:40" x14ac:dyDescent="0.3">
      <c r="A81" s="247"/>
      <c r="B81" s="281" t="str">
        <f>'Inputs and population'!C38</f>
        <v>Guselkumab SC+SC</v>
      </c>
      <c r="C81" s="137">
        <f>'Capacity inputs'!F15</f>
        <v>30</v>
      </c>
      <c r="D81" s="116">
        <f t="shared" ref="D81:I87" si="26">$C81*(D54+D67)/60</f>
        <v>0</v>
      </c>
      <c r="E81" s="116">
        <f t="shared" si="26"/>
        <v>0</v>
      </c>
      <c r="F81" s="116">
        <f t="shared" si="26"/>
        <v>0</v>
      </c>
      <c r="G81" s="116">
        <f t="shared" si="26"/>
        <v>0</v>
      </c>
      <c r="H81" s="116">
        <f t="shared" si="26"/>
        <v>0</v>
      </c>
      <c r="I81" s="116">
        <f t="shared" si="26"/>
        <v>0</v>
      </c>
      <c r="J81" s="247"/>
      <c r="K81" s="189"/>
      <c r="L81" s="189"/>
      <c r="M81" s="189"/>
      <c r="N81" s="189"/>
      <c r="O81" s="189"/>
      <c r="P81" s="189"/>
      <c r="Q81" s="189"/>
      <c r="R81" s="121"/>
      <c r="S81" s="121"/>
      <c r="V81" s="121"/>
    </row>
    <row r="82" spans="1:40" x14ac:dyDescent="0.3">
      <c r="A82" s="247"/>
      <c r="B82" s="283" t="str">
        <f>'Inputs and population'!C39</f>
        <v>Mirikizumab</v>
      </c>
      <c r="C82" s="137">
        <f>'Capacity inputs'!F15</f>
        <v>30</v>
      </c>
      <c r="D82" s="116">
        <f t="shared" si="26"/>
        <v>0</v>
      </c>
      <c r="E82" s="116">
        <f t="shared" si="26"/>
        <v>0</v>
      </c>
      <c r="F82" s="116">
        <f t="shared" si="26"/>
        <v>0</v>
      </c>
      <c r="G82" s="116">
        <f t="shared" si="26"/>
        <v>0</v>
      </c>
      <c r="H82" s="116">
        <f t="shared" si="26"/>
        <v>0</v>
      </c>
      <c r="I82" s="116">
        <f t="shared" si="26"/>
        <v>0</v>
      </c>
      <c r="J82" s="247"/>
      <c r="K82" s="189"/>
      <c r="L82" s="189"/>
      <c r="M82" s="189"/>
      <c r="N82" s="189"/>
      <c r="O82" s="189"/>
      <c r="P82" s="189"/>
      <c r="Q82" s="189"/>
      <c r="R82" s="121"/>
      <c r="S82" s="121"/>
      <c r="T82" s="121"/>
      <c r="U82" s="121"/>
      <c r="V82" s="121"/>
      <c r="W82" s="121"/>
      <c r="X82" s="121"/>
      <c r="Y82" s="121"/>
      <c r="Z82" s="121"/>
      <c r="AJ82" s="246"/>
      <c r="AK82" s="246"/>
      <c r="AL82" s="246"/>
      <c r="AM82" s="246"/>
      <c r="AN82" s="246"/>
    </row>
    <row r="83" spans="1:40" x14ac:dyDescent="0.3">
      <c r="A83" s="247"/>
      <c r="B83" s="283" t="str">
        <f>'Inputs and population'!C40</f>
        <v>Risankizumab</v>
      </c>
      <c r="C83" s="137">
        <f>'Capacity inputs'!F15</f>
        <v>30</v>
      </c>
      <c r="D83" s="116">
        <f t="shared" si="26"/>
        <v>0</v>
      </c>
      <c r="E83" s="116">
        <f t="shared" si="26"/>
        <v>0</v>
      </c>
      <c r="F83" s="116">
        <f t="shared" si="26"/>
        <v>0</v>
      </c>
      <c r="G83" s="116">
        <f t="shared" si="26"/>
        <v>0</v>
      </c>
      <c r="H83" s="116">
        <f t="shared" si="26"/>
        <v>0</v>
      </c>
      <c r="I83" s="116">
        <f t="shared" si="26"/>
        <v>0</v>
      </c>
      <c r="J83" s="247"/>
      <c r="K83" s="189"/>
      <c r="L83" s="189"/>
      <c r="M83" s="189"/>
      <c r="N83" s="189"/>
      <c r="O83" s="189"/>
      <c r="P83" s="189"/>
      <c r="Q83" s="189"/>
      <c r="R83" s="121"/>
      <c r="S83" s="121"/>
      <c r="T83" s="121"/>
      <c r="U83" s="121"/>
      <c r="V83" s="121"/>
      <c r="W83" s="121"/>
      <c r="X83" s="121"/>
      <c r="Y83" s="121"/>
      <c r="Z83" s="121"/>
      <c r="AJ83" s="246"/>
      <c r="AK83" s="246"/>
      <c r="AL83" s="246"/>
      <c r="AM83" s="246"/>
      <c r="AN83" s="246"/>
    </row>
    <row r="84" spans="1:40" x14ac:dyDescent="0.3">
      <c r="A84" s="247"/>
      <c r="B84" s="283" t="str">
        <f>'Inputs and population'!C41</f>
        <v>Ustekinumab</v>
      </c>
      <c r="C84" s="137">
        <f>'Capacity inputs'!F15</f>
        <v>30</v>
      </c>
      <c r="D84" s="116">
        <f t="shared" si="26"/>
        <v>0</v>
      </c>
      <c r="E84" s="116">
        <f t="shared" si="26"/>
        <v>0</v>
      </c>
      <c r="F84" s="116">
        <f t="shared" si="26"/>
        <v>0</v>
      </c>
      <c r="G84" s="116">
        <f t="shared" si="26"/>
        <v>0</v>
      </c>
      <c r="H84" s="116">
        <f t="shared" si="26"/>
        <v>0</v>
      </c>
      <c r="I84" s="116">
        <f t="shared" si="26"/>
        <v>0</v>
      </c>
      <c r="J84" s="247"/>
      <c r="K84" s="189"/>
      <c r="L84" s="189"/>
      <c r="M84" s="189"/>
      <c r="N84" s="189"/>
      <c r="O84" s="189"/>
      <c r="P84" s="189"/>
      <c r="Q84" s="189"/>
      <c r="R84" s="121"/>
      <c r="S84" s="121"/>
      <c r="T84" s="121"/>
      <c r="U84" s="121"/>
      <c r="V84" s="121"/>
      <c r="W84" s="121"/>
      <c r="X84" s="121"/>
      <c r="Y84" s="121"/>
      <c r="Z84" s="121"/>
      <c r="AJ84" s="246"/>
      <c r="AK84" s="246"/>
      <c r="AL84" s="246"/>
      <c r="AM84" s="246"/>
      <c r="AN84" s="246"/>
    </row>
    <row r="85" spans="1:40" x14ac:dyDescent="0.3">
      <c r="A85" s="247"/>
      <c r="B85" s="283" t="str">
        <f>'Inputs and population'!C42</f>
        <v>Vedolizumab IV+IV</v>
      </c>
      <c r="C85" s="137">
        <f>'Capacity inputs'!F15</f>
        <v>30</v>
      </c>
      <c r="D85" s="116">
        <f t="shared" si="26"/>
        <v>0</v>
      </c>
      <c r="E85" s="116">
        <f t="shared" si="26"/>
        <v>0</v>
      </c>
      <c r="F85" s="116">
        <f t="shared" si="26"/>
        <v>0</v>
      </c>
      <c r="G85" s="116">
        <f t="shared" si="26"/>
        <v>0</v>
      </c>
      <c r="H85" s="116">
        <f t="shared" si="26"/>
        <v>0</v>
      </c>
      <c r="I85" s="116">
        <f t="shared" si="26"/>
        <v>0</v>
      </c>
      <c r="J85" s="247"/>
      <c r="K85" s="189"/>
      <c r="L85" s="189"/>
      <c r="M85" s="189"/>
      <c r="N85" s="189"/>
      <c r="O85" s="189"/>
      <c r="P85" s="189"/>
      <c r="Q85" s="189"/>
      <c r="R85" s="121"/>
      <c r="S85" s="121"/>
      <c r="T85" s="121"/>
      <c r="U85" s="121"/>
      <c r="V85" s="121"/>
      <c r="W85" s="121"/>
      <c r="X85" s="121"/>
      <c r="Y85" s="121"/>
      <c r="Z85" s="121"/>
      <c r="AJ85" s="246"/>
      <c r="AK85" s="246"/>
      <c r="AL85" s="246"/>
      <c r="AM85" s="246"/>
      <c r="AN85" s="246"/>
    </row>
    <row r="86" spans="1:40" x14ac:dyDescent="0.3">
      <c r="A86" s="247"/>
      <c r="B86" s="283" t="str">
        <f>'Inputs and population'!C43</f>
        <v>Vedolizumab IV+SC</v>
      </c>
      <c r="C86" s="137">
        <f>'Capacity inputs'!F15</f>
        <v>30</v>
      </c>
      <c r="D86" s="116">
        <f t="shared" si="26"/>
        <v>0</v>
      </c>
      <c r="E86" s="116">
        <f t="shared" si="26"/>
        <v>0</v>
      </c>
      <c r="F86" s="116">
        <f t="shared" si="26"/>
        <v>0</v>
      </c>
      <c r="G86" s="116">
        <f t="shared" si="26"/>
        <v>0</v>
      </c>
      <c r="H86" s="116">
        <f t="shared" si="26"/>
        <v>0</v>
      </c>
      <c r="I86" s="116">
        <f t="shared" si="26"/>
        <v>0</v>
      </c>
      <c r="J86" s="247"/>
      <c r="K86" s="189"/>
      <c r="L86" s="189"/>
      <c r="M86" s="189"/>
      <c r="N86" s="189"/>
      <c r="O86" s="189"/>
      <c r="P86" s="189"/>
      <c r="Q86" s="189"/>
      <c r="R86" s="121"/>
      <c r="S86" s="121"/>
      <c r="T86" s="121"/>
      <c r="U86" s="121"/>
      <c r="V86" s="121"/>
      <c r="W86" s="121"/>
      <c r="X86" s="121"/>
      <c r="Y86" s="121"/>
      <c r="Z86" s="121"/>
      <c r="AJ86" s="246"/>
      <c r="AK86" s="246"/>
      <c r="AL86" s="246"/>
      <c r="AM86" s="246"/>
      <c r="AN86" s="246"/>
    </row>
    <row r="87" spans="1:40" x14ac:dyDescent="0.3">
      <c r="A87" s="247"/>
      <c r="B87" s="283" t="str">
        <f>'Inputs and population'!C44</f>
        <v>Upadacitinib</v>
      </c>
      <c r="C87" s="137">
        <f>'Capacity inputs'!F15</f>
        <v>30</v>
      </c>
      <c r="D87" s="116">
        <f t="shared" si="26"/>
        <v>0</v>
      </c>
      <c r="E87" s="116">
        <f t="shared" si="26"/>
        <v>0</v>
      </c>
      <c r="F87" s="116">
        <f t="shared" si="26"/>
        <v>0</v>
      </c>
      <c r="G87" s="116">
        <f t="shared" si="26"/>
        <v>0</v>
      </c>
      <c r="H87" s="116">
        <f t="shared" si="26"/>
        <v>0</v>
      </c>
      <c r="I87" s="116">
        <f t="shared" si="26"/>
        <v>0</v>
      </c>
      <c r="J87" s="247"/>
      <c r="K87" s="189"/>
      <c r="L87" s="189"/>
      <c r="M87" s="189"/>
      <c r="N87" s="189"/>
      <c r="O87" s="189"/>
      <c r="P87" s="189"/>
      <c r="Q87" s="189"/>
      <c r="R87" s="121"/>
      <c r="S87" s="121"/>
      <c r="T87" s="121"/>
      <c r="U87" s="121"/>
      <c r="V87" s="121"/>
      <c r="W87" s="121"/>
      <c r="X87" s="121"/>
      <c r="Y87" s="121"/>
      <c r="Z87" s="121"/>
      <c r="AJ87" s="246"/>
      <c r="AK87" s="246"/>
      <c r="AL87" s="246"/>
      <c r="AM87" s="246"/>
      <c r="AN87" s="246"/>
    </row>
    <row r="88" spans="1:40" x14ac:dyDescent="0.3">
      <c r="A88" s="247"/>
      <c r="B88" s="240"/>
      <c r="C88" s="271"/>
      <c r="D88" s="167">
        <f>SUM(D80:D87)</f>
        <v>0</v>
      </c>
      <c r="E88" s="167">
        <f t="shared" ref="E88:I88" si="27">SUM(E80:E87)</f>
        <v>0</v>
      </c>
      <c r="F88" s="167">
        <f t="shared" si="27"/>
        <v>0</v>
      </c>
      <c r="G88" s="167">
        <f t="shared" si="27"/>
        <v>0</v>
      </c>
      <c r="H88" s="167">
        <f t="shared" si="27"/>
        <v>0</v>
      </c>
      <c r="I88" s="167">
        <f t="shared" si="27"/>
        <v>0</v>
      </c>
      <c r="J88" s="247"/>
      <c r="K88" s="189"/>
      <c r="L88" s="189"/>
      <c r="M88" s="189"/>
      <c r="N88" s="189"/>
      <c r="O88" s="189"/>
      <c r="P88" s="189"/>
      <c r="Q88" s="189"/>
      <c r="R88" s="121"/>
      <c r="S88" s="121"/>
      <c r="T88" s="121"/>
      <c r="U88" s="121"/>
      <c r="V88" s="121"/>
      <c r="W88" s="121"/>
      <c r="X88" s="121"/>
      <c r="Y88" s="121"/>
      <c r="Z88" s="121"/>
      <c r="AJ88" s="246"/>
      <c r="AK88" s="246"/>
      <c r="AL88" s="246"/>
      <c r="AM88" s="246"/>
      <c r="AN88" s="246"/>
    </row>
    <row r="89" spans="1:40" x14ac:dyDescent="0.3">
      <c r="A89" s="247"/>
      <c r="B89" s="265"/>
      <c r="C89" s="219"/>
      <c r="D89" s="245" t="s">
        <v>2160</v>
      </c>
      <c r="E89" s="167">
        <f>E88-$D$88</f>
        <v>0</v>
      </c>
      <c r="F89" s="167">
        <f>F88-$D$88</f>
        <v>0</v>
      </c>
      <c r="G89" s="167">
        <f>G88-$D$88</f>
        <v>0</v>
      </c>
      <c r="H89" s="167">
        <f>H88-$D$88</f>
        <v>0</v>
      </c>
      <c r="I89" s="167">
        <f>I88-$D$88</f>
        <v>0</v>
      </c>
      <c r="J89" s="247"/>
      <c r="K89" s="189"/>
      <c r="L89" s="189"/>
      <c r="M89" s="189"/>
      <c r="N89" s="189"/>
      <c r="O89" s="189"/>
      <c r="P89" s="189"/>
      <c r="Q89" s="189"/>
      <c r="R89" s="121"/>
      <c r="S89" s="121"/>
      <c r="T89" s="121"/>
      <c r="U89" s="121"/>
      <c r="V89" s="121"/>
      <c r="W89" s="121"/>
      <c r="X89" s="121"/>
      <c r="Y89" s="121"/>
      <c r="Z89" s="121"/>
      <c r="AJ89" s="246"/>
      <c r="AK89" s="246"/>
      <c r="AL89" s="246"/>
      <c r="AM89" s="246"/>
      <c r="AN89" s="246"/>
    </row>
    <row r="90" spans="1:40" x14ac:dyDescent="0.3">
      <c r="A90" s="247"/>
      <c r="B90" s="273"/>
      <c r="C90" s="189"/>
      <c r="D90" s="189"/>
      <c r="E90" s="189"/>
      <c r="F90" s="189"/>
      <c r="G90" s="189"/>
      <c r="H90" s="189"/>
      <c r="I90" s="189"/>
      <c r="J90" s="189"/>
      <c r="K90" s="189"/>
      <c r="L90" s="189"/>
      <c r="M90" s="189"/>
      <c r="N90" s="189"/>
      <c r="O90" s="189"/>
      <c r="P90" s="189"/>
      <c r="Q90" s="189"/>
      <c r="R90" s="121"/>
      <c r="S90" s="121"/>
      <c r="T90" s="121"/>
      <c r="U90" s="121"/>
      <c r="V90" s="121"/>
      <c r="W90" s="121"/>
      <c r="X90" s="121"/>
      <c r="Y90" s="121"/>
      <c r="Z90" s="121"/>
      <c r="AJ90" s="246"/>
      <c r="AK90" s="246"/>
      <c r="AL90" s="246"/>
      <c r="AM90" s="246"/>
      <c r="AN90" s="246"/>
    </row>
    <row r="91" spans="1:40" x14ac:dyDescent="0.3">
      <c r="A91" s="247"/>
      <c r="B91" s="314" t="s">
        <v>2161</v>
      </c>
      <c r="C91" s="313"/>
      <c r="D91" s="313"/>
      <c r="E91" s="313"/>
      <c r="F91" s="313"/>
      <c r="G91" s="313"/>
      <c r="H91" s="313"/>
      <c r="I91" s="188"/>
      <c r="J91" s="332"/>
      <c r="K91" s="189"/>
      <c r="L91" s="189"/>
      <c r="M91" s="189"/>
      <c r="N91" s="189"/>
      <c r="O91" s="189"/>
      <c r="P91" s="189"/>
      <c r="Q91" s="189"/>
      <c r="R91" s="121"/>
      <c r="S91" s="121"/>
      <c r="T91" s="121"/>
      <c r="U91" s="121"/>
      <c r="V91" s="121"/>
      <c r="W91" s="121"/>
      <c r="X91" s="121"/>
      <c r="Y91" s="121"/>
      <c r="Z91" s="121"/>
      <c r="AJ91" s="246"/>
      <c r="AK91" s="246"/>
      <c r="AL91" s="246"/>
      <c r="AM91" s="246"/>
      <c r="AN91" s="246"/>
    </row>
    <row r="92" spans="1:40" ht="43.2" x14ac:dyDescent="0.3">
      <c r="A92" s="247"/>
      <c r="B92" s="242" t="s">
        <v>1980</v>
      </c>
      <c r="C92" s="323" t="s">
        <v>2034</v>
      </c>
      <c r="D92" s="737" t="s">
        <v>2025</v>
      </c>
      <c r="E92" s="218" t="s">
        <v>1882</v>
      </c>
      <c r="F92" s="218" t="s">
        <v>1883</v>
      </c>
      <c r="G92" s="151" t="s">
        <v>2002</v>
      </c>
      <c r="H92" s="151" t="s">
        <v>2003</v>
      </c>
      <c r="I92" s="218" t="s">
        <v>2004</v>
      </c>
      <c r="J92" s="247"/>
      <c r="K92" s="189"/>
      <c r="L92" s="189"/>
      <c r="M92" s="189"/>
      <c r="N92" s="189"/>
      <c r="O92" s="189"/>
      <c r="P92" s="189"/>
      <c r="Q92" s="189"/>
      <c r="R92" s="121"/>
      <c r="S92" s="121"/>
      <c r="T92" s="121"/>
      <c r="U92" s="121"/>
      <c r="V92" s="121"/>
      <c r="W92" s="121"/>
      <c r="X92" s="121"/>
      <c r="Y92" s="121"/>
      <c r="Z92" s="121"/>
      <c r="AJ92" s="246"/>
      <c r="AK92" s="246"/>
      <c r="AL92" s="246"/>
      <c r="AM92" s="246"/>
      <c r="AN92" s="246"/>
    </row>
    <row r="93" spans="1:40" x14ac:dyDescent="0.3">
      <c r="A93" s="247"/>
      <c r="B93" s="283" t="str">
        <f>B80</f>
        <v>Guselkumab IV+SC</v>
      </c>
      <c r="C93" s="137">
        <f>'Capacity inputs'!F16</f>
        <v>10</v>
      </c>
      <c r="D93" s="116">
        <f>$C93*(D53+D66)/60</f>
        <v>0</v>
      </c>
      <c r="E93" s="116">
        <f t="shared" ref="E93:I93" si="28">$C93*(E53+E66)/60</f>
        <v>0</v>
      </c>
      <c r="F93" s="116">
        <f t="shared" si="28"/>
        <v>0</v>
      </c>
      <c r="G93" s="116">
        <f t="shared" si="28"/>
        <v>0</v>
      </c>
      <c r="H93" s="116">
        <f t="shared" si="28"/>
        <v>0</v>
      </c>
      <c r="I93" s="116">
        <f t="shared" si="28"/>
        <v>0</v>
      </c>
      <c r="J93" s="247"/>
      <c r="K93" s="189"/>
      <c r="L93" s="189"/>
      <c r="M93" s="189"/>
      <c r="N93" s="189"/>
      <c r="O93" s="189"/>
      <c r="P93" s="189"/>
      <c r="Q93" s="189"/>
      <c r="R93" s="121"/>
      <c r="S93" s="121"/>
      <c r="T93" s="121"/>
      <c r="U93" s="121"/>
      <c r="V93" s="121"/>
      <c r="W93" s="121"/>
      <c r="X93" s="121"/>
      <c r="Y93" s="121"/>
      <c r="Z93" s="121"/>
      <c r="AJ93" s="246"/>
      <c r="AK93" s="246"/>
      <c r="AL93" s="246"/>
      <c r="AM93" s="246"/>
      <c r="AN93" s="246"/>
    </row>
    <row r="94" spans="1:40" x14ac:dyDescent="0.3">
      <c r="A94" s="247"/>
      <c r="B94" s="283" t="str">
        <f t="shared" ref="B94:B100" si="29">B81</f>
        <v>Guselkumab SC+SC</v>
      </c>
      <c r="C94" s="137">
        <f>'Capacity inputs'!F16</f>
        <v>10</v>
      </c>
      <c r="D94" s="116">
        <f t="shared" ref="D94:I100" si="30">$C94*(D54+D67)/60</f>
        <v>0</v>
      </c>
      <c r="E94" s="116">
        <f t="shared" si="30"/>
        <v>0</v>
      </c>
      <c r="F94" s="116">
        <f t="shared" si="30"/>
        <v>0</v>
      </c>
      <c r="G94" s="116">
        <f t="shared" si="30"/>
        <v>0</v>
      </c>
      <c r="H94" s="116">
        <f t="shared" si="30"/>
        <v>0</v>
      </c>
      <c r="I94" s="116">
        <f t="shared" si="30"/>
        <v>0</v>
      </c>
      <c r="J94" s="247"/>
      <c r="K94" s="189"/>
      <c r="L94" s="189"/>
      <c r="M94" s="189"/>
      <c r="N94" s="189"/>
      <c r="O94" s="189"/>
      <c r="P94" s="189"/>
      <c r="Q94" s="189"/>
      <c r="R94" s="121"/>
      <c r="S94" s="121"/>
      <c r="T94" s="121"/>
      <c r="U94" s="121"/>
      <c r="V94" s="121"/>
      <c r="W94" s="121"/>
      <c r="X94" s="121"/>
      <c r="Y94" s="121"/>
      <c r="Z94" s="121"/>
      <c r="AJ94" s="246"/>
      <c r="AK94" s="246"/>
      <c r="AL94" s="246"/>
      <c r="AM94" s="246"/>
      <c r="AN94" s="246"/>
    </row>
    <row r="95" spans="1:40" x14ac:dyDescent="0.3">
      <c r="A95" s="247"/>
      <c r="B95" s="283" t="str">
        <f t="shared" si="29"/>
        <v>Mirikizumab</v>
      </c>
      <c r="C95" s="137">
        <f>'Capacity inputs'!F16</f>
        <v>10</v>
      </c>
      <c r="D95" s="116">
        <f t="shared" si="30"/>
        <v>0</v>
      </c>
      <c r="E95" s="116">
        <f t="shared" si="30"/>
        <v>0</v>
      </c>
      <c r="F95" s="116">
        <f t="shared" si="30"/>
        <v>0</v>
      </c>
      <c r="G95" s="116">
        <f t="shared" si="30"/>
        <v>0</v>
      </c>
      <c r="H95" s="116">
        <f t="shared" si="30"/>
        <v>0</v>
      </c>
      <c r="I95" s="116">
        <f t="shared" si="30"/>
        <v>0</v>
      </c>
      <c r="J95" s="247"/>
      <c r="K95" s="189"/>
      <c r="L95" s="189"/>
      <c r="M95" s="189"/>
      <c r="N95" s="189"/>
      <c r="O95" s="189"/>
      <c r="P95" s="189"/>
      <c r="Q95" s="189"/>
      <c r="R95" s="121"/>
      <c r="S95" s="121"/>
      <c r="T95" s="121"/>
      <c r="U95" s="121"/>
      <c r="V95" s="121"/>
      <c r="W95" s="121"/>
      <c r="X95" s="121"/>
      <c r="Y95" s="121"/>
      <c r="Z95" s="121"/>
      <c r="AJ95" s="246"/>
      <c r="AK95" s="246"/>
      <c r="AL95" s="246"/>
      <c r="AM95" s="246"/>
      <c r="AN95" s="246"/>
    </row>
    <row r="96" spans="1:40" x14ac:dyDescent="0.3">
      <c r="A96" s="247"/>
      <c r="B96" s="283" t="str">
        <f t="shared" si="29"/>
        <v>Risankizumab</v>
      </c>
      <c r="C96" s="137">
        <f>'Capacity inputs'!F16</f>
        <v>10</v>
      </c>
      <c r="D96" s="116">
        <f t="shared" si="30"/>
        <v>0</v>
      </c>
      <c r="E96" s="116">
        <f t="shared" si="30"/>
        <v>0</v>
      </c>
      <c r="F96" s="116">
        <f t="shared" si="30"/>
        <v>0</v>
      </c>
      <c r="G96" s="116">
        <f t="shared" si="30"/>
        <v>0</v>
      </c>
      <c r="H96" s="116">
        <f t="shared" si="30"/>
        <v>0</v>
      </c>
      <c r="I96" s="116">
        <f t="shared" si="30"/>
        <v>0</v>
      </c>
      <c r="J96" s="247"/>
      <c r="K96" s="189"/>
      <c r="L96" s="189"/>
      <c r="M96" s="189"/>
      <c r="N96" s="189"/>
      <c r="O96" s="189"/>
      <c r="P96" s="189"/>
      <c r="Q96" s="189"/>
      <c r="R96" s="121"/>
      <c r="S96" s="121"/>
      <c r="T96" s="121"/>
      <c r="U96" s="121"/>
      <c r="V96" s="121"/>
      <c r="W96" s="121"/>
      <c r="X96" s="121"/>
      <c r="Y96" s="121"/>
      <c r="Z96" s="121"/>
      <c r="AJ96" s="246"/>
      <c r="AK96" s="246"/>
      <c r="AL96" s="246"/>
      <c r="AM96" s="246"/>
      <c r="AN96" s="246"/>
    </row>
    <row r="97" spans="1:40" x14ac:dyDescent="0.3">
      <c r="A97" s="247"/>
      <c r="B97" s="283" t="str">
        <f t="shared" si="29"/>
        <v>Ustekinumab</v>
      </c>
      <c r="C97" s="137">
        <f>'Capacity inputs'!F16</f>
        <v>10</v>
      </c>
      <c r="D97" s="116">
        <f t="shared" si="30"/>
        <v>0</v>
      </c>
      <c r="E97" s="116">
        <f t="shared" si="30"/>
        <v>0</v>
      </c>
      <c r="F97" s="116">
        <f t="shared" si="30"/>
        <v>0</v>
      </c>
      <c r="G97" s="116">
        <f t="shared" si="30"/>
        <v>0</v>
      </c>
      <c r="H97" s="116">
        <f t="shared" si="30"/>
        <v>0</v>
      </c>
      <c r="I97" s="116">
        <f t="shared" si="30"/>
        <v>0</v>
      </c>
      <c r="J97" s="247"/>
      <c r="K97" s="189"/>
      <c r="L97" s="189"/>
      <c r="M97" s="189"/>
      <c r="N97" s="189"/>
      <c r="O97" s="189"/>
      <c r="P97" s="189"/>
      <c r="Q97" s="189"/>
      <c r="R97" s="121"/>
      <c r="S97" s="121"/>
      <c r="T97" s="121"/>
      <c r="U97" s="121"/>
      <c r="V97" s="121"/>
      <c r="W97" s="121"/>
      <c r="X97" s="121"/>
      <c r="Y97" s="121"/>
      <c r="Z97" s="121"/>
      <c r="AJ97" s="246"/>
      <c r="AK97" s="246"/>
      <c r="AL97" s="246"/>
      <c r="AM97" s="246"/>
      <c r="AN97" s="246"/>
    </row>
    <row r="98" spans="1:40" x14ac:dyDescent="0.3">
      <c r="A98" s="247"/>
      <c r="B98" s="283" t="str">
        <f t="shared" si="29"/>
        <v>Vedolizumab IV+IV</v>
      </c>
      <c r="C98" s="137">
        <f>'Capacity inputs'!F16</f>
        <v>10</v>
      </c>
      <c r="D98" s="116">
        <f t="shared" si="30"/>
        <v>0</v>
      </c>
      <c r="E98" s="116">
        <f t="shared" si="30"/>
        <v>0</v>
      </c>
      <c r="F98" s="116">
        <f t="shared" si="30"/>
        <v>0</v>
      </c>
      <c r="G98" s="116">
        <f t="shared" si="30"/>
        <v>0</v>
      </c>
      <c r="H98" s="116">
        <f t="shared" si="30"/>
        <v>0</v>
      </c>
      <c r="I98" s="116">
        <f t="shared" si="30"/>
        <v>0</v>
      </c>
      <c r="J98" s="247"/>
      <c r="K98" s="189"/>
      <c r="L98" s="189"/>
      <c r="M98" s="189"/>
      <c r="N98" s="189"/>
      <c r="O98" s="189"/>
      <c r="P98" s="189"/>
      <c r="Q98" s="189"/>
      <c r="R98" s="121"/>
      <c r="S98" s="121"/>
      <c r="T98" s="121"/>
      <c r="U98" s="121"/>
      <c r="V98" s="121"/>
      <c r="W98" s="121"/>
      <c r="X98" s="121"/>
      <c r="Y98" s="121"/>
      <c r="Z98" s="121"/>
      <c r="AJ98" s="246"/>
      <c r="AK98" s="246"/>
      <c r="AL98" s="246"/>
      <c r="AM98" s="246"/>
      <c r="AN98" s="246"/>
    </row>
    <row r="99" spans="1:40" x14ac:dyDescent="0.3">
      <c r="A99" s="247"/>
      <c r="B99" s="283" t="str">
        <f t="shared" si="29"/>
        <v>Vedolizumab IV+SC</v>
      </c>
      <c r="C99" s="137">
        <f>'Capacity inputs'!F16</f>
        <v>10</v>
      </c>
      <c r="D99" s="116">
        <f t="shared" si="30"/>
        <v>0</v>
      </c>
      <c r="E99" s="116">
        <f t="shared" si="30"/>
        <v>0</v>
      </c>
      <c r="F99" s="116">
        <f t="shared" si="30"/>
        <v>0</v>
      </c>
      <c r="G99" s="116">
        <f t="shared" si="30"/>
        <v>0</v>
      </c>
      <c r="H99" s="116">
        <f t="shared" si="30"/>
        <v>0</v>
      </c>
      <c r="I99" s="116">
        <f t="shared" si="30"/>
        <v>0</v>
      </c>
      <c r="J99" s="247"/>
      <c r="K99" s="189"/>
      <c r="L99" s="189"/>
      <c r="M99" s="189"/>
      <c r="N99" s="189"/>
      <c r="O99" s="189"/>
      <c r="P99" s="189"/>
      <c r="Q99" s="189"/>
      <c r="R99" s="121"/>
      <c r="S99" s="121"/>
      <c r="T99" s="121"/>
      <c r="U99" s="121"/>
      <c r="V99" s="121"/>
      <c r="W99" s="121"/>
      <c r="X99" s="121"/>
      <c r="Y99" s="121"/>
      <c r="Z99" s="121"/>
      <c r="AJ99" s="246"/>
      <c r="AK99" s="246"/>
      <c r="AL99" s="246"/>
      <c r="AM99" s="246"/>
      <c r="AN99" s="246"/>
    </row>
    <row r="100" spans="1:40" x14ac:dyDescent="0.3">
      <c r="A100" s="247"/>
      <c r="B100" s="283" t="str">
        <f t="shared" si="29"/>
        <v>Upadacitinib</v>
      </c>
      <c r="C100" s="137">
        <f>'Capacity inputs'!F16</f>
        <v>10</v>
      </c>
      <c r="D100" s="116">
        <f t="shared" si="30"/>
        <v>0</v>
      </c>
      <c r="E100" s="116">
        <f t="shared" si="30"/>
        <v>0</v>
      </c>
      <c r="F100" s="116">
        <f t="shared" si="30"/>
        <v>0</v>
      </c>
      <c r="G100" s="116">
        <f t="shared" si="30"/>
        <v>0</v>
      </c>
      <c r="H100" s="116">
        <f t="shared" si="30"/>
        <v>0</v>
      </c>
      <c r="I100" s="116">
        <f t="shared" si="30"/>
        <v>0</v>
      </c>
      <c r="J100" s="247"/>
      <c r="K100" s="189"/>
      <c r="L100" s="189"/>
      <c r="M100" s="189"/>
      <c r="N100" s="189"/>
      <c r="O100" s="189"/>
      <c r="P100" s="189"/>
      <c r="Q100" s="189"/>
      <c r="R100" s="121"/>
      <c r="S100" s="121"/>
      <c r="T100" s="121"/>
      <c r="U100" s="121"/>
      <c r="V100" s="121"/>
      <c r="W100" s="121"/>
      <c r="X100" s="121"/>
      <c r="Y100" s="121"/>
      <c r="Z100" s="121"/>
      <c r="AJ100" s="246"/>
      <c r="AK100" s="246"/>
      <c r="AL100" s="246"/>
      <c r="AM100" s="246"/>
      <c r="AN100" s="246"/>
    </row>
    <row r="101" spans="1:40" x14ac:dyDescent="0.3">
      <c r="A101" s="247"/>
      <c r="B101" s="240"/>
      <c r="C101" s="271"/>
      <c r="D101" s="167">
        <f>SUM(D93:D100)</f>
        <v>0</v>
      </c>
      <c r="E101" s="167">
        <f t="shared" ref="E101:I101" si="31">SUM(E93:E100)</f>
        <v>0</v>
      </c>
      <c r="F101" s="167">
        <f t="shared" si="31"/>
        <v>0</v>
      </c>
      <c r="G101" s="167">
        <f t="shared" si="31"/>
        <v>0</v>
      </c>
      <c r="H101" s="167">
        <f t="shared" si="31"/>
        <v>0</v>
      </c>
      <c r="I101" s="167">
        <f t="shared" si="31"/>
        <v>0</v>
      </c>
      <c r="J101" s="247"/>
      <c r="K101" s="189"/>
      <c r="L101" s="189"/>
      <c r="M101" s="189"/>
      <c r="N101" s="189"/>
      <c r="O101" s="189"/>
      <c r="P101" s="189"/>
      <c r="Q101" s="189"/>
      <c r="R101" s="121"/>
      <c r="S101" s="121"/>
      <c r="T101" s="121"/>
      <c r="U101" s="121"/>
      <c r="V101" s="121"/>
      <c r="W101" s="121"/>
      <c r="X101" s="121"/>
      <c r="Y101" s="121"/>
      <c r="Z101" s="121"/>
      <c r="AJ101" s="246"/>
      <c r="AK101" s="246"/>
      <c r="AL101" s="246"/>
      <c r="AM101" s="246"/>
      <c r="AN101" s="246"/>
    </row>
    <row r="102" spans="1:40" x14ac:dyDescent="0.3">
      <c r="A102" s="247"/>
      <c r="B102" s="243"/>
      <c r="C102" s="243"/>
      <c r="D102" s="245" t="s">
        <v>2045</v>
      </c>
      <c r="E102" s="167">
        <f>E101-$D$101</f>
        <v>0</v>
      </c>
      <c r="F102" s="167">
        <f>F101-$D$101</f>
        <v>0</v>
      </c>
      <c r="G102" s="167">
        <f>G101-$D$101</f>
        <v>0</v>
      </c>
      <c r="H102" s="167">
        <f>H101-$D$101</f>
        <v>0</v>
      </c>
      <c r="I102" s="167">
        <f>I101-$D$101</f>
        <v>0</v>
      </c>
      <c r="J102" s="247"/>
      <c r="K102" s="189"/>
      <c r="L102" s="189"/>
      <c r="M102" s="189"/>
      <c r="N102" s="189"/>
      <c r="O102" s="189"/>
      <c r="P102" s="189"/>
      <c r="Q102" s="189"/>
      <c r="R102" s="121"/>
      <c r="S102" s="121"/>
      <c r="T102" s="121"/>
      <c r="U102" s="121"/>
      <c r="V102" s="121"/>
      <c r="W102" s="121"/>
      <c r="X102" s="121"/>
      <c r="Y102" s="121"/>
      <c r="Z102" s="121"/>
      <c r="AJ102" s="246"/>
      <c r="AK102" s="246"/>
      <c r="AL102" s="246"/>
      <c r="AM102" s="246"/>
      <c r="AN102" s="246"/>
    </row>
    <row r="103" spans="1:40" x14ac:dyDescent="0.3">
      <c r="A103" s="247"/>
      <c r="B103" s="273"/>
      <c r="C103" s="189"/>
      <c r="D103" s="189"/>
      <c r="E103" s="189"/>
      <c r="F103" s="189"/>
      <c r="G103" s="189"/>
      <c r="H103" s="189"/>
      <c r="I103" s="189"/>
      <c r="J103" s="189"/>
      <c r="K103" s="189"/>
      <c r="L103" s="189"/>
      <c r="M103" s="189"/>
      <c r="N103" s="189"/>
      <c r="O103" s="189"/>
      <c r="P103" s="189"/>
      <c r="Q103" s="189"/>
      <c r="R103" s="121"/>
      <c r="S103" s="121"/>
      <c r="T103" s="121"/>
      <c r="U103" s="121"/>
      <c r="V103" s="121"/>
      <c r="W103" s="121"/>
      <c r="X103" s="121"/>
      <c r="Y103" s="121"/>
      <c r="Z103" s="121"/>
      <c r="AJ103" s="246"/>
      <c r="AK103" s="246"/>
      <c r="AL103" s="246"/>
      <c r="AM103" s="246"/>
      <c r="AN103" s="246"/>
    </row>
    <row r="104" spans="1:40" x14ac:dyDescent="0.3">
      <c r="A104" s="247"/>
      <c r="B104" s="314" t="s">
        <v>2162</v>
      </c>
      <c r="C104" s="313"/>
      <c r="D104" s="313"/>
      <c r="E104" s="313"/>
      <c r="F104" s="313"/>
      <c r="G104" s="313"/>
      <c r="H104" s="313"/>
      <c r="I104" s="188"/>
      <c r="J104" s="332"/>
      <c r="K104" s="189"/>
      <c r="L104" s="189"/>
      <c r="M104" s="189"/>
      <c r="N104" s="189"/>
      <c r="O104" s="189"/>
      <c r="P104" s="189"/>
      <c r="Q104" s="189"/>
      <c r="R104" s="121"/>
      <c r="S104" s="121"/>
      <c r="V104" s="121"/>
      <c r="AJ104" s="246"/>
      <c r="AK104" s="246"/>
      <c r="AL104" s="246"/>
      <c r="AM104" s="246"/>
      <c r="AN104" s="246"/>
    </row>
    <row r="105" spans="1:40" ht="43.2" x14ac:dyDescent="0.3">
      <c r="A105" s="247"/>
      <c r="B105" s="242" t="s">
        <v>1980</v>
      </c>
      <c r="C105" s="323" t="s">
        <v>2034</v>
      </c>
      <c r="D105" s="737" t="s">
        <v>2025</v>
      </c>
      <c r="E105" s="218" t="s">
        <v>1882</v>
      </c>
      <c r="F105" s="218" t="s">
        <v>1883</v>
      </c>
      <c r="G105" s="151" t="s">
        <v>2002</v>
      </c>
      <c r="H105" s="151" t="s">
        <v>2003</v>
      </c>
      <c r="I105" s="218" t="s">
        <v>2004</v>
      </c>
      <c r="J105" s="247"/>
      <c r="K105" s="189"/>
      <c r="L105" s="189"/>
      <c r="M105" s="189"/>
      <c r="N105" s="189"/>
      <c r="O105" s="189"/>
      <c r="P105" s="189"/>
      <c r="Q105" s="189"/>
      <c r="R105" s="121"/>
      <c r="S105" s="121"/>
      <c r="V105" s="121"/>
      <c r="AJ105" s="246"/>
      <c r="AK105" s="246"/>
      <c r="AL105" s="246"/>
      <c r="AM105" s="246"/>
      <c r="AN105" s="246"/>
    </row>
    <row r="106" spans="1:40" x14ac:dyDescent="0.3">
      <c r="A106" s="247"/>
      <c r="B106" s="283" t="str">
        <f t="shared" ref="B106:B113" si="32">B93</f>
        <v>Guselkumab IV+SC</v>
      </c>
      <c r="C106" s="137">
        <f>'Capacity inputs'!F17</f>
        <v>10</v>
      </c>
      <c r="D106" s="116">
        <f>C106*(D53+D66)/60</f>
        <v>0</v>
      </c>
      <c r="E106" s="116">
        <f t="shared" ref="E106:I106" si="33">D106*(E53+E66)/60</f>
        <v>0</v>
      </c>
      <c r="F106" s="116">
        <f t="shared" si="33"/>
        <v>0</v>
      </c>
      <c r="G106" s="116">
        <f t="shared" si="33"/>
        <v>0</v>
      </c>
      <c r="H106" s="116">
        <f t="shared" si="33"/>
        <v>0</v>
      </c>
      <c r="I106" s="116">
        <f t="shared" si="33"/>
        <v>0</v>
      </c>
      <c r="J106" s="247"/>
      <c r="K106" s="189"/>
      <c r="L106" s="189"/>
      <c r="M106" s="189"/>
      <c r="N106" s="189"/>
      <c r="O106" s="189"/>
      <c r="P106" s="189"/>
      <c r="Q106" s="189"/>
      <c r="R106" s="121"/>
      <c r="S106" s="121"/>
      <c r="V106" s="121"/>
      <c r="AJ106" s="246"/>
      <c r="AK106" s="246"/>
      <c r="AL106" s="246"/>
      <c r="AM106" s="246"/>
      <c r="AN106" s="246"/>
    </row>
    <row r="107" spans="1:40" x14ac:dyDescent="0.3">
      <c r="A107" s="247"/>
      <c r="B107" s="283" t="str">
        <f t="shared" si="32"/>
        <v>Guselkumab SC+SC</v>
      </c>
      <c r="C107" s="137">
        <f>'Capacity inputs'!F17</f>
        <v>10</v>
      </c>
      <c r="D107" s="116">
        <f t="shared" ref="D107:I113" si="34">C107*(D54+D67)/60</f>
        <v>0</v>
      </c>
      <c r="E107" s="116">
        <f t="shared" si="34"/>
        <v>0</v>
      </c>
      <c r="F107" s="116">
        <f t="shared" si="34"/>
        <v>0</v>
      </c>
      <c r="G107" s="116">
        <f t="shared" si="34"/>
        <v>0</v>
      </c>
      <c r="H107" s="116">
        <f t="shared" si="34"/>
        <v>0</v>
      </c>
      <c r="I107" s="116">
        <f t="shared" si="34"/>
        <v>0</v>
      </c>
      <c r="J107" s="247"/>
      <c r="K107" s="189"/>
      <c r="L107" s="189"/>
      <c r="M107" s="189"/>
      <c r="N107" s="189"/>
      <c r="O107" s="189"/>
      <c r="P107" s="189"/>
      <c r="Q107" s="189"/>
      <c r="R107" s="121"/>
      <c r="S107" s="121"/>
      <c r="V107" s="121"/>
      <c r="AJ107" s="246"/>
      <c r="AK107" s="246"/>
      <c r="AL107" s="246"/>
      <c r="AM107" s="246"/>
      <c r="AN107" s="246"/>
    </row>
    <row r="108" spans="1:40" x14ac:dyDescent="0.3">
      <c r="A108" s="247"/>
      <c r="B108" s="283" t="str">
        <f t="shared" si="32"/>
        <v>Mirikizumab</v>
      </c>
      <c r="C108" s="137">
        <f>'Capacity inputs'!F17</f>
        <v>10</v>
      </c>
      <c r="D108" s="116">
        <f t="shared" si="34"/>
        <v>0</v>
      </c>
      <c r="E108" s="116">
        <f t="shared" si="34"/>
        <v>0</v>
      </c>
      <c r="F108" s="116">
        <f t="shared" si="34"/>
        <v>0</v>
      </c>
      <c r="G108" s="116">
        <f t="shared" si="34"/>
        <v>0</v>
      </c>
      <c r="H108" s="116">
        <f t="shared" si="34"/>
        <v>0</v>
      </c>
      <c r="I108" s="116">
        <f t="shared" si="34"/>
        <v>0</v>
      </c>
      <c r="J108" s="247"/>
      <c r="K108" s="189"/>
      <c r="L108" s="189"/>
      <c r="M108" s="189"/>
      <c r="N108" s="189"/>
      <c r="O108" s="189"/>
      <c r="P108" s="189"/>
      <c r="Q108" s="189"/>
      <c r="R108" s="121"/>
      <c r="S108" s="121"/>
      <c r="V108" s="121"/>
      <c r="AJ108" s="246"/>
      <c r="AK108" s="246"/>
      <c r="AL108" s="246"/>
      <c r="AM108" s="246"/>
      <c r="AN108" s="246"/>
    </row>
    <row r="109" spans="1:40" x14ac:dyDescent="0.3">
      <c r="A109" s="247"/>
      <c r="B109" s="283" t="str">
        <f t="shared" si="32"/>
        <v>Risankizumab</v>
      </c>
      <c r="C109" s="137">
        <f>'Capacity inputs'!F17</f>
        <v>10</v>
      </c>
      <c r="D109" s="116">
        <f t="shared" si="34"/>
        <v>0</v>
      </c>
      <c r="E109" s="116">
        <f t="shared" si="34"/>
        <v>0</v>
      </c>
      <c r="F109" s="116">
        <f t="shared" si="34"/>
        <v>0</v>
      </c>
      <c r="G109" s="116">
        <f t="shared" si="34"/>
        <v>0</v>
      </c>
      <c r="H109" s="116">
        <f t="shared" si="34"/>
        <v>0</v>
      </c>
      <c r="I109" s="116">
        <f t="shared" si="34"/>
        <v>0</v>
      </c>
      <c r="J109" s="247"/>
      <c r="K109" s="189"/>
      <c r="L109" s="189"/>
      <c r="M109" s="189"/>
      <c r="N109" s="189"/>
      <c r="O109" s="189"/>
      <c r="P109" s="189"/>
      <c r="Q109" s="189"/>
      <c r="R109" s="121"/>
      <c r="S109" s="121"/>
      <c r="V109" s="121"/>
      <c r="AJ109" s="246"/>
      <c r="AK109" s="246"/>
      <c r="AL109" s="246"/>
      <c r="AM109" s="246"/>
      <c r="AN109" s="246"/>
    </row>
    <row r="110" spans="1:40" x14ac:dyDescent="0.3">
      <c r="A110" s="247"/>
      <c r="B110" s="283" t="str">
        <f>B97</f>
        <v>Ustekinumab</v>
      </c>
      <c r="C110" s="137">
        <f>'Capacity inputs'!F17</f>
        <v>10</v>
      </c>
      <c r="D110" s="116">
        <f t="shared" si="34"/>
        <v>0</v>
      </c>
      <c r="E110" s="116">
        <f t="shared" si="34"/>
        <v>0</v>
      </c>
      <c r="F110" s="116">
        <f t="shared" si="34"/>
        <v>0</v>
      </c>
      <c r="G110" s="116">
        <f t="shared" si="34"/>
        <v>0</v>
      </c>
      <c r="H110" s="116">
        <f t="shared" si="34"/>
        <v>0</v>
      </c>
      <c r="I110" s="116">
        <f t="shared" si="34"/>
        <v>0</v>
      </c>
      <c r="J110" s="247"/>
      <c r="K110" s="189"/>
      <c r="L110" s="189"/>
      <c r="M110" s="189"/>
      <c r="N110" s="189"/>
      <c r="O110" s="189"/>
      <c r="P110" s="189"/>
      <c r="Q110" s="189"/>
      <c r="R110" s="121"/>
      <c r="S110" s="121"/>
      <c r="V110" s="121"/>
      <c r="AJ110" s="246"/>
      <c r="AK110" s="246"/>
      <c r="AL110" s="246"/>
      <c r="AM110" s="246"/>
      <c r="AN110" s="246"/>
    </row>
    <row r="111" spans="1:40" x14ac:dyDescent="0.3">
      <c r="A111" s="247"/>
      <c r="B111" s="283" t="str">
        <f t="shared" si="32"/>
        <v>Vedolizumab IV+IV</v>
      </c>
      <c r="C111" s="137">
        <f>'Capacity inputs'!F17</f>
        <v>10</v>
      </c>
      <c r="D111" s="116">
        <f t="shared" si="34"/>
        <v>0</v>
      </c>
      <c r="E111" s="116">
        <f t="shared" si="34"/>
        <v>0</v>
      </c>
      <c r="F111" s="116">
        <f t="shared" si="34"/>
        <v>0</v>
      </c>
      <c r="G111" s="116">
        <f t="shared" si="34"/>
        <v>0</v>
      </c>
      <c r="H111" s="116">
        <f t="shared" si="34"/>
        <v>0</v>
      </c>
      <c r="I111" s="116">
        <f t="shared" si="34"/>
        <v>0</v>
      </c>
      <c r="J111" s="247"/>
      <c r="K111" s="189"/>
      <c r="L111" s="189"/>
      <c r="M111" s="189"/>
      <c r="N111" s="189"/>
      <c r="O111" s="189"/>
      <c r="P111" s="189"/>
      <c r="Q111" s="189"/>
      <c r="R111" s="121"/>
      <c r="S111" s="121"/>
      <c r="V111" s="121"/>
      <c r="AJ111" s="246"/>
      <c r="AK111" s="246"/>
      <c r="AL111" s="246"/>
      <c r="AM111" s="246"/>
      <c r="AN111" s="246"/>
    </row>
    <row r="112" spans="1:40" x14ac:dyDescent="0.3">
      <c r="A112" s="247"/>
      <c r="B112" s="283" t="str">
        <f t="shared" si="32"/>
        <v>Vedolizumab IV+SC</v>
      </c>
      <c r="C112" s="137">
        <f>'Capacity inputs'!F17</f>
        <v>10</v>
      </c>
      <c r="D112" s="116">
        <f t="shared" si="34"/>
        <v>0</v>
      </c>
      <c r="E112" s="116">
        <f t="shared" si="34"/>
        <v>0</v>
      </c>
      <c r="F112" s="116">
        <f t="shared" si="34"/>
        <v>0</v>
      </c>
      <c r="G112" s="116">
        <f t="shared" si="34"/>
        <v>0</v>
      </c>
      <c r="H112" s="116">
        <f t="shared" si="34"/>
        <v>0</v>
      </c>
      <c r="I112" s="116">
        <f t="shared" si="34"/>
        <v>0</v>
      </c>
      <c r="J112" s="247"/>
      <c r="K112" s="189"/>
      <c r="L112" s="189"/>
      <c r="M112" s="189"/>
      <c r="N112" s="189"/>
      <c r="O112" s="189"/>
      <c r="P112" s="189"/>
      <c r="Q112" s="189"/>
      <c r="R112" s="121"/>
      <c r="S112" s="121"/>
      <c r="V112" s="121"/>
      <c r="AJ112" s="246"/>
      <c r="AK112" s="246"/>
      <c r="AL112" s="246"/>
      <c r="AM112" s="246"/>
      <c r="AN112" s="246"/>
    </row>
    <row r="113" spans="1:40" x14ac:dyDescent="0.3">
      <c r="A113" s="247"/>
      <c r="B113" s="283" t="str">
        <f t="shared" si="32"/>
        <v>Upadacitinib</v>
      </c>
      <c r="C113" s="137">
        <f>'Capacity inputs'!F17</f>
        <v>10</v>
      </c>
      <c r="D113" s="116">
        <f t="shared" si="34"/>
        <v>0</v>
      </c>
      <c r="E113" s="116">
        <f t="shared" si="34"/>
        <v>0</v>
      </c>
      <c r="F113" s="116">
        <f t="shared" si="34"/>
        <v>0</v>
      </c>
      <c r="G113" s="116">
        <f t="shared" si="34"/>
        <v>0</v>
      </c>
      <c r="H113" s="116">
        <f t="shared" si="34"/>
        <v>0</v>
      </c>
      <c r="I113" s="116">
        <f t="shared" si="34"/>
        <v>0</v>
      </c>
      <c r="J113" s="247"/>
      <c r="K113" s="189"/>
      <c r="L113" s="189"/>
      <c r="M113" s="189"/>
      <c r="N113" s="189"/>
      <c r="O113" s="189"/>
      <c r="P113" s="189"/>
      <c r="Q113" s="189"/>
      <c r="R113" s="121"/>
      <c r="S113" s="121"/>
      <c r="V113" s="121"/>
      <c r="AJ113" s="246"/>
      <c r="AK113" s="246"/>
      <c r="AL113" s="246"/>
      <c r="AM113" s="246"/>
      <c r="AN113" s="246"/>
    </row>
    <row r="114" spans="1:40" x14ac:dyDescent="0.3">
      <c r="A114" s="247"/>
      <c r="B114" s="240"/>
      <c r="C114" s="271"/>
      <c r="D114" s="167">
        <f>SUM(D106:D113)</f>
        <v>0</v>
      </c>
      <c r="E114" s="167">
        <f t="shared" ref="E114:I114" si="35">SUM(E106:E113)</f>
        <v>0</v>
      </c>
      <c r="F114" s="167">
        <f t="shared" si="35"/>
        <v>0</v>
      </c>
      <c r="G114" s="167">
        <f t="shared" si="35"/>
        <v>0</v>
      </c>
      <c r="H114" s="167">
        <f t="shared" si="35"/>
        <v>0</v>
      </c>
      <c r="I114" s="167">
        <f t="shared" si="35"/>
        <v>0</v>
      </c>
      <c r="J114" s="247"/>
      <c r="K114" s="189"/>
      <c r="L114" s="189"/>
      <c r="M114" s="189"/>
      <c r="N114" s="189"/>
      <c r="O114" s="189"/>
      <c r="P114" s="189"/>
      <c r="Q114" s="189"/>
      <c r="R114" s="121"/>
      <c r="S114" s="121"/>
      <c r="T114" s="121"/>
      <c r="U114" s="121"/>
      <c r="V114" s="121"/>
      <c r="W114" s="121"/>
      <c r="X114" s="121"/>
      <c r="Y114" s="121"/>
      <c r="Z114" s="121"/>
      <c r="AJ114" s="246"/>
      <c r="AK114" s="246"/>
      <c r="AL114" s="246"/>
      <c r="AM114" s="246"/>
      <c r="AN114" s="246"/>
    </row>
    <row r="115" spans="1:40" x14ac:dyDescent="0.3">
      <c r="A115" s="247"/>
      <c r="B115" s="265"/>
      <c r="C115" s="243"/>
      <c r="D115" s="245" t="s">
        <v>2046</v>
      </c>
      <c r="E115" s="167">
        <f>E114-$D$114</f>
        <v>0</v>
      </c>
      <c r="F115" s="167">
        <f>F114-$D$114</f>
        <v>0</v>
      </c>
      <c r="G115" s="167">
        <f>G114-$D$114</f>
        <v>0</v>
      </c>
      <c r="H115" s="167">
        <f>H114-$D$114</f>
        <v>0</v>
      </c>
      <c r="I115" s="167">
        <f>I114-$D$114</f>
        <v>0</v>
      </c>
      <c r="J115" s="247"/>
      <c r="K115" s="189"/>
      <c r="L115" s="189"/>
      <c r="M115" s="189"/>
      <c r="N115" s="189"/>
      <c r="O115" s="189"/>
      <c r="P115" s="189"/>
      <c r="Q115" s="189"/>
      <c r="R115" s="121"/>
      <c r="S115" s="121"/>
      <c r="T115" s="121"/>
      <c r="U115" s="121"/>
      <c r="V115" s="121"/>
      <c r="W115" s="121"/>
      <c r="X115" s="121"/>
      <c r="Y115" s="121"/>
      <c r="Z115" s="121"/>
      <c r="AJ115" s="246"/>
      <c r="AK115" s="246"/>
      <c r="AL115" s="246"/>
      <c r="AM115" s="246"/>
      <c r="AN115" s="246"/>
    </row>
    <row r="116" spans="1:40" x14ac:dyDescent="0.3">
      <c r="A116" s="247"/>
      <c r="B116" s="273"/>
      <c r="C116" s="189"/>
      <c r="D116" s="189"/>
      <c r="E116" s="189"/>
      <c r="F116" s="189"/>
      <c r="G116" s="189"/>
      <c r="H116" s="189"/>
      <c r="I116" s="189"/>
      <c r="J116" s="247"/>
      <c r="K116" s="247"/>
      <c r="L116" s="189"/>
      <c r="M116" s="189"/>
      <c r="N116" s="189"/>
      <c r="O116" s="189"/>
      <c r="P116" s="189"/>
      <c r="Q116" s="189"/>
      <c r="R116" s="121"/>
      <c r="S116" s="121"/>
      <c r="T116" s="121"/>
      <c r="U116" s="121"/>
      <c r="V116" s="121"/>
      <c r="W116" s="121"/>
      <c r="X116" s="121"/>
      <c r="Y116" s="121"/>
      <c r="Z116" s="121"/>
      <c r="AJ116" s="246"/>
      <c r="AK116" s="246"/>
      <c r="AL116" s="246"/>
      <c r="AM116" s="246"/>
      <c r="AN116" s="246"/>
    </row>
    <row r="117" spans="1:40" x14ac:dyDescent="0.3">
      <c r="B117"/>
      <c r="S117" s="121"/>
    </row>
    <row r="118" spans="1:40" x14ac:dyDescent="0.3">
      <c r="B118"/>
      <c r="S118" s="121"/>
    </row>
    <row r="119" spans="1:40" x14ac:dyDescent="0.3">
      <c r="B119"/>
      <c r="S119" s="121"/>
    </row>
    <row r="120" spans="1:40" x14ac:dyDescent="0.3">
      <c r="B120"/>
      <c r="S120" s="121"/>
    </row>
    <row r="121" spans="1:40" x14ac:dyDescent="0.3">
      <c r="B121"/>
      <c r="S121" s="121"/>
    </row>
  </sheetData>
  <sheetProtection algorithmName="SHA-512" hashValue="Xnpgigp7yO7ojsepkcrQA0aV0mmfSGd1ePGRwrQOVFbzQ9MVZTcXRR372mJAE6RIz0W3FdShwH6ZDOeIey97Ow==" saltValue="XEdPyk0W/ByP3J6w6+pZC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121"/>
  <sheetViews>
    <sheetView showGridLines="0" zoomScale="80" zoomScaleNormal="80" zoomScaleSheetLayoutView="30" workbookViewId="0"/>
  </sheetViews>
  <sheetFormatPr defaultColWidth="8.77734375" defaultRowHeight="14.4" x14ac:dyDescent="0.3"/>
  <cols>
    <col min="1" max="1" width="3.5546875" customWidth="1"/>
    <col min="2" max="2" width="56.5546875" style="1" customWidth="1"/>
    <col min="3" max="9" width="12.5546875" customWidth="1"/>
    <col min="10" max="10" width="1.77734375" customWidth="1"/>
    <col min="11" max="18" width="11.5546875" customWidth="1"/>
    <col min="19" max="19" width="11.44140625" customWidth="1"/>
    <col min="20" max="20" width="11.5546875" customWidth="1"/>
    <col min="21" max="26" width="10.77734375" customWidth="1"/>
    <col min="28" max="41" width="0" hidden="1" customWidth="1"/>
  </cols>
  <sheetData>
    <row r="1" spans="1:40" ht="30" customHeight="1" x14ac:dyDescent="0.3">
      <c r="B1" s="401" t="str">
        <f>'Inputs and population'!B1</f>
        <v>Treatments for moderately to severely active Crohn's disease</v>
      </c>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40" ht="42.6" customHeight="1" x14ac:dyDescent="0.3">
      <c r="B2" s="186" t="s">
        <v>2047</v>
      </c>
      <c r="C2" s="115" t="s">
        <v>1890</v>
      </c>
      <c r="D2" s="115" t="s">
        <v>1890</v>
      </c>
      <c r="E2" s="115" t="s">
        <v>1890</v>
      </c>
      <c r="F2" s="115" t="s">
        <v>1890</v>
      </c>
      <c r="G2" s="115" t="s">
        <v>1890</v>
      </c>
      <c r="H2" s="115" t="s">
        <v>1890</v>
      </c>
      <c r="I2" s="115" t="s">
        <v>1890</v>
      </c>
      <c r="J2" s="115" t="s">
        <v>1890</v>
      </c>
      <c r="K2" s="115"/>
      <c r="L2" s="115" t="s">
        <v>1890</v>
      </c>
      <c r="M2" s="115" t="s">
        <v>1890</v>
      </c>
      <c r="N2" s="115" t="s">
        <v>1890</v>
      </c>
      <c r="O2" s="115" t="s">
        <v>1890</v>
      </c>
      <c r="P2" s="115" t="s">
        <v>1890</v>
      </c>
      <c r="Q2" s="115"/>
      <c r="R2" s="115"/>
      <c r="S2" s="115"/>
      <c r="T2" s="115"/>
      <c r="U2" s="115"/>
      <c r="V2" s="115"/>
      <c r="W2" s="115"/>
      <c r="X2" s="115"/>
      <c r="Y2" s="115"/>
      <c r="Z2" s="115"/>
    </row>
    <row r="3" spans="1:40" ht="14.55" customHeight="1" x14ac:dyDescent="0.3">
      <c r="B3" s="118" t="s">
        <v>1890</v>
      </c>
      <c r="C3" s="121" t="s">
        <v>1890</v>
      </c>
      <c r="D3" s="121" t="s">
        <v>1890</v>
      </c>
      <c r="E3" s="121" t="s">
        <v>1890</v>
      </c>
      <c r="F3" s="121" t="s">
        <v>1890</v>
      </c>
      <c r="G3" s="121" t="s">
        <v>1890</v>
      </c>
      <c r="H3" s="121" t="s">
        <v>1890</v>
      </c>
      <c r="I3" s="121" t="s">
        <v>1890</v>
      </c>
      <c r="J3" s="121" t="s">
        <v>1890</v>
      </c>
      <c r="K3" s="121"/>
      <c r="L3" s="121" t="s">
        <v>1890</v>
      </c>
      <c r="M3" s="121" t="s">
        <v>1890</v>
      </c>
      <c r="N3" s="121" t="s">
        <v>1890</v>
      </c>
      <c r="O3" s="121" t="s">
        <v>1890</v>
      </c>
      <c r="P3" s="121" t="s">
        <v>1890</v>
      </c>
      <c r="Q3" s="121"/>
      <c r="R3" s="121"/>
      <c r="S3" s="115"/>
      <c r="T3" s="115"/>
      <c r="U3" s="115"/>
      <c r="V3" s="115"/>
      <c r="W3" s="115"/>
      <c r="X3" s="115"/>
      <c r="Y3" s="121"/>
      <c r="Z3" s="121"/>
    </row>
    <row r="4" spans="1:40" ht="14.55" customHeight="1" x14ac:dyDescent="0.3">
      <c r="B4" t="s">
        <v>2048</v>
      </c>
      <c r="C4" s="121"/>
      <c r="D4" s="121"/>
      <c r="E4" s="121"/>
      <c r="F4" s="121"/>
      <c r="G4" s="121"/>
      <c r="H4" s="121"/>
      <c r="I4" s="121"/>
      <c r="J4" s="121"/>
      <c r="K4" s="121"/>
      <c r="L4" s="121"/>
      <c r="M4" s="121"/>
      <c r="N4" s="121"/>
      <c r="O4" s="121"/>
      <c r="P4" s="121"/>
      <c r="Q4" s="121"/>
      <c r="R4" s="121"/>
      <c r="S4" s="121"/>
      <c r="T4" s="121"/>
      <c r="U4" s="121"/>
      <c r="V4" s="121"/>
      <c r="W4" s="121"/>
      <c r="X4" s="121"/>
      <c r="Y4" s="121"/>
      <c r="Z4" s="121"/>
    </row>
    <row r="5" spans="1:40" ht="14.55" customHeight="1" x14ac:dyDescent="0.3">
      <c r="B5" s="5"/>
      <c r="F5" s="121"/>
      <c r="G5" s="121"/>
      <c r="H5" s="121"/>
      <c r="I5" s="121"/>
      <c r="J5" s="121"/>
      <c r="K5" s="121"/>
      <c r="L5" s="121"/>
      <c r="M5" s="121"/>
      <c r="N5" s="121"/>
      <c r="O5" s="121"/>
      <c r="P5" s="121"/>
      <c r="Q5" s="121"/>
      <c r="R5" s="121"/>
      <c r="S5" s="115"/>
      <c r="T5" s="115"/>
      <c r="U5" s="115"/>
      <c r="V5" s="115"/>
      <c r="W5" s="115"/>
      <c r="X5" s="115"/>
      <c r="Y5" s="121"/>
      <c r="Z5" s="121"/>
    </row>
    <row r="6" spans="1:40" ht="43.2" x14ac:dyDescent="0.3">
      <c r="B6" s="220" t="s">
        <v>2005</v>
      </c>
      <c r="C6" s="184"/>
      <c r="D6" s="737" t="s">
        <v>2025</v>
      </c>
      <c r="E6" s="218" t="s">
        <v>1882</v>
      </c>
      <c r="F6" s="218" t="s">
        <v>1883</v>
      </c>
      <c r="G6" s="151" t="s">
        <v>2002</v>
      </c>
      <c r="H6" s="151" t="s">
        <v>2003</v>
      </c>
      <c r="I6" s="218" t="s">
        <v>2004</v>
      </c>
      <c r="L6" s="737" t="s">
        <v>2025</v>
      </c>
      <c r="M6" s="218" t="s">
        <v>1882</v>
      </c>
      <c r="N6" s="218" t="s">
        <v>1883</v>
      </c>
      <c r="O6" s="151" t="s">
        <v>2002</v>
      </c>
      <c r="P6" s="151" t="s">
        <v>2003</v>
      </c>
      <c r="Q6" s="218" t="s">
        <v>2004</v>
      </c>
      <c r="R6" s="121"/>
      <c r="S6" s="115"/>
      <c r="T6" s="115"/>
      <c r="U6" s="115"/>
      <c r="V6" s="115"/>
      <c r="W6" s="115"/>
      <c r="X6" s="115"/>
      <c r="Y6" s="121"/>
      <c r="Z6" s="121"/>
      <c r="AJ6" s="246"/>
      <c r="AK6" s="246"/>
      <c r="AL6" s="246"/>
      <c r="AM6" s="246"/>
      <c r="AN6" s="246"/>
    </row>
    <row r="7" spans="1:40" ht="14.55" customHeight="1" x14ac:dyDescent="0.3">
      <c r="B7" s="193" t="s">
        <v>2005</v>
      </c>
      <c r="C7" s="154"/>
      <c r="D7" s="305">
        <f>'Inputs and population'!E32</f>
        <v>30835.617300085665</v>
      </c>
      <c r="E7" s="305">
        <f>'Inputs and population'!F32</f>
        <v>31106.687645242037</v>
      </c>
      <c r="F7" s="305">
        <f>'Inputs and population'!G32</f>
        <v>31380.140920868325</v>
      </c>
      <c r="G7" s="305">
        <f>'Inputs and population'!H32</f>
        <v>31655.99807487613</v>
      </c>
      <c r="H7" s="305">
        <f>'Inputs and population'!I32</f>
        <v>31934.280239326337</v>
      </c>
      <c r="I7" s="305">
        <f>'Inputs and population'!J32</f>
        <v>32215.008732047972</v>
      </c>
      <c r="P7" s="121"/>
      <c r="Q7" s="121"/>
      <c r="R7" s="121"/>
      <c r="S7" s="115"/>
      <c r="T7" s="115"/>
      <c r="U7" s="115"/>
      <c r="V7" s="115"/>
      <c r="W7" s="115"/>
      <c r="X7" s="115"/>
      <c r="Y7" s="121"/>
      <c r="Z7" s="121"/>
      <c r="AJ7" s="246"/>
      <c r="AK7" s="246"/>
      <c r="AL7" s="246"/>
      <c r="AM7" s="246"/>
      <c r="AN7" s="246"/>
    </row>
    <row r="8" spans="1:40" ht="14.55" customHeight="1" x14ac:dyDescent="0.3">
      <c r="B8"/>
      <c r="P8" s="121"/>
      <c r="Q8" s="121"/>
      <c r="R8" s="121"/>
      <c r="S8" s="115"/>
      <c r="T8" s="115"/>
      <c r="U8" s="115"/>
      <c r="V8" s="115"/>
      <c r="W8" s="115"/>
      <c r="X8" s="115"/>
      <c r="Y8" s="121"/>
      <c r="Z8" s="121"/>
      <c r="AJ8" s="246"/>
      <c r="AK8" s="246"/>
      <c r="AL8" s="246"/>
      <c r="AM8" s="246"/>
      <c r="AN8" s="246"/>
    </row>
    <row r="9" spans="1:40" ht="14.55" customHeight="1" x14ac:dyDescent="0.3">
      <c r="B9" s="239" t="s">
        <v>2033</v>
      </c>
      <c r="C9" s="323" t="s">
        <v>2034</v>
      </c>
      <c r="D9" s="336"/>
      <c r="E9" s="337"/>
      <c r="F9" s="336"/>
      <c r="G9" s="338"/>
      <c r="H9" s="339"/>
      <c r="I9" s="339"/>
      <c r="J9" s="421"/>
      <c r="L9" s="498" t="s">
        <v>2009</v>
      </c>
      <c r="M9" s="498" t="s">
        <v>2009</v>
      </c>
      <c r="N9" s="498" t="s">
        <v>2009</v>
      </c>
      <c r="O9" s="498" t="s">
        <v>2009</v>
      </c>
      <c r="P9" s="498" t="s">
        <v>2009</v>
      </c>
      <c r="Q9" s="498" t="s">
        <v>2009</v>
      </c>
      <c r="R9" s="121"/>
      <c r="S9" s="115"/>
      <c r="T9" s="115"/>
      <c r="U9" s="115"/>
      <c r="V9" s="115"/>
      <c r="W9" s="115"/>
      <c r="X9" s="115"/>
      <c r="Y9" s="121"/>
      <c r="Z9" s="121"/>
      <c r="AJ9" s="246"/>
      <c r="AK9" s="246"/>
      <c r="AL9" s="246"/>
      <c r="AM9" s="246"/>
      <c r="AN9" s="246"/>
    </row>
    <row r="10" spans="1:40" ht="14.55" customHeight="1" x14ac:dyDescent="0.3">
      <c r="A10" s="248"/>
      <c r="B10" s="342" t="str">
        <f>B26</f>
        <v>First attendances</v>
      </c>
      <c r="C10" s="310"/>
      <c r="D10" s="330">
        <f>D35</f>
        <v>0</v>
      </c>
      <c r="E10" s="330">
        <f t="shared" ref="E10:I10" si="0">E35</f>
        <v>0</v>
      </c>
      <c r="F10" s="330">
        <f t="shared" si="0"/>
        <v>0</v>
      </c>
      <c r="G10" s="330">
        <f t="shared" si="0"/>
        <v>0</v>
      </c>
      <c r="H10" s="330">
        <f t="shared" si="0"/>
        <v>0</v>
      </c>
      <c r="I10" s="330">
        <f t="shared" si="0"/>
        <v>0</v>
      </c>
      <c r="L10" s="249">
        <f>L35</f>
        <v>0</v>
      </c>
      <c r="M10" s="249">
        <f t="shared" ref="M10:Q10" si="1">M35</f>
        <v>0</v>
      </c>
      <c r="N10" s="249">
        <f t="shared" si="1"/>
        <v>0</v>
      </c>
      <c r="O10" s="249">
        <f t="shared" si="1"/>
        <v>0</v>
      </c>
      <c r="P10" s="249">
        <f t="shared" si="1"/>
        <v>0</v>
      </c>
      <c r="Q10" s="249">
        <f t="shared" si="1"/>
        <v>0</v>
      </c>
      <c r="R10" s="121"/>
      <c r="S10" s="121"/>
      <c r="T10" s="121"/>
      <c r="U10" s="121"/>
      <c r="V10" s="121"/>
      <c r="W10" s="121"/>
      <c r="X10" s="121"/>
      <c r="Y10" s="121"/>
      <c r="Z10" s="121"/>
      <c r="AJ10" s="246"/>
      <c r="AK10" s="246"/>
      <c r="AL10" s="246"/>
      <c r="AM10" s="246"/>
      <c r="AN10" s="246"/>
    </row>
    <row r="11" spans="1:40" ht="14.55" customHeight="1" x14ac:dyDescent="0.3">
      <c r="A11" s="248"/>
      <c r="B11" s="342" t="str">
        <f>B26&amp;" - hours"</f>
        <v>First attendances - hours</v>
      </c>
      <c r="C11" s="623">
        <f>'Capacity inputs'!F13</f>
        <v>30</v>
      </c>
      <c r="D11" s="330">
        <f>D10*$C11/60</f>
        <v>0</v>
      </c>
      <c r="E11" s="330">
        <f t="shared" ref="E11:I11" si="2">E10*$C11/60</f>
        <v>0</v>
      </c>
      <c r="F11" s="330">
        <f t="shared" si="2"/>
        <v>0</v>
      </c>
      <c r="G11" s="330">
        <f t="shared" si="2"/>
        <v>0</v>
      </c>
      <c r="H11" s="330">
        <f t="shared" si="2"/>
        <v>0</v>
      </c>
      <c r="I11" s="330">
        <f t="shared" si="2"/>
        <v>0</v>
      </c>
      <c r="L11" s="624"/>
      <c r="M11" s="624"/>
      <c r="N11" s="624"/>
      <c r="O11" s="624"/>
      <c r="P11" s="624"/>
      <c r="Q11" s="624"/>
      <c r="R11" s="121"/>
      <c r="S11" s="121"/>
      <c r="T11" s="121"/>
      <c r="U11" s="121"/>
      <c r="V11" s="121"/>
      <c r="W11" s="121"/>
      <c r="X11" s="121"/>
      <c r="Y11" s="121"/>
      <c r="Z11" s="121"/>
      <c r="AJ11" s="246"/>
      <c r="AK11" s="246"/>
      <c r="AL11" s="246"/>
      <c r="AM11" s="246"/>
      <c r="AN11" s="246"/>
    </row>
    <row r="12" spans="1:40" ht="14.55" customHeight="1" x14ac:dyDescent="0.3">
      <c r="A12" s="248"/>
      <c r="B12" s="342" t="str">
        <f>B38</f>
        <v>Follow up attendances</v>
      </c>
      <c r="C12" s="310"/>
      <c r="D12" s="330">
        <f>D47</f>
        <v>0</v>
      </c>
      <c r="E12" s="330">
        <f t="shared" ref="E12:I12" si="3">E47</f>
        <v>0</v>
      </c>
      <c r="F12" s="330">
        <f t="shared" si="3"/>
        <v>0</v>
      </c>
      <c r="G12" s="330">
        <f t="shared" si="3"/>
        <v>0</v>
      </c>
      <c r="H12" s="330">
        <f t="shared" si="3"/>
        <v>0</v>
      </c>
      <c r="I12" s="330">
        <f t="shared" si="3"/>
        <v>0</v>
      </c>
      <c r="L12" s="249">
        <f>L47</f>
        <v>0</v>
      </c>
      <c r="M12" s="249">
        <f t="shared" ref="M12:Q12" si="4">M47</f>
        <v>0</v>
      </c>
      <c r="N12" s="249">
        <f t="shared" si="4"/>
        <v>0</v>
      </c>
      <c r="O12" s="249">
        <f t="shared" si="4"/>
        <v>0</v>
      </c>
      <c r="P12" s="249">
        <f t="shared" si="4"/>
        <v>0</v>
      </c>
      <c r="Q12" s="249">
        <f t="shared" si="4"/>
        <v>0</v>
      </c>
      <c r="R12" s="121"/>
      <c r="S12" s="121"/>
      <c r="T12" s="121"/>
      <c r="U12" s="121"/>
      <c r="V12" s="121"/>
      <c r="W12" s="121"/>
      <c r="X12" s="121"/>
      <c r="Y12" s="121"/>
      <c r="Z12" s="121"/>
      <c r="AJ12" s="246"/>
      <c r="AK12" s="246"/>
      <c r="AL12" s="246"/>
      <c r="AM12" s="246"/>
      <c r="AN12" s="246"/>
    </row>
    <row r="13" spans="1:40" ht="14.55" customHeight="1" x14ac:dyDescent="0.3">
      <c r="A13" s="248"/>
      <c r="B13" s="342" t="str">
        <f>B38&amp;" - hours"</f>
        <v>Follow up attendances - hours</v>
      </c>
      <c r="C13" s="623">
        <f>'Capacity inputs'!F14</f>
        <v>20</v>
      </c>
      <c r="D13" s="330">
        <f>$C13/60*D12</f>
        <v>0</v>
      </c>
      <c r="E13" s="330">
        <f t="shared" ref="E13:I13" si="5">$C13/60*E12</f>
        <v>0</v>
      </c>
      <c r="F13" s="330">
        <f t="shared" si="5"/>
        <v>0</v>
      </c>
      <c r="G13" s="330">
        <f t="shared" si="5"/>
        <v>0</v>
      </c>
      <c r="H13" s="330">
        <f t="shared" si="5"/>
        <v>0</v>
      </c>
      <c r="I13" s="330">
        <f t="shared" si="5"/>
        <v>0</v>
      </c>
      <c r="L13" s="624"/>
      <c r="M13" s="624"/>
      <c r="N13" s="624"/>
      <c r="O13" s="624"/>
      <c r="P13" s="624"/>
      <c r="Q13" s="624"/>
      <c r="R13" s="121"/>
      <c r="S13" s="121"/>
      <c r="T13" s="121"/>
      <c r="U13" s="121"/>
      <c r="V13" s="121"/>
      <c r="W13" s="121"/>
      <c r="X13" s="121"/>
      <c r="Y13" s="121"/>
      <c r="Z13" s="121"/>
      <c r="AJ13" s="246"/>
      <c r="AK13" s="246"/>
      <c r="AL13" s="246"/>
      <c r="AM13" s="246"/>
      <c r="AN13" s="246"/>
    </row>
    <row r="14" spans="1:40" ht="14.55" customHeight="1" x14ac:dyDescent="0.3">
      <c r="A14" s="252"/>
      <c r="B14" s="340" t="str">
        <f>B50</f>
        <v>Administrations - induction</v>
      </c>
      <c r="C14" s="327"/>
      <c r="D14" s="326">
        <f>D61</f>
        <v>0</v>
      </c>
      <c r="E14" s="326">
        <f t="shared" ref="E14:I14" si="6">E61</f>
        <v>0</v>
      </c>
      <c r="F14" s="326">
        <f t="shared" si="6"/>
        <v>0</v>
      </c>
      <c r="G14" s="326">
        <f t="shared" si="6"/>
        <v>0</v>
      </c>
      <c r="H14" s="326">
        <f t="shared" si="6"/>
        <v>0</v>
      </c>
      <c r="I14" s="326">
        <f t="shared" si="6"/>
        <v>0</v>
      </c>
      <c r="L14" s="249">
        <f>L61</f>
        <v>0</v>
      </c>
      <c r="M14" s="249">
        <f t="shared" ref="M14:Q14" si="7">M61</f>
        <v>0</v>
      </c>
      <c r="N14" s="249">
        <f t="shared" si="7"/>
        <v>0</v>
      </c>
      <c r="O14" s="249">
        <f t="shared" si="7"/>
        <v>0</v>
      </c>
      <c r="P14" s="249">
        <f t="shared" si="7"/>
        <v>0</v>
      </c>
      <c r="Q14" s="249">
        <f t="shared" si="7"/>
        <v>0</v>
      </c>
      <c r="R14" s="121"/>
      <c r="S14" s="121"/>
      <c r="T14" s="121"/>
      <c r="U14" s="121"/>
      <c r="V14" s="121"/>
      <c r="W14" s="121"/>
      <c r="X14" s="121"/>
      <c r="Y14" s="121"/>
      <c r="Z14" s="121"/>
      <c r="AJ14" s="246"/>
      <c r="AK14" s="246"/>
      <c r="AL14" s="246"/>
      <c r="AM14" s="246"/>
      <c r="AN14" s="246"/>
    </row>
    <row r="15" spans="1:40" ht="14.55" customHeight="1" x14ac:dyDescent="0.3">
      <c r="A15" s="252"/>
      <c r="B15" s="340" t="str">
        <f>B64</f>
        <v>Administrations - maintenance</v>
      </c>
      <c r="C15" s="327"/>
      <c r="D15" s="326">
        <f>D74</f>
        <v>0</v>
      </c>
      <c r="E15" s="326">
        <f t="shared" ref="E15:I15" si="8">E74</f>
        <v>0</v>
      </c>
      <c r="F15" s="326">
        <f t="shared" si="8"/>
        <v>0</v>
      </c>
      <c r="G15" s="326">
        <f t="shared" si="8"/>
        <v>0</v>
      </c>
      <c r="H15" s="326">
        <f t="shared" si="8"/>
        <v>0</v>
      </c>
      <c r="I15" s="326">
        <f t="shared" si="8"/>
        <v>0</v>
      </c>
      <c r="L15" s="249">
        <f>L74</f>
        <v>0</v>
      </c>
      <c r="M15" s="249">
        <f t="shared" ref="M15:Q15" si="9">M74</f>
        <v>0</v>
      </c>
      <c r="N15" s="249">
        <f t="shared" si="9"/>
        <v>0</v>
      </c>
      <c r="O15" s="249">
        <f t="shared" si="9"/>
        <v>0</v>
      </c>
      <c r="P15" s="249">
        <f t="shared" si="9"/>
        <v>0</v>
      </c>
      <c r="Q15" s="249">
        <f t="shared" si="9"/>
        <v>0</v>
      </c>
      <c r="R15" s="121"/>
      <c r="S15" s="121"/>
      <c r="T15" s="121"/>
      <c r="U15" s="121"/>
      <c r="V15" s="121"/>
      <c r="W15" s="121"/>
      <c r="X15" s="121"/>
      <c r="Y15" s="121"/>
      <c r="Z15" s="121"/>
      <c r="AJ15" s="246"/>
      <c r="AK15" s="246"/>
      <c r="AL15" s="246"/>
      <c r="AM15" s="246"/>
      <c r="AN15" s="246"/>
    </row>
    <row r="16" spans="1:40" ht="14.55" customHeight="1" x14ac:dyDescent="0.3">
      <c r="A16" s="247"/>
      <c r="B16" s="341" t="s">
        <v>2215</v>
      </c>
      <c r="C16" s="343"/>
      <c r="D16" s="328">
        <f>D14+D15</f>
        <v>0</v>
      </c>
      <c r="E16" s="328">
        <f t="shared" ref="E16:I16" si="10">E14+E15</f>
        <v>0</v>
      </c>
      <c r="F16" s="328">
        <f t="shared" si="10"/>
        <v>0</v>
      </c>
      <c r="G16" s="328">
        <f t="shared" si="10"/>
        <v>0</v>
      </c>
      <c r="H16" s="328">
        <f t="shared" si="10"/>
        <v>0</v>
      </c>
      <c r="I16" s="328">
        <f t="shared" si="10"/>
        <v>0</v>
      </c>
      <c r="L16" s="183"/>
      <c r="M16" s="183"/>
      <c r="N16" s="183"/>
      <c r="O16" s="183"/>
      <c r="P16" s="325"/>
      <c r="Q16" s="325"/>
      <c r="R16" s="121"/>
      <c r="S16" s="121"/>
      <c r="T16" s="121"/>
      <c r="U16" s="121"/>
      <c r="V16" s="121"/>
      <c r="W16" s="121"/>
      <c r="X16" s="121"/>
      <c r="Y16" s="121"/>
      <c r="Z16" s="121"/>
      <c r="AJ16" s="246"/>
      <c r="AK16" s="246"/>
      <c r="AL16" s="246"/>
      <c r="AM16" s="246"/>
      <c r="AN16" s="246"/>
    </row>
    <row r="17" spans="1:40" ht="14.55" customHeight="1" x14ac:dyDescent="0.3">
      <c r="A17" s="247"/>
      <c r="B17" s="341" t="str">
        <f>B78&amp;" - hours"</f>
        <v>Nursing - administrations (hours) - hours</v>
      </c>
      <c r="C17" s="343"/>
      <c r="D17" s="328">
        <f t="shared" ref="D17:I17" si="11">D88</f>
        <v>0</v>
      </c>
      <c r="E17" s="328">
        <f t="shared" si="11"/>
        <v>0</v>
      </c>
      <c r="F17" s="328">
        <f t="shared" si="11"/>
        <v>0</v>
      </c>
      <c r="G17" s="328">
        <f t="shared" si="11"/>
        <v>0</v>
      </c>
      <c r="H17" s="328">
        <f t="shared" si="11"/>
        <v>0</v>
      </c>
      <c r="I17" s="328">
        <f t="shared" si="11"/>
        <v>0</v>
      </c>
      <c r="L17" s="183"/>
      <c r="M17" s="183"/>
      <c r="N17" s="183"/>
      <c r="O17" s="183"/>
      <c r="P17" s="325"/>
      <c r="Q17" s="325"/>
      <c r="R17" s="121"/>
      <c r="S17" s="121"/>
      <c r="T17" s="121"/>
      <c r="U17" s="121"/>
      <c r="V17" s="121"/>
      <c r="W17" s="121"/>
      <c r="X17" s="121"/>
      <c r="Y17" s="121"/>
      <c r="Z17" s="121"/>
      <c r="AJ17" s="246"/>
      <c r="AK17" s="246"/>
      <c r="AL17" s="246"/>
      <c r="AM17" s="246"/>
      <c r="AN17" s="246"/>
    </row>
    <row r="18" spans="1:40" ht="14.55" customHeight="1" x14ac:dyDescent="0.3">
      <c r="A18" s="247"/>
      <c r="B18" s="341" t="s">
        <v>2216</v>
      </c>
      <c r="C18" s="343"/>
      <c r="D18" s="328">
        <f>D14+D15</f>
        <v>0</v>
      </c>
      <c r="E18" s="328">
        <f t="shared" ref="E18:I18" si="12">E14+E15</f>
        <v>0</v>
      </c>
      <c r="F18" s="328">
        <f t="shared" si="12"/>
        <v>0</v>
      </c>
      <c r="G18" s="328">
        <f t="shared" si="12"/>
        <v>0</v>
      </c>
      <c r="H18" s="328">
        <f t="shared" si="12"/>
        <v>0</v>
      </c>
      <c r="I18" s="328">
        <f t="shared" si="12"/>
        <v>0</v>
      </c>
      <c r="L18" s="183"/>
      <c r="M18" s="183"/>
      <c r="N18" s="183"/>
      <c r="O18" s="183"/>
      <c r="P18" s="325"/>
      <c r="Q18" s="325"/>
      <c r="R18" s="121"/>
      <c r="S18" s="121"/>
      <c r="T18" s="121"/>
      <c r="U18" s="121"/>
      <c r="V18" s="121"/>
      <c r="W18" s="121"/>
      <c r="X18" s="121"/>
      <c r="Y18" s="121"/>
      <c r="Z18" s="121"/>
      <c r="AJ18" s="246"/>
      <c r="AK18" s="246"/>
      <c r="AL18" s="246"/>
      <c r="AM18" s="246"/>
      <c r="AN18" s="246"/>
    </row>
    <row r="19" spans="1:40" ht="14.55" customHeight="1" x14ac:dyDescent="0.3">
      <c r="A19" s="247"/>
      <c r="B19" s="341" t="str">
        <f>B91&amp;" - hours"</f>
        <v>Nursing patient preparation time (hours) - hours</v>
      </c>
      <c r="C19" s="343"/>
      <c r="D19" s="328">
        <f t="shared" ref="D19:I19" si="13">D101</f>
        <v>0</v>
      </c>
      <c r="E19" s="328">
        <f t="shared" si="13"/>
        <v>0</v>
      </c>
      <c r="F19" s="328">
        <f t="shared" si="13"/>
        <v>0</v>
      </c>
      <c r="G19" s="328">
        <f t="shared" si="13"/>
        <v>0</v>
      </c>
      <c r="H19" s="328">
        <f t="shared" si="13"/>
        <v>0</v>
      </c>
      <c r="I19" s="328">
        <f t="shared" si="13"/>
        <v>0</v>
      </c>
      <c r="L19" s="183"/>
      <c r="M19" s="183"/>
      <c r="N19" s="183"/>
      <c r="O19" s="183"/>
      <c r="P19" s="325"/>
      <c r="Q19" s="325"/>
      <c r="R19" s="121"/>
      <c r="S19" s="121"/>
      <c r="T19" s="121"/>
      <c r="U19" s="121"/>
      <c r="V19" s="121"/>
      <c r="W19" s="121"/>
      <c r="X19" s="121"/>
      <c r="Y19" s="121"/>
      <c r="Z19" s="121"/>
      <c r="AJ19" s="246"/>
      <c r="AK19" s="246"/>
      <c r="AL19" s="246"/>
      <c r="AM19" s="246"/>
      <c r="AN19" s="246"/>
    </row>
    <row r="20" spans="1:40" ht="14.55" customHeight="1" x14ac:dyDescent="0.3">
      <c r="A20" s="247"/>
      <c r="B20" s="341" t="s">
        <v>2217</v>
      </c>
      <c r="C20" s="343"/>
      <c r="D20" s="328">
        <f>D14+D15</f>
        <v>0</v>
      </c>
      <c r="E20" s="328">
        <f t="shared" ref="E20:I20" si="14">E14+E15</f>
        <v>0</v>
      </c>
      <c r="F20" s="328">
        <f t="shared" si="14"/>
        <v>0</v>
      </c>
      <c r="G20" s="328">
        <f t="shared" si="14"/>
        <v>0</v>
      </c>
      <c r="H20" s="328">
        <f t="shared" si="14"/>
        <v>0</v>
      </c>
      <c r="I20" s="328">
        <f t="shared" si="14"/>
        <v>0</v>
      </c>
      <c r="L20" s="183"/>
      <c r="M20" s="183"/>
      <c r="N20" s="183"/>
      <c r="O20" s="183"/>
      <c r="P20" s="325"/>
      <c r="Q20" s="325"/>
      <c r="R20" s="121"/>
      <c r="S20" s="121"/>
      <c r="T20" s="121"/>
      <c r="U20" s="121"/>
      <c r="V20" s="121"/>
      <c r="W20" s="121"/>
      <c r="X20" s="121"/>
      <c r="Y20" s="121"/>
      <c r="Z20" s="121"/>
      <c r="AJ20" s="246"/>
      <c r="AK20" s="246"/>
      <c r="AL20" s="246"/>
      <c r="AM20" s="246"/>
      <c r="AN20" s="246"/>
    </row>
    <row r="21" spans="1:40" ht="14.55" customHeight="1" x14ac:dyDescent="0.3">
      <c r="A21" s="247"/>
      <c r="B21" s="341" t="str">
        <f>B104&amp;" - hours"</f>
        <v>Post administration nursing time (hours) - hours</v>
      </c>
      <c r="C21" s="343"/>
      <c r="D21" s="328">
        <f t="shared" ref="D21:I21" si="15">D114</f>
        <v>0</v>
      </c>
      <c r="E21" s="328">
        <f t="shared" si="15"/>
        <v>0</v>
      </c>
      <c r="F21" s="328">
        <f t="shared" si="15"/>
        <v>0</v>
      </c>
      <c r="G21" s="328">
        <f t="shared" si="15"/>
        <v>0</v>
      </c>
      <c r="H21" s="328">
        <f t="shared" si="15"/>
        <v>0</v>
      </c>
      <c r="I21" s="328">
        <f t="shared" si="15"/>
        <v>0</v>
      </c>
      <c r="L21" s="183"/>
      <c r="M21" s="183"/>
      <c r="N21" s="183"/>
      <c r="O21" s="183"/>
      <c r="P21" s="325"/>
      <c r="Q21" s="325"/>
      <c r="R21" s="121"/>
      <c r="S21" s="121"/>
      <c r="T21" s="121"/>
      <c r="U21" s="121"/>
      <c r="V21" s="121"/>
      <c r="W21" s="121"/>
      <c r="X21" s="121"/>
      <c r="Y21" s="121"/>
      <c r="Z21" s="121"/>
      <c r="AJ21" s="246"/>
      <c r="AK21" s="246"/>
      <c r="AL21" s="246"/>
      <c r="AM21" s="246"/>
      <c r="AN21" s="246"/>
    </row>
    <row r="22" spans="1:40" ht="14.55" customHeight="1" x14ac:dyDescent="0.3">
      <c r="B22" s="210"/>
      <c r="D22" s="246"/>
      <c r="F22" s="121"/>
      <c r="G22" s="121"/>
      <c r="H22" s="121"/>
      <c r="I22" s="121"/>
      <c r="J22" s="121"/>
      <c r="K22" s="121"/>
      <c r="L22" s="250">
        <f t="shared" ref="L22:Q22" si="16">SUM(L10:L21)</f>
        <v>0</v>
      </c>
      <c r="M22" s="250">
        <f t="shared" si="16"/>
        <v>0</v>
      </c>
      <c r="N22" s="250">
        <f t="shared" si="16"/>
        <v>0</v>
      </c>
      <c r="O22" s="250">
        <f t="shared" si="16"/>
        <v>0</v>
      </c>
      <c r="P22" s="250">
        <f t="shared" si="16"/>
        <v>0</v>
      </c>
      <c r="Q22" s="250">
        <f t="shared" si="16"/>
        <v>0</v>
      </c>
      <c r="R22" s="121"/>
      <c r="S22" s="121"/>
      <c r="T22" s="121"/>
      <c r="U22" s="121"/>
      <c r="V22" s="121"/>
      <c r="W22" s="121"/>
      <c r="X22" s="121"/>
      <c r="Y22" s="121"/>
      <c r="Z22" s="121"/>
    </row>
    <row r="23" spans="1:40" x14ac:dyDescent="0.3">
      <c r="B23" s="268"/>
      <c r="C23" s="268"/>
      <c r="D23" s="268"/>
      <c r="E23" s="268"/>
      <c r="F23" s="268"/>
      <c r="G23" s="268"/>
      <c r="H23" s="268"/>
      <c r="I23" s="268"/>
      <c r="J23" s="268"/>
      <c r="K23" s="268"/>
      <c r="L23" s="268"/>
      <c r="P23" s="121"/>
      <c r="Q23" s="121"/>
      <c r="R23" s="121"/>
      <c r="S23" s="121"/>
      <c r="V23" s="121"/>
      <c r="W23" s="121"/>
      <c r="X23" s="121"/>
      <c r="Y23" s="121"/>
      <c r="Z23" s="121"/>
      <c r="AJ23" s="246"/>
      <c r="AK23" s="246"/>
      <c r="AL23" s="246"/>
      <c r="AM23" s="246"/>
      <c r="AN23" s="246"/>
    </row>
    <row r="24" spans="1:40" x14ac:dyDescent="0.3">
      <c r="B24" s="297" t="s">
        <v>2036</v>
      </c>
      <c r="C24" s="298"/>
      <c r="D24" s="298"/>
      <c r="E24" s="299"/>
      <c r="F24" s="298"/>
      <c r="G24" s="300"/>
      <c r="H24" s="301"/>
      <c r="I24" s="301"/>
      <c r="J24" s="301"/>
      <c r="K24" s="301"/>
      <c r="L24" s="301"/>
      <c r="M24" s="301"/>
      <c r="N24" s="301"/>
      <c r="O24" s="301"/>
      <c r="P24" s="301"/>
      <c r="Q24" s="302"/>
      <c r="R24" s="121"/>
      <c r="S24" s="121"/>
      <c r="T24" s="121"/>
      <c r="U24" s="121"/>
      <c r="V24" s="121"/>
      <c r="W24" s="121"/>
      <c r="X24" s="121"/>
      <c r="Y24" s="121"/>
      <c r="Z24" s="121"/>
      <c r="AJ24" s="246"/>
      <c r="AK24" s="246"/>
      <c r="AL24" s="246"/>
      <c r="AM24" s="246"/>
      <c r="AN24" s="246"/>
    </row>
    <row r="25" spans="1:40" x14ac:dyDescent="0.3">
      <c r="A25" s="248"/>
      <c r="B25" s="413" t="s">
        <v>2037</v>
      </c>
      <c r="C25" s="406"/>
      <c r="D25" s="407"/>
      <c r="E25" s="408"/>
      <c r="F25" s="248"/>
      <c r="G25" s="248"/>
      <c r="H25" s="191"/>
      <c r="I25" s="191"/>
      <c r="J25" s="191"/>
      <c r="K25" s="191"/>
      <c r="L25" s="191"/>
      <c r="M25" s="191"/>
      <c r="N25" s="191"/>
      <c r="O25" s="191"/>
      <c r="P25" s="191"/>
      <c r="Q25" s="191"/>
      <c r="R25" s="121"/>
      <c r="S25" s="121"/>
      <c r="T25" s="121"/>
      <c r="U25" s="121"/>
      <c r="V25" s="121"/>
      <c r="W25" s="121"/>
      <c r="X25" s="121"/>
      <c r="Y25" s="121"/>
      <c r="Z25" s="121"/>
      <c r="AJ25" s="246"/>
      <c r="AK25" s="246"/>
      <c r="AL25" s="246"/>
      <c r="AM25" s="246"/>
      <c r="AN25" s="246"/>
    </row>
    <row r="26" spans="1:40" x14ac:dyDescent="0.3">
      <c r="A26" s="404"/>
      <c r="B26" s="409" t="s">
        <v>2038</v>
      </c>
      <c r="C26" s="316"/>
      <c r="D26" s="316"/>
      <c r="E26" s="316"/>
      <c r="F26" s="316"/>
      <c r="G26" s="316"/>
      <c r="H26" s="316"/>
      <c r="I26" s="190"/>
      <c r="J26" s="191"/>
      <c r="K26" s="191"/>
      <c r="L26" s="191"/>
      <c r="M26" s="191"/>
      <c r="N26" s="191"/>
      <c r="O26" s="191"/>
      <c r="P26" s="191"/>
      <c r="Q26" s="191"/>
      <c r="R26" s="121"/>
      <c r="S26" s="121"/>
      <c r="T26" s="121"/>
      <c r="U26" s="121"/>
      <c r="V26" s="121"/>
      <c r="W26" s="121"/>
      <c r="X26" s="121"/>
      <c r="Y26" s="121"/>
      <c r="Z26" s="121"/>
      <c r="AJ26" s="246"/>
      <c r="AK26" s="246"/>
      <c r="AL26" s="246"/>
      <c r="AM26" s="246"/>
      <c r="AN26" s="246"/>
    </row>
    <row r="27" spans="1:40" ht="43.2" x14ac:dyDescent="0.3">
      <c r="A27" s="404"/>
      <c r="B27" s="267" t="s">
        <v>1980</v>
      </c>
      <c r="C27" s="152" t="s">
        <v>2039</v>
      </c>
      <c r="D27" s="737" t="s">
        <v>2025</v>
      </c>
      <c r="E27" s="218" t="s">
        <v>1882</v>
      </c>
      <c r="F27" s="218" t="s">
        <v>1883</v>
      </c>
      <c r="G27" s="151" t="s">
        <v>2002</v>
      </c>
      <c r="H27" s="151" t="s">
        <v>2003</v>
      </c>
      <c r="I27" s="218" t="s">
        <v>2004</v>
      </c>
      <c r="J27" s="412"/>
      <c r="K27" s="403" t="s">
        <v>2049</v>
      </c>
      <c r="L27" s="737" t="s">
        <v>2025</v>
      </c>
      <c r="M27" s="739" t="s">
        <v>1882</v>
      </c>
      <c r="N27" s="739" t="s">
        <v>1883</v>
      </c>
      <c r="O27" s="329" t="s">
        <v>2002</v>
      </c>
      <c r="P27" s="329" t="s">
        <v>2003</v>
      </c>
      <c r="Q27" s="739" t="s">
        <v>2004</v>
      </c>
      <c r="R27" s="121"/>
      <c r="S27" s="121"/>
      <c r="T27" s="121"/>
      <c r="U27" s="121"/>
      <c r="V27" s="121"/>
      <c r="W27" s="121"/>
      <c r="X27" s="121"/>
      <c r="Y27" s="121"/>
      <c r="Z27" s="121"/>
      <c r="AJ27" s="246"/>
      <c r="AK27" s="246"/>
      <c r="AL27" s="246"/>
      <c r="AM27" s="246"/>
      <c r="AN27" s="246"/>
    </row>
    <row r="28" spans="1:40" x14ac:dyDescent="0.3">
      <c r="A28" s="404"/>
      <c r="B28" s="283" t="str">
        <f>'Capacity inputs'!G12</f>
        <v>Guselkumab IV+SC</v>
      </c>
      <c r="C28" s="137">
        <f>'Capacity inputs'!G$13</f>
        <v>1</v>
      </c>
      <c r="D28" s="116">
        <f>'Financial impact (cash)'!D13*$C28</f>
        <v>0</v>
      </c>
      <c r="E28" s="116">
        <f>'Financial impact (cash)'!E13*$C28</f>
        <v>0</v>
      </c>
      <c r="F28" s="116">
        <f>'Financial impact (cash)'!F13*$C28</f>
        <v>0</v>
      </c>
      <c r="G28" s="116">
        <f>'Financial impact (cash)'!G13*$C28</f>
        <v>0</v>
      </c>
      <c r="H28" s="116">
        <f>'Financial impact (cash)'!H13*$C28</f>
        <v>0</v>
      </c>
      <c r="I28" s="116">
        <f>'Financial impact (cash)'!I13*$C28</f>
        <v>0</v>
      </c>
      <c r="J28" s="412"/>
      <c r="K28" s="417">
        <f>'Unit costs'!I160</f>
        <v>244</v>
      </c>
      <c r="L28" s="249">
        <f>(D28*$K28)/1000</f>
        <v>0</v>
      </c>
      <c r="M28" s="249">
        <f t="shared" ref="M28:Q29" si="17">(E28*$K28)/1000</f>
        <v>0</v>
      </c>
      <c r="N28" s="249">
        <f t="shared" si="17"/>
        <v>0</v>
      </c>
      <c r="O28" s="249">
        <f t="shared" si="17"/>
        <v>0</v>
      </c>
      <c r="P28" s="249">
        <f t="shared" si="17"/>
        <v>0</v>
      </c>
      <c r="Q28" s="249">
        <f t="shared" si="17"/>
        <v>0</v>
      </c>
      <c r="R28" s="121"/>
      <c r="S28" s="121"/>
      <c r="T28" s="121"/>
      <c r="U28" s="121"/>
      <c r="V28" s="121"/>
      <c r="W28" s="121"/>
      <c r="X28" s="121"/>
      <c r="Y28" s="121"/>
      <c r="Z28" s="121"/>
      <c r="AJ28" s="246"/>
      <c r="AK28" s="246"/>
      <c r="AL28" s="246"/>
      <c r="AM28" s="246"/>
      <c r="AN28" s="246"/>
    </row>
    <row r="29" spans="1:40" x14ac:dyDescent="0.3">
      <c r="A29" s="404"/>
      <c r="B29" s="283" t="str">
        <f>'Capacity inputs'!H12</f>
        <v>Guselkumab SC+SC</v>
      </c>
      <c r="C29" s="137">
        <f>'Capacity inputs'!H$13</f>
        <v>1</v>
      </c>
      <c r="D29" s="116">
        <f>'Financial impact (cash)'!D14*$C29</f>
        <v>0</v>
      </c>
      <c r="E29" s="116">
        <f>'Financial impact (cash)'!E14*$C29</f>
        <v>0</v>
      </c>
      <c r="F29" s="116">
        <f>'Financial impact (cash)'!F14*$C29</f>
        <v>0</v>
      </c>
      <c r="G29" s="116">
        <f>'Financial impact (cash)'!G14*$C29</f>
        <v>0</v>
      </c>
      <c r="H29" s="116">
        <f>'Financial impact (cash)'!H14*$C29</f>
        <v>0</v>
      </c>
      <c r="I29" s="116">
        <f>'Financial impact (cash)'!I14*$C29</f>
        <v>0</v>
      </c>
      <c r="J29" s="412"/>
      <c r="K29" s="417">
        <f>K28</f>
        <v>244</v>
      </c>
      <c r="L29" s="249">
        <f>(D29*$K29)/1000</f>
        <v>0</v>
      </c>
      <c r="M29" s="249">
        <f t="shared" si="17"/>
        <v>0</v>
      </c>
      <c r="N29" s="249">
        <f t="shared" si="17"/>
        <v>0</v>
      </c>
      <c r="O29" s="249">
        <f t="shared" si="17"/>
        <v>0</v>
      </c>
      <c r="P29" s="249">
        <f t="shared" si="17"/>
        <v>0</v>
      </c>
      <c r="Q29" s="249">
        <f t="shared" si="17"/>
        <v>0</v>
      </c>
      <c r="R29" s="121"/>
      <c r="S29" s="121"/>
      <c r="T29" s="121"/>
      <c r="U29" s="121"/>
      <c r="V29" s="121"/>
      <c r="W29" s="121"/>
      <c r="X29" s="121"/>
      <c r="Y29" s="121"/>
      <c r="Z29" s="121"/>
      <c r="AJ29" s="246"/>
      <c r="AK29" s="246"/>
      <c r="AL29" s="246"/>
      <c r="AM29" s="246"/>
      <c r="AN29" s="246"/>
    </row>
    <row r="30" spans="1:40" x14ac:dyDescent="0.3">
      <c r="A30" s="404"/>
      <c r="B30" s="283" t="str">
        <f>'Capacity inputs'!I12</f>
        <v>Mirikizumab</v>
      </c>
      <c r="C30" s="137">
        <f>'Capacity inputs'!I$13</f>
        <v>1</v>
      </c>
      <c r="D30" s="116">
        <f>'Financial impact (cash)'!D15*$C30</f>
        <v>0</v>
      </c>
      <c r="E30" s="116">
        <f>'Financial impact (cash)'!E15*$C30</f>
        <v>0</v>
      </c>
      <c r="F30" s="116">
        <f>'Financial impact (cash)'!F15*$C30</f>
        <v>0</v>
      </c>
      <c r="G30" s="116">
        <f>'Financial impact (cash)'!G15*$C30</f>
        <v>0</v>
      </c>
      <c r="H30" s="116">
        <f>'Financial impact (cash)'!H15*$C30</f>
        <v>0</v>
      </c>
      <c r="I30" s="116">
        <f>'Financial impact (cash)'!I15*$C30</f>
        <v>0</v>
      </c>
      <c r="J30" s="412"/>
      <c r="K30" s="417">
        <f>K29</f>
        <v>244</v>
      </c>
      <c r="L30" s="249">
        <f t="shared" ref="L30:L34" si="18">(D30*$K30)/1000</f>
        <v>0</v>
      </c>
      <c r="M30" s="249">
        <f t="shared" ref="M30:Q34" si="19">(E30*$K30)/1000</f>
        <v>0</v>
      </c>
      <c r="N30" s="249">
        <f t="shared" si="19"/>
        <v>0</v>
      </c>
      <c r="O30" s="249">
        <f t="shared" si="19"/>
        <v>0</v>
      </c>
      <c r="P30" s="249">
        <f t="shared" si="19"/>
        <v>0</v>
      </c>
      <c r="Q30" s="249">
        <f t="shared" si="19"/>
        <v>0</v>
      </c>
      <c r="R30" s="121"/>
      <c r="S30" s="121"/>
      <c r="T30" s="121"/>
      <c r="U30" s="121"/>
      <c r="V30" s="121"/>
      <c r="W30" s="121"/>
      <c r="X30" s="121"/>
      <c r="Y30" s="121"/>
      <c r="Z30" s="121"/>
      <c r="AJ30" s="246"/>
      <c r="AK30" s="246"/>
      <c r="AL30" s="246"/>
      <c r="AM30" s="246"/>
      <c r="AN30" s="246"/>
    </row>
    <row r="31" spans="1:40" x14ac:dyDescent="0.3">
      <c r="A31" s="404"/>
      <c r="B31" s="283" t="str">
        <f>'Capacity inputs'!J12</f>
        <v>Risankizumab</v>
      </c>
      <c r="C31" s="137">
        <f>'Capacity inputs'!J$13</f>
        <v>1</v>
      </c>
      <c r="D31" s="116">
        <f>'Financial impact (cash)'!D16*$C31</f>
        <v>0</v>
      </c>
      <c r="E31" s="116">
        <f>'Financial impact (cash)'!E16*$C31</f>
        <v>0</v>
      </c>
      <c r="F31" s="116">
        <f>'Financial impact (cash)'!F16*$C31</f>
        <v>0</v>
      </c>
      <c r="G31" s="116">
        <f>'Financial impact (cash)'!G16*$C31</f>
        <v>0</v>
      </c>
      <c r="H31" s="116">
        <f>'Financial impact (cash)'!H16*$C31</f>
        <v>0</v>
      </c>
      <c r="I31" s="116">
        <f>'Financial impact (cash)'!I16*$C31</f>
        <v>0</v>
      </c>
      <c r="J31" s="412"/>
      <c r="K31" s="417">
        <f>K30</f>
        <v>244</v>
      </c>
      <c r="L31" s="249">
        <f t="shared" si="18"/>
        <v>0</v>
      </c>
      <c r="M31" s="249">
        <f t="shared" si="19"/>
        <v>0</v>
      </c>
      <c r="N31" s="249">
        <f t="shared" si="19"/>
        <v>0</v>
      </c>
      <c r="O31" s="249">
        <f t="shared" si="19"/>
        <v>0</v>
      </c>
      <c r="P31" s="249">
        <f t="shared" si="19"/>
        <v>0</v>
      </c>
      <c r="Q31" s="249">
        <f t="shared" si="19"/>
        <v>0</v>
      </c>
      <c r="R31" s="121"/>
      <c r="S31" s="121"/>
      <c r="T31" s="121"/>
      <c r="U31" s="121"/>
      <c r="V31" s="121"/>
      <c r="W31" s="121"/>
      <c r="X31" s="121"/>
      <c r="Y31" s="121"/>
      <c r="Z31" s="121"/>
      <c r="AJ31" s="246"/>
      <c r="AK31" s="246"/>
      <c r="AL31" s="246"/>
      <c r="AM31" s="246"/>
      <c r="AN31" s="246"/>
    </row>
    <row r="32" spans="1:40" x14ac:dyDescent="0.3">
      <c r="A32" s="404"/>
      <c r="B32" s="283" t="str">
        <f>'Capacity inputs'!K12</f>
        <v>Ustekinumab</v>
      </c>
      <c r="C32" s="137">
        <f>'Capacity inputs'!K$13</f>
        <v>1</v>
      </c>
      <c r="D32" s="116">
        <f>'Financial impact (cash)'!D17*$C32</f>
        <v>0</v>
      </c>
      <c r="E32" s="116">
        <f>'Financial impact (cash)'!E17*$C32</f>
        <v>0</v>
      </c>
      <c r="F32" s="116">
        <f>'Financial impact (cash)'!F17*$C32</f>
        <v>0</v>
      </c>
      <c r="G32" s="116">
        <f>'Financial impact (cash)'!G17*$C32</f>
        <v>0</v>
      </c>
      <c r="H32" s="116">
        <f>'Financial impact (cash)'!H17*$C32</f>
        <v>0</v>
      </c>
      <c r="I32" s="116">
        <f>'Financial impact (cash)'!I17*$C32</f>
        <v>0</v>
      </c>
      <c r="J32" s="412"/>
      <c r="K32" s="417">
        <f>K30</f>
        <v>244</v>
      </c>
      <c r="L32" s="249">
        <f t="shared" si="18"/>
        <v>0</v>
      </c>
      <c r="M32" s="249">
        <f t="shared" si="19"/>
        <v>0</v>
      </c>
      <c r="N32" s="249">
        <f t="shared" si="19"/>
        <v>0</v>
      </c>
      <c r="O32" s="249">
        <f t="shared" si="19"/>
        <v>0</v>
      </c>
      <c r="P32" s="249">
        <f t="shared" si="19"/>
        <v>0</v>
      </c>
      <c r="Q32" s="249">
        <f t="shared" si="19"/>
        <v>0</v>
      </c>
      <c r="R32" s="121"/>
      <c r="S32" s="121"/>
      <c r="T32" s="121"/>
      <c r="U32" s="121"/>
      <c r="V32" s="121"/>
      <c r="W32" s="121"/>
      <c r="X32" s="121"/>
      <c r="Y32" s="121"/>
      <c r="Z32" s="121"/>
      <c r="AJ32" s="246"/>
      <c r="AK32" s="246"/>
      <c r="AL32" s="246"/>
      <c r="AM32" s="246"/>
      <c r="AN32" s="246"/>
    </row>
    <row r="33" spans="1:40" x14ac:dyDescent="0.3">
      <c r="A33" s="404"/>
      <c r="B33" s="749" t="str">
        <f>'Capacity inputs'!L12</f>
        <v>Vedolizumab 
IV+IV</v>
      </c>
      <c r="C33" s="137">
        <f>'Capacity inputs'!L$13</f>
        <v>1</v>
      </c>
      <c r="D33" s="116">
        <f>'Financial impact (cash)'!D18*$C33</f>
        <v>0</v>
      </c>
      <c r="E33" s="116">
        <f>'Financial impact (cash)'!E18*$C33</f>
        <v>0</v>
      </c>
      <c r="F33" s="116">
        <f>'Financial impact (cash)'!F18*$C33</f>
        <v>0</v>
      </c>
      <c r="G33" s="116">
        <f>'Financial impact (cash)'!G18*$C33</f>
        <v>0</v>
      </c>
      <c r="H33" s="116">
        <f>'Financial impact (cash)'!H18*$C33</f>
        <v>0</v>
      </c>
      <c r="I33" s="116">
        <f>'Financial impact (cash)'!I18*$C33</f>
        <v>0</v>
      </c>
      <c r="J33" s="412"/>
      <c r="K33" s="417">
        <f>K30</f>
        <v>244</v>
      </c>
      <c r="L33" s="249">
        <f t="shared" si="18"/>
        <v>0</v>
      </c>
      <c r="M33" s="249">
        <f t="shared" si="19"/>
        <v>0</v>
      </c>
      <c r="N33" s="249">
        <f t="shared" si="19"/>
        <v>0</v>
      </c>
      <c r="O33" s="249">
        <f t="shared" si="19"/>
        <v>0</v>
      </c>
      <c r="P33" s="249">
        <f t="shared" si="19"/>
        <v>0</v>
      </c>
      <c r="Q33" s="249">
        <f t="shared" si="19"/>
        <v>0</v>
      </c>
      <c r="R33" s="121"/>
      <c r="S33" s="121"/>
      <c r="T33" s="121"/>
      <c r="U33" s="121"/>
      <c r="V33" s="121"/>
      <c r="W33" s="121"/>
      <c r="X33" s="121"/>
      <c r="Y33" s="121"/>
      <c r="Z33" s="121"/>
      <c r="AJ33" s="246"/>
      <c r="AK33" s="246"/>
      <c r="AL33" s="246"/>
      <c r="AM33" s="246"/>
      <c r="AN33" s="246"/>
    </row>
    <row r="34" spans="1:40" x14ac:dyDescent="0.3">
      <c r="A34" s="404"/>
      <c r="B34" s="749" t="str">
        <f>'Capacity inputs'!M12</f>
        <v>Vedolizumab IV+SC</v>
      </c>
      <c r="C34" s="137">
        <f>'Capacity inputs'!M$13</f>
        <v>1</v>
      </c>
      <c r="D34" s="116">
        <f>'Financial impact (cash)'!D19*$C34</f>
        <v>0</v>
      </c>
      <c r="E34" s="116">
        <f>'Financial impact (cash)'!E19*$C34</f>
        <v>0</v>
      </c>
      <c r="F34" s="116">
        <f>'Financial impact (cash)'!F19*$C34</f>
        <v>0</v>
      </c>
      <c r="G34" s="116">
        <f>'Financial impact (cash)'!G19*$C34</f>
        <v>0</v>
      </c>
      <c r="H34" s="116">
        <f>'Financial impact (cash)'!H19*$C34</f>
        <v>0</v>
      </c>
      <c r="I34" s="116">
        <f>'Financial impact (cash)'!I19*$C34</f>
        <v>0</v>
      </c>
      <c r="J34" s="412"/>
      <c r="K34" s="417">
        <f>K30</f>
        <v>244</v>
      </c>
      <c r="L34" s="249">
        <f t="shared" si="18"/>
        <v>0</v>
      </c>
      <c r="M34" s="249">
        <f t="shared" si="19"/>
        <v>0</v>
      </c>
      <c r="N34" s="249">
        <f t="shared" si="19"/>
        <v>0</v>
      </c>
      <c r="O34" s="249">
        <f t="shared" si="19"/>
        <v>0</v>
      </c>
      <c r="P34" s="249">
        <f t="shared" si="19"/>
        <v>0</v>
      </c>
      <c r="Q34" s="249">
        <f t="shared" si="19"/>
        <v>0</v>
      </c>
      <c r="R34" s="121"/>
      <c r="S34" s="121"/>
      <c r="T34" s="121"/>
      <c r="U34" s="121"/>
      <c r="V34" s="121"/>
      <c r="W34" s="121"/>
      <c r="X34" s="121"/>
      <c r="Y34" s="121"/>
      <c r="Z34" s="121"/>
      <c r="AJ34" s="246"/>
      <c r="AK34" s="246"/>
      <c r="AL34" s="246"/>
      <c r="AM34" s="246"/>
      <c r="AN34" s="246"/>
    </row>
    <row r="35" spans="1:40" x14ac:dyDescent="0.3">
      <c r="A35" s="404"/>
      <c r="B35" s="393"/>
      <c r="C35" s="271"/>
      <c r="D35" s="167">
        <f>SUM(D28:D34)</f>
        <v>0</v>
      </c>
      <c r="E35" s="167">
        <f t="shared" ref="E35:I35" si="20">SUM(E28:E34)</f>
        <v>0</v>
      </c>
      <c r="F35" s="167">
        <f t="shared" si="20"/>
        <v>0</v>
      </c>
      <c r="G35" s="167">
        <f t="shared" si="20"/>
        <v>0</v>
      </c>
      <c r="H35" s="167">
        <f t="shared" si="20"/>
        <v>0</v>
      </c>
      <c r="I35" s="167">
        <f t="shared" si="20"/>
        <v>0</v>
      </c>
      <c r="J35" s="412"/>
      <c r="K35" s="191"/>
      <c r="L35" s="250">
        <f>SUM(L28:L34)</f>
        <v>0</v>
      </c>
      <c r="M35" s="250">
        <f t="shared" ref="M35:Q35" si="21">SUM(M28:M34)</f>
        <v>0</v>
      </c>
      <c r="N35" s="250">
        <f t="shared" si="21"/>
        <v>0</v>
      </c>
      <c r="O35" s="250">
        <f t="shared" si="21"/>
        <v>0</v>
      </c>
      <c r="P35" s="250">
        <f t="shared" si="21"/>
        <v>0</v>
      </c>
      <c r="Q35" s="250">
        <f t="shared" si="21"/>
        <v>0</v>
      </c>
      <c r="R35" s="121"/>
      <c r="S35" s="121"/>
      <c r="T35" s="121"/>
      <c r="U35" s="121"/>
      <c r="V35" s="121"/>
      <c r="W35" s="121"/>
      <c r="X35" s="121"/>
      <c r="Y35" s="121"/>
      <c r="Z35" s="121"/>
      <c r="AJ35" s="246"/>
      <c r="AK35" s="246"/>
      <c r="AL35" s="246"/>
      <c r="AM35" s="246"/>
      <c r="AN35" s="246"/>
    </row>
    <row r="36" spans="1:40" x14ac:dyDescent="0.3">
      <c r="A36" s="404"/>
      <c r="B36" s="219"/>
      <c r="C36" s="271"/>
      <c r="D36" s="245" t="s">
        <v>2040</v>
      </c>
      <c r="E36" s="167">
        <f>E35-$D$35</f>
        <v>0</v>
      </c>
      <c r="F36" s="167">
        <f>F35-$D$35</f>
        <v>0</v>
      </c>
      <c r="G36" s="167">
        <f>G35-$D$35</f>
        <v>0</v>
      </c>
      <c r="H36" s="167">
        <f>H35-$D$35</f>
        <v>0</v>
      </c>
      <c r="I36" s="167">
        <f>I35-$D$35</f>
        <v>0</v>
      </c>
      <c r="J36" s="412"/>
      <c r="K36" s="191"/>
      <c r="L36" s="191"/>
      <c r="M36" s="250">
        <f>M35-$L35</f>
        <v>0</v>
      </c>
      <c r="N36" s="250">
        <f t="shared" ref="N36:Q36" si="22">N35-$L35</f>
        <v>0</v>
      </c>
      <c r="O36" s="250">
        <f t="shared" si="22"/>
        <v>0</v>
      </c>
      <c r="P36" s="250">
        <f t="shared" si="22"/>
        <v>0</v>
      </c>
      <c r="Q36" s="250">
        <f t="shared" si="22"/>
        <v>0</v>
      </c>
      <c r="R36" s="121"/>
      <c r="S36" s="121"/>
      <c r="T36" s="121"/>
      <c r="U36" s="121"/>
      <c r="V36" s="121"/>
      <c r="W36" s="121"/>
      <c r="X36" s="121"/>
      <c r="Y36" s="121"/>
      <c r="Z36" s="121"/>
      <c r="AJ36" s="246"/>
      <c r="AK36" s="246"/>
      <c r="AL36" s="246"/>
      <c r="AM36" s="246"/>
      <c r="AN36" s="246"/>
    </row>
    <row r="37" spans="1:40" x14ac:dyDescent="0.3">
      <c r="A37" s="248"/>
      <c r="B37" s="405"/>
      <c r="C37" s="406"/>
      <c r="D37" s="407"/>
      <c r="E37" s="408"/>
      <c r="F37" s="248"/>
      <c r="G37" s="248"/>
      <c r="H37" s="248"/>
      <c r="I37" s="266"/>
      <c r="J37" s="191"/>
      <c r="K37" s="191"/>
      <c r="L37" s="191"/>
      <c r="M37" s="191"/>
      <c r="N37" s="191"/>
      <c r="O37" s="191"/>
      <c r="P37" s="191"/>
      <c r="Q37" s="191"/>
      <c r="R37" s="121"/>
      <c r="S37" s="121"/>
      <c r="T37" s="121"/>
      <c r="U37" s="121"/>
      <c r="V37" s="121"/>
      <c r="W37" s="121"/>
      <c r="X37" s="121"/>
      <c r="Y37" s="121"/>
      <c r="Z37" s="121"/>
      <c r="AJ37" s="246"/>
      <c r="AK37" s="246"/>
      <c r="AL37" s="246"/>
      <c r="AM37" s="246"/>
      <c r="AN37" s="246"/>
    </row>
    <row r="38" spans="1:40" x14ac:dyDescent="0.3">
      <c r="A38" s="248"/>
      <c r="B38" s="315" t="s">
        <v>2041</v>
      </c>
      <c r="C38" s="316"/>
      <c r="D38" s="316"/>
      <c r="E38" s="316"/>
      <c r="F38" s="316"/>
      <c r="G38" s="316"/>
      <c r="H38" s="316"/>
      <c r="I38" s="190"/>
      <c r="J38" s="191"/>
      <c r="K38" s="191"/>
      <c r="L38" s="191"/>
      <c r="M38" s="191"/>
      <c r="N38" s="191"/>
      <c r="O38" s="191"/>
      <c r="P38" s="191"/>
      <c r="Q38" s="191"/>
      <c r="R38" s="121"/>
      <c r="S38" s="121"/>
      <c r="T38" s="121"/>
      <c r="U38" s="121"/>
      <c r="V38" s="121"/>
      <c r="W38" s="121"/>
      <c r="X38" s="121"/>
      <c r="Y38" s="121"/>
      <c r="Z38" s="121"/>
      <c r="AJ38" s="246"/>
      <c r="AK38" s="246"/>
      <c r="AL38" s="246"/>
      <c r="AM38" s="246"/>
      <c r="AN38" s="246"/>
    </row>
    <row r="39" spans="1:40" ht="43.2" x14ac:dyDescent="0.3">
      <c r="A39" s="248"/>
      <c r="B39" s="239" t="s">
        <v>1980</v>
      </c>
      <c r="C39" s="152" t="s">
        <v>2039</v>
      </c>
      <c r="D39" s="737" t="s">
        <v>2025</v>
      </c>
      <c r="E39" s="218" t="s">
        <v>1882</v>
      </c>
      <c r="F39" s="218" t="s">
        <v>1883</v>
      </c>
      <c r="G39" s="151" t="s">
        <v>2002</v>
      </c>
      <c r="H39" s="151" t="s">
        <v>2003</v>
      </c>
      <c r="I39" s="218" t="s">
        <v>2004</v>
      </c>
      <c r="J39" s="191"/>
      <c r="K39" s="403" t="s">
        <v>2049</v>
      </c>
      <c r="L39" s="737" t="s">
        <v>2025</v>
      </c>
      <c r="M39" s="739" t="s">
        <v>1882</v>
      </c>
      <c r="N39" s="739" t="s">
        <v>1883</v>
      </c>
      <c r="O39" s="329" t="s">
        <v>2002</v>
      </c>
      <c r="P39" s="329" t="s">
        <v>2003</v>
      </c>
      <c r="Q39" s="739" t="s">
        <v>2004</v>
      </c>
      <c r="R39" s="121"/>
      <c r="S39" s="121"/>
      <c r="T39" s="121"/>
      <c r="U39" s="121"/>
      <c r="V39" s="121"/>
      <c r="W39" s="121"/>
      <c r="X39" s="121"/>
      <c r="Y39" s="121"/>
      <c r="Z39" s="121"/>
      <c r="AJ39" s="246"/>
      <c r="AK39" s="246"/>
      <c r="AL39" s="246"/>
      <c r="AM39" s="246"/>
      <c r="AN39" s="246"/>
    </row>
    <row r="40" spans="1:40" x14ac:dyDescent="0.3">
      <c r="A40" s="248"/>
      <c r="B40" s="282" t="str">
        <f t="shared" ref="B40:B46" si="23">B28</f>
        <v>Guselkumab IV+SC</v>
      </c>
      <c r="C40" s="137">
        <f>'Capacity inputs'!G$14</f>
        <v>3</v>
      </c>
      <c r="D40" s="116">
        <f>'Financial impact (cash)'!D13*$C40</f>
        <v>0</v>
      </c>
      <c r="E40" s="116">
        <f>'Financial impact (cash)'!E13*$C40</f>
        <v>0</v>
      </c>
      <c r="F40" s="116">
        <f>'Financial impact (cash)'!F13*$C40</f>
        <v>0</v>
      </c>
      <c r="G40" s="116">
        <f>'Financial impact (cash)'!G13*$C40</f>
        <v>0</v>
      </c>
      <c r="H40" s="116">
        <f>'Financial impact (cash)'!H13*$C40</f>
        <v>0</v>
      </c>
      <c r="I40" s="116">
        <f>'Financial impact (cash)'!I13*$C40</f>
        <v>0</v>
      </c>
      <c r="J40" s="191"/>
      <c r="K40" s="417">
        <f>'Unit costs'!I161</f>
        <v>96</v>
      </c>
      <c r="L40" s="249">
        <f>(D40*$K40)/1000</f>
        <v>0</v>
      </c>
      <c r="M40" s="249">
        <f t="shared" ref="M40:Q42" si="24">(E40*$K40)/1000</f>
        <v>0</v>
      </c>
      <c r="N40" s="249">
        <f t="shared" si="24"/>
        <v>0</v>
      </c>
      <c r="O40" s="249">
        <f t="shared" si="24"/>
        <v>0</v>
      </c>
      <c r="P40" s="249">
        <f t="shared" si="24"/>
        <v>0</v>
      </c>
      <c r="Q40" s="249">
        <f t="shared" si="24"/>
        <v>0</v>
      </c>
      <c r="R40" s="121"/>
      <c r="S40" s="121"/>
      <c r="T40" s="121"/>
      <c r="U40" s="121"/>
      <c r="V40" s="121"/>
      <c r="W40" s="121"/>
      <c r="X40" s="121"/>
      <c r="Y40" s="121"/>
      <c r="Z40" s="121"/>
      <c r="AJ40" s="246"/>
      <c r="AK40" s="246"/>
      <c r="AL40" s="246"/>
      <c r="AM40" s="246"/>
      <c r="AN40" s="246"/>
    </row>
    <row r="41" spans="1:40" x14ac:dyDescent="0.3">
      <c r="A41" s="248"/>
      <c r="B41" s="282" t="str">
        <f t="shared" si="23"/>
        <v>Guselkumab SC+SC</v>
      </c>
      <c r="C41" s="137">
        <f>'Capacity inputs'!H$14</f>
        <v>3</v>
      </c>
      <c r="D41" s="116">
        <f>'Financial impact (cash)'!D14*$C41</f>
        <v>0</v>
      </c>
      <c r="E41" s="116">
        <f>'Financial impact (cash)'!E14*$C41</f>
        <v>0</v>
      </c>
      <c r="F41" s="116">
        <f>'Financial impact (cash)'!F14*$C41</f>
        <v>0</v>
      </c>
      <c r="G41" s="116">
        <f>'Financial impact (cash)'!G14*$C41</f>
        <v>0</v>
      </c>
      <c r="H41" s="116">
        <f>'Financial impact (cash)'!H14*$C41</f>
        <v>0</v>
      </c>
      <c r="I41" s="116">
        <f>'Financial impact (cash)'!I14*$C41</f>
        <v>0</v>
      </c>
      <c r="J41" s="191"/>
      <c r="K41" s="417">
        <f>K40</f>
        <v>96</v>
      </c>
      <c r="L41" s="249">
        <f t="shared" ref="L41:L42" si="25">(D41*$K41)/1000</f>
        <v>0</v>
      </c>
      <c r="M41" s="249">
        <f t="shared" si="24"/>
        <v>0</v>
      </c>
      <c r="N41" s="249">
        <f t="shared" si="24"/>
        <v>0</v>
      </c>
      <c r="O41" s="249">
        <f t="shared" si="24"/>
        <v>0</v>
      </c>
      <c r="P41" s="249">
        <f t="shared" si="24"/>
        <v>0</v>
      </c>
      <c r="Q41" s="249">
        <f t="shared" si="24"/>
        <v>0</v>
      </c>
      <c r="R41" s="121"/>
      <c r="S41" s="121"/>
      <c r="T41" s="121"/>
      <c r="U41" s="121"/>
      <c r="V41" s="121"/>
      <c r="W41" s="121"/>
      <c r="X41" s="121"/>
      <c r="Y41" s="121"/>
      <c r="Z41" s="121"/>
      <c r="AJ41" s="246"/>
      <c r="AK41" s="246"/>
      <c r="AL41" s="246"/>
      <c r="AM41" s="246"/>
      <c r="AN41" s="246"/>
    </row>
    <row r="42" spans="1:40" x14ac:dyDescent="0.3">
      <c r="A42" s="248"/>
      <c r="B42" s="282" t="str">
        <f t="shared" si="23"/>
        <v>Mirikizumab</v>
      </c>
      <c r="C42" s="137">
        <f>'Capacity inputs'!I$14</f>
        <v>3</v>
      </c>
      <c r="D42" s="116">
        <f>'Financial impact (cash)'!D15*$C42</f>
        <v>0</v>
      </c>
      <c r="E42" s="116">
        <f>'Financial impact (cash)'!E15*$C42</f>
        <v>0</v>
      </c>
      <c r="F42" s="116">
        <f>'Financial impact (cash)'!F15*$C42</f>
        <v>0</v>
      </c>
      <c r="G42" s="116">
        <f>'Financial impact (cash)'!G15*$C42</f>
        <v>0</v>
      </c>
      <c r="H42" s="116">
        <f>'Financial impact (cash)'!H15*$C42</f>
        <v>0</v>
      </c>
      <c r="I42" s="116">
        <f>'Financial impact (cash)'!I15*$C42</f>
        <v>0</v>
      </c>
      <c r="J42" s="191"/>
      <c r="K42" s="417">
        <f>K41</f>
        <v>96</v>
      </c>
      <c r="L42" s="249">
        <f t="shared" si="25"/>
        <v>0</v>
      </c>
      <c r="M42" s="249">
        <f t="shared" si="24"/>
        <v>0</v>
      </c>
      <c r="N42" s="249">
        <f t="shared" si="24"/>
        <v>0</v>
      </c>
      <c r="O42" s="249">
        <f t="shared" si="24"/>
        <v>0</v>
      </c>
      <c r="P42" s="249">
        <f t="shared" si="24"/>
        <v>0</v>
      </c>
      <c r="Q42" s="249">
        <f t="shared" si="24"/>
        <v>0</v>
      </c>
      <c r="R42" s="121"/>
      <c r="S42" s="121"/>
      <c r="T42" s="121"/>
      <c r="U42" s="121"/>
      <c r="V42" s="121"/>
      <c r="W42" s="121"/>
      <c r="X42" s="121"/>
      <c r="Y42" s="121"/>
      <c r="Z42" s="121"/>
      <c r="AJ42" s="246"/>
      <c r="AK42" s="246"/>
      <c r="AL42" s="246"/>
      <c r="AM42" s="246"/>
      <c r="AN42" s="246"/>
    </row>
    <row r="43" spans="1:40" x14ac:dyDescent="0.3">
      <c r="A43" s="248"/>
      <c r="B43" s="282" t="str">
        <f t="shared" si="23"/>
        <v>Risankizumab</v>
      </c>
      <c r="C43" s="137">
        <f>'Capacity inputs'!J$14</f>
        <v>3</v>
      </c>
      <c r="D43" s="116">
        <f>'Financial impact (cash)'!D16*$C43</f>
        <v>0</v>
      </c>
      <c r="E43" s="116">
        <f>'Financial impact (cash)'!E16*$C43</f>
        <v>0</v>
      </c>
      <c r="F43" s="116">
        <f>'Financial impact (cash)'!F16*$C43</f>
        <v>0</v>
      </c>
      <c r="G43" s="116">
        <f>'Financial impact (cash)'!G16*$C43</f>
        <v>0</v>
      </c>
      <c r="H43" s="116">
        <f>'Financial impact (cash)'!H16*$C43</f>
        <v>0</v>
      </c>
      <c r="I43" s="116">
        <f>'Financial impact (cash)'!I16*$C43</f>
        <v>0</v>
      </c>
      <c r="J43" s="191"/>
      <c r="K43" s="417">
        <f>K42</f>
        <v>96</v>
      </c>
      <c r="L43" s="249">
        <f t="shared" ref="L43:L46" si="26">(D43*$K43)/1000</f>
        <v>0</v>
      </c>
      <c r="M43" s="249">
        <f t="shared" ref="M43:Q46" si="27">(E43*$K43)/1000</f>
        <v>0</v>
      </c>
      <c r="N43" s="249">
        <f t="shared" si="27"/>
        <v>0</v>
      </c>
      <c r="O43" s="249">
        <f t="shared" si="27"/>
        <v>0</v>
      </c>
      <c r="P43" s="249">
        <f t="shared" si="27"/>
        <v>0</v>
      </c>
      <c r="Q43" s="249">
        <f t="shared" si="27"/>
        <v>0</v>
      </c>
      <c r="R43" s="121"/>
      <c r="S43" s="121"/>
      <c r="T43" s="121"/>
      <c r="U43" s="121"/>
      <c r="V43" s="121"/>
      <c r="W43" s="121"/>
      <c r="X43" s="121"/>
      <c r="Y43" s="121"/>
      <c r="Z43" s="121"/>
      <c r="AJ43" s="246"/>
      <c r="AK43" s="246"/>
      <c r="AL43" s="246"/>
      <c r="AM43" s="246"/>
      <c r="AN43" s="246"/>
    </row>
    <row r="44" spans="1:40" x14ac:dyDescent="0.3">
      <c r="A44" s="248"/>
      <c r="B44" s="282" t="str">
        <f t="shared" si="23"/>
        <v>Ustekinumab</v>
      </c>
      <c r="C44" s="137">
        <f>'Capacity inputs'!K$14</f>
        <v>3</v>
      </c>
      <c r="D44" s="116">
        <f>'Financial impact (cash)'!D17*$C44</f>
        <v>0</v>
      </c>
      <c r="E44" s="116">
        <f>'Financial impact (cash)'!E17*$C44</f>
        <v>0</v>
      </c>
      <c r="F44" s="116">
        <f>'Financial impact (cash)'!F17*$C44</f>
        <v>0</v>
      </c>
      <c r="G44" s="116">
        <f>'Financial impact (cash)'!G17*$C44</f>
        <v>0</v>
      </c>
      <c r="H44" s="116">
        <f>'Financial impact (cash)'!H17*$C44</f>
        <v>0</v>
      </c>
      <c r="I44" s="116">
        <f>'Financial impact (cash)'!I17*$C44</f>
        <v>0</v>
      </c>
      <c r="J44" s="191"/>
      <c r="K44" s="417">
        <f>K42</f>
        <v>96</v>
      </c>
      <c r="L44" s="249">
        <f t="shared" si="26"/>
        <v>0</v>
      </c>
      <c r="M44" s="249">
        <f t="shared" si="27"/>
        <v>0</v>
      </c>
      <c r="N44" s="249">
        <f t="shared" si="27"/>
        <v>0</v>
      </c>
      <c r="O44" s="249">
        <f t="shared" si="27"/>
        <v>0</v>
      </c>
      <c r="P44" s="249">
        <f t="shared" si="27"/>
        <v>0</v>
      </c>
      <c r="Q44" s="249">
        <f t="shared" si="27"/>
        <v>0</v>
      </c>
      <c r="R44" s="121"/>
      <c r="S44" s="121"/>
      <c r="T44" s="121"/>
      <c r="U44" s="121"/>
      <c r="V44" s="121"/>
      <c r="W44" s="121"/>
      <c r="X44" s="121"/>
      <c r="Y44" s="121"/>
      <c r="Z44" s="121"/>
      <c r="AJ44" s="246"/>
      <c r="AK44" s="246"/>
      <c r="AL44" s="246"/>
      <c r="AM44" s="246"/>
      <c r="AN44" s="246"/>
    </row>
    <row r="45" spans="1:40" x14ac:dyDescent="0.3">
      <c r="A45" s="248"/>
      <c r="B45" s="282" t="str">
        <f t="shared" si="23"/>
        <v>Vedolizumab 
IV+IV</v>
      </c>
      <c r="C45" s="137">
        <f>'Capacity inputs'!L$14</f>
        <v>3</v>
      </c>
      <c r="D45" s="116">
        <f>'Financial impact (cash)'!D18*$C45</f>
        <v>0</v>
      </c>
      <c r="E45" s="116">
        <f>'Financial impact (cash)'!E18*$C45</f>
        <v>0</v>
      </c>
      <c r="F45" s="116">
        <f>'Financial impact (cash)'!F18*$C45</f>
        <v>0</v>
      </c>
      <c r="G45" s="116">
        <f>'Financial impact (cash)'!G18*$C45</f>
        <v>0</v>
      </c>
      <c r="H45" s="116">
        <f>'Financial impact (cash)'!H18*$C45</f>
        <v>0</v>
      </c>
      <c r="I45" s="116">
        <f>'Financial impact (cash)'!I18*$C45</f>
        <v>0</v>
      </c>
      <c r="J45" s="191"/>
      <c r="K45" s="417">
        <f>K42</f>
        <v>96</v>
      </c>
      <c r="L45" s="249">
        <f t="shared" si="26"/>
        <v>0</v>
      </c>
      <c r="M45" s="249">
        <f t="shared" si="27"/>
        <v>0</v>
      </c>
      <c r="N45" s="249">
        <f t="shared" si="27"/>
        <v>0</v>
      </c>
      <c r="O45" s="249">
        <f t="shared" si="27"/>
        <v>0</v>
      </c>
      <c r="P45" s="249">
        <f t="shared" si="27"/>
        <v>0</v>
      </c>
      <c r="Q45" s="249">
        <f t="shared" si="27"/>
        <v>0</v>
      </c>
      <c r="R45" s="121"/>
      <c r="S45" s="121"/>
      <c r="T45" s="121"/>
      <c r="U45" s="121"/>
      <c r="V45" s="121"/>
      <c r="W45" s="121"/>
      <c r="X45" s="121"/>
      <c r="Y45" s="121"/>
      <c r="Z45" s="121"/>
      <c r="AJ45" s="246"/>
      <c r="AK45" s="246"/>
      <c r="AL45" s="246"/>
      <c r="AM45" s="246"/>
      <c r="AN45" s="246"/>
    </row>
    <row r="46" spans="1:40" x14ac:dyDescent="0.3">
      <c r="A46" s="248"/>
      <c r="B46" s="282" t="str">
        <f t="shared" si="23"/>
        <v>Vedolizumab IV+SC</v>
      </c>
      <c r="C46" s="137">
        <f>'Capacity inputs'!M$14</f>
        <v>3</v>
      </c>
      <c r="D46" s="116">
        <f>'Financial impact (cash)'!D19*$C46</f>
        <v>0</v>
      </c>
      <c r="E46" s="116">
        <f>'Financial impact (cash)'!E19*$C46</f>
        <v>0</v>
      </c>
      <c r="F46" s="116">
        <f>'Financial impact (cash)'!F19*$C46</f>
        <v>0</v>
      </c>
      <c r="G46" s="116">
        <f>'Financial impact (cash)'!G19*$C46</f>
        <v>0</v>
      </c>
      <c r="H46" s="116">
        <f>'Financial impact (cash)'!H19*$C46</f>
        <v>0</v>
      </c>
      <c r="I46" s="116">
        <f>'Financial impact (cash)'!I19*$C46</f>
        <v>0</v>
      </c>
      <c r="J46" s="191"/>
      <c r="K46" s="417">
        <f>K42</f>
        <v>96</v>
      </c>
      <c r="L46" s="249">
        <f t="shared" si="26"/>
        <v>0</v>
      </c>
      <c r="M46" s="249">
        <f t="shared" si="27"/>
        <v>0</v>
      </c>
      <c r="N46" s="249">
        <f t="shared" si="27"/>
        <v>0</v>
      </c>
      <c r="O46" s="249">
        <f t="shared" si="27"/>
        <v>0</v>
      </c>
      <c r="P46" s="249">
        <f t="shared" si="27"/>
        <v>0</v>
      </c>
      <c r="Q46" s="249">
        <f t="shared" si="27"/>
        <v>0</v>
      </c>
      <c r="R46" s="121"/>
      <c r="S46" s="121"/>
      <c r="T46" s="121"/>
      <c r="U46" s="121"/>
      <c r="V46" s="121"/>
      <c r="W46" s="121"/>
      <c r="X46" s="121"/>
      <c r="Y46" s="121"/>
      <c r="Z46" s="121"/>
      <c r="AJ46" s="246"/>
      <c r="AK46" s="246"/>
      <c r="AL46" s="246"/>
      <c r="AM46" s="246"/>
      <c r="AN46" s="246"/>
    </row>
    <row r="47" spans="1:40" x14ac:dyDescent="0.3">
      <c r="A47" s="248"/>
      <c r="B47" s="240"/>
      <c r="C47" s="271"/>
      <c r="D47" s="167">
        <f>SUM(D40:D46)</f>
        <v>0</v>
      </c>
      <c r="E47" s="167">
        <f t="shared" ref="E47:I47" si="28">SUM(E40:E46)</f>
        <v>0</v>
      </c>
      <c r="F47" s="167">
        <f t="shared" si="28"/>
        <v>0</v>
      </c>
      <c r="G47" s="167">
        <f t="shared" si="28"/>
        <v>0</v>
      </c>
      <c r="H47" s="167">
        <f t="shared" si="28"/>
        <v>0</v>
      </c>
      <c r="I47" s="167">
        <f t="shared" si="28"/>
        <v>0</v>
      </c>
      <c r="J47" s="191"/>
      <c r="K47" s="191"/>
      <c r="L47" s="250">
        <f>SUM(L40:L46)</f>
        <v>0</v>
      </c>
      <c r="M47" s="250">
        <f t="shared" ref="M47:Q47" si="29">SUM(M40:M46)</f>
        <v>0</v>
      </c>
      <c r="N47" s="250">
        <f t="shared" si="29"/>
        <v>0</v>
      </c>
      <c r="O47" s="250">
        <f t="shared" si="29"/>
        <v>0</v>
      </c>
      <c r="P47" s="250">
        <f t="shared" si="29"/>
        <v>0</v>
      </c>
      <c r="Q47" s="250">
        <f t="shared" si="29"/>
        <v>0</v>
      </c>
      <c r="R47" s="121"/>
      <c r="S47" s="121"/>
      <c r="T47" s="121"/>
      <c r="U47" s="121"/>
      <c r="V47" s="121"/>
      <c r="W47" s="121"/>
      <c r="X47" s="121"/>
      <c r="Y47" s="121"/>
      <c r="Z47" s="121"/>
      <c r="AJ47" s="246"/>
      <c r="AK47" s="246"/>
      <c r="AL47" s="246"/>
      <c r="AM47" s="246"/>
      <c r="AN47" s="246"/>
    </row>
    <row r="48" spans="1:40" x14ac:dyDescent="0.3">
      <c r="A48" s="248"/>
      <c r="B48" s="265"/>
      <c r="C48" s="219"/>
      <c r="D48" s="245" t="s">
        <v>2042</v>
      </c>
      <c r="E48" s="167">
        <f>E47-$D$47</f>
        <v>0</v>
      </c>
      <c r="F48" s="167">
        <f t="shared" ref="F48:I48" si="30">F47-$D$47</f>
        <v>0</v>
      </c>
      <c r="G48" s="167">
        <f t="shared" si="30"/>
        <v>0</v>
      </c>
      <c r="H48" s="167">
        <f t="shared" si="30"/>
        <v>0</v>
      </c>
      <c r="I48" s="167">
        <f t="shared" si="30"/>
        <v>0</v>
      </c>
      <c r="J48" s="191"/>
      <c r="K48" s="191"/>
      <c r="L48" s="191"/>
      <c r="M48" s="250">
        <f>M47-$L47</f>
        <v>0</v>
      </c>
      <c r="N48" s="250">
        <f t="shared" ref="N48:Q48" si="31">N47-$L47</f>
        <v>0</v>
      </c>
      <c r="O48" s="250">
        <f t="shared" si="31"/>
        <v>0</v>
      </c>
      <c r="P48" s="250">
        <f t="shared" si="31"/>
        <v>0</v>
      </c>
      <c r="Q48" s="250">
        <f t="shared" si="31"/>
        <v>0</v>
      </c>
      <c r="R48" s="121"/>
      <c r="S48" s="121"/>
      <c r="T48" s="121"/>
      <c r="U48" s="121"/>
      <c r="V48" s="121"/>
      <c r="W48" s="121"/>
      <c r="X48" s="121"/>
      <c r="Y48" s="121"/>
      <c r="Z48" s="121"/>
      <c r="AJ48" s="246"/>
      <c r="AK48" s="246"/>
      <c r="AL48" s="246"/>
      <c r="AM48" s="246"/>
      <c r="AN48" s="246"/>
    </row>
    <row r="49" spans="1:40" x14ac:dyDescent="0.3">
      <c r="A49" s="248"/>
      <c r="B49" s="248"/>
      <c r="C49" s="248"/>
      <c r="D49" s="410"/>
      <c r="E49" s="411"/>
      <c r="F49" s="411"/>
      <c r="G49" s="411"/>
      <c r="H49" s="411"/>
      <c r="I49" s="411"/>
      <c r="J49" s="191"/>
      <c r="K49" s="191"/>
      <c r="L49" s="191"/>
      <c r="M49" s="191"/>
      <c r="N49" s="191"/>
      <c r="O49" s="191"/>
      <c r="P49" s="191"/>
      <c r="Q49" s="191"/>
      <c r="R49" s="121"/>
      <c r="S49" s="121"/>
      <c r="T49" s="121"/>
      <c r="U49" s="121"/>
      <c r="V49" s="121"/>
      <c r="W49" s="121"/>
      <c r="X49" s="121"/>
      <c r="Y49" s="121"/>
      <c r="Z49" s="121"/>
      <c r="AJ49" s="246"/>
      <c r="AK49" s="246"/>
      <c r="AL49" s="246"/>
      <c r="AM49" s="246"/>
      <c r="AN49" s="246"/>
    </row>
    <row r="50" spans="1:40" x14ac:dyDescent="0.3">
      <c r="A50" s="252"/>
      <c r="B50" s="269" t="s">
        <v>2213</v>
      </c>
      <c r="C50" s="253"/>
      <c r="D50" s="253"/>
      <c r="E50" s="254"/>
      <c r="F50" s="255"/>
      <c r="G50" s="256"/>
      <c r="H50" s="256"/>
      <c r="I50" s="333"/>
      <c r="J50" s="334"/>
      <c r="K50" s="252"/>
      <c r="L50" s="252"/>
      <c r="M50" s="252"/>
      <c r="N50" s="252"/>
      <c r="O50" s="252"/>
      <c r="P50" s="252"/>
      <c r="Q50" s="187"/>
      <c r="R50" s="121"/>
      <c r="S50" s="121"/>
      <c r="V50" s="121"/>
    </row>
    <row r="51" spans="1:40" x14ac:dyDescent="0.3">
      <c r="A51" s="252"/>
      <c r="B51" s="242" t="s">
        <v>2158</v>
      </c>
      <c r="C51" s="804">
        <f>'Inputs and population'!D48</f>
        <v>0.15</v>
      </c>
      <c r="D51" s="311"/>
      <c r="E51" s="311"/>
      <c r="F51" s="311"/>
      <c r="G51" s="311"/>
      <c r="H51" s="311"/>
      <c r="I51" s="311"/>
      <c r="J51" s="331"/>
      <c r="K51" s="187"/>
      <c r="L51" s="187"/>
      <c r="M51" s="187"/>
      <c r="N51" s="187"/>
      <c r="O51" s="187"/>
      <c r="P51" s="187"/>
      <c r="Q51" s="187"/>
      <c r="R51" s="121"/>
      <c r="S51" s="121"/>
      <c r="T51" s="121"/>
      <c r="U51" s="121"/>
      <c r="V51" s="121"/>
      <c r="W51" s="121"/>
      <c r="X51" s="121"/>
      <c r="Y51" s="121"/>
      <c r="Z51" s="121"/>
      <c r="AJ51" s="246"/>
      <c r="AK51" s="246"/>
      <c r="AL51" s="246"/>
      <c r="AM51" s="246"/>
      <c r="AN51" s="246"/>
    </row>
    <row r="52" spans="1:40" ht="43.2" x14ac:dyDescent="0.3">
      <c r="A52" s="252"/>
      <c r="B52" s="242" t="s">
        <v>1980</v>
      </c>
      <c r="C52" s="152" t="s">
        <v>2212</v>
      </c>
      <c r="D52" s="201" t="s">
        <v>2025</v>
      </c>
      <c r="E52" s="151" t="s">
        <v>1882</v>
      </c>
      <c r="F52" s="151" t="s">
        <v>1883</v>
      </c>
      <c r="G52" s="151" t="s">
        <v>2002</v>
      </c>
      <c r="H52" s="151" t="s">
        <v>2003</v>
      </c>
      <c r="I52" s="151" t="s">
        <v>2004</v>
      </c>
      <c r="J52" s="331"/>
      <c r="K52" s="403" t="s">
        <v>2049</v>
      </c>
      <c r="L52" s="737" t="s">
        <v>2025</v>
      </c>
      <c r="M52" s="739" t="s">
        <v>1882</v>
      </c>
      <c r="N52" s="739" t="s">
        <v>1883</v>
      </c>
      <c r="O52" s="329" t="s">
        <v>2002</v>
      </c>
      <c r="P52" s="329" t="s">
        <v>2003</v>
      </c>
      <c r="Q52" s="739" t="s">
        <v>2004</v>
      </c>
      <c r="R52" s="121"/>
      <c r="S52" s="121"/>
      <c r="T52" s="121"/>
      <c r="U52" s="121"/>
      <c r="V52" s="121"/>
      <c r="W52" s="121"/>
      <c r="X52" s="121"/>
      <c r="Y52" s="121"/>
      <c r="Z52" s="121"/>
      <c r="AJ52" s="246"/>
      <c r="AK52" s="246"/>
      <c r="AL52" s="246"/>
      <c r="AM52" s="246"/>
      <c r="AN52" s="246"/>
    </row>
    <row r="53" spans="1:40" x14ac:dyDescent="0.3">
      <c r="A53" s="252"/>
      <c r="B53" s="282" t="str">
        <f>'Inputs and population'!C54</f>
        <v>Guselkumab IV induction (for IV+SC treatment option)</v>
      </c>
      <c r="C53" s="835">
        <f>'Unit costs'!O32</f>
        <v>3</v>
      </c>
      <c r="D53" s="116">
        <f>('Financial impact (cash)'!D13*(100%+$C$51))*'Capacity (national prices)'!$C53</f>
        <v>0</v>
      </c>
      <c r="E53" s="116">
        <f>('Financial impact (cash)'!E13*(100%+$C$51))*'Capacity (national prices)'!$C53</f>
        <v>0</v>
      </c>
      <c r="F53" s="116">
        <f>('Financial impact (cash)'!F13*(100%+$C$51))*'Capacity (national prices)'!$C53</f>
        <v>0</v>
      </c>
      <c r="G53" s="116">
        <f>('Financial impact (cash)'!G13*(100%+$C$51))*'Capacity (national prices)'!$C53</f>
        <v>0</v>
      </c>
      <c r="H53" s="116">
        <f>('Financial impact (cash)'!H13*(100%+$C$51))*'Capacity (national prices)'!$C53</f>
        <v>0</v>
      </c>
      <c r="I53" s="116">
        <f>('Financial impact (cash)'!I13*(100%+$C$51))*'Capacity (national prices)'!$C53</f>
        <v>0</v>
      </c>
      <c r="J53" s="331"/>
      <c r="K53" s="417">
        <f>'Unit costs'!P32</f>
        <v>244</v>
      </c>
      <c r="L53" s="249">
        <f t="shared" ref="L53:L54" si="32">D53*$K53/1000</f>
        <v>0</v>
      </c>
      <c r="M53" s="249">
        <f t="shared" ref="M53:M55" si="33">E53*$K53/1000</f>
        <v>0</v>
      </c>
      <c r="N53" s="249">
        <f t="shared" ref="N53:N55" si="34">F53*$K53/1000</f>
        <v>0</v>
      </c>
      <c r="O53" s="249">
        <f t="shared" ref="O53:O55" si="35">G53*$K53/1000</f>
        <v>0</v>
      </c>
      <c r="P53" s="249">
        <f t="shared" ref="P53:P55" si="36">H53*$K53/1000</f>
        <v>0</v>
      </c>
      <c r="Q53" s="249">
        <f t="shared" ref="Q53:Q55" si="37">I53*$K53/1000</f>
        <v>0</v>
      </c>
      <c r="R53" s="121"/>
      <c r="S53" s="121"/>
      <c r="T53" s="121"/>
      <c r="U53" s="121"/>
      <c r="V53" s="121"/>
      <c r="W53" s="121"/>
      <c r="X53" s="121"/>
      <c r="Y53" s="121"/>
      <c r="Z53" s="121"/>
      <c r="AJ53" s="246"/>
      <c r="AK53" s="246"/>
      <c r="AL53" s="246"/>
      <c r="AM53" s="246"/>
      <c r="AN53" s="246"/>
    </row>
    <row r="54" spans="1:40" x14ac:dyDescent="0.3">
      <c r="A54" s="252"/>
      <c r="B54" s="282" t="str">
        <f>'Inputs and population'!C55</f>
        <v>Guselkumab SC induction (for SC+SC treatment option)</v>
      </c>
      <c r="C54" s="835">
        <f>'Unit costs'!O51</f>
        <v>3</v>
      </c>
      <c r="D54" s="116">
        <f>('Financial impact (cash)'!D14*(100%+$C$51))*'Capacity (national prices)'!$C54</f>
        <v>0</v>
      </c>
      <c r="E54" s="116">
        <f>('Financial impact (cash)'!E14*(100%+$C$51))*'Capacity (national prices)'!$C54</f>
        <v>0</v>
      </c>
      <c r="F54" s="116">
        <f>('Financial impact (cash)'!F14*(100%+$C$51))*'Capacity (national prices)'!$C54</f>
        <v>0</v>
      </c>
      <c r="G54" s="116">
        <f>('Financial impact (cash)'!G14*(100%+$C$51))*'Capacity (national prices)'!$C54</f>
        <v>0</v>
      </c>
      <c r="H54" s="116">
        <f>('Financial impact (cash)'!H14*(100%+$C$51))*'Capacity (national prices)'!$C54</f>
        <v>0</v>
      </c>
      <c r="I54" s="116">
        <f>('Financial impact (cash)'!I14*(100%+$C$51))*'Capacity (national prices)'!$C54</f>
        <v>0</v>
      </c>
      <c r="J54" s="331"/>
      <c r="K54" s="417">
        <f>'Unit costs'!P51</f>
        <v>244</v>
      </c>
      <c r="L54" s="249">
        <f t="shared" si="32"/>
        <v>0</v>
      </c>
      <c r="M54" s="249">
        <f t="shared" si="33"/>
        <v>0</v>
      </c>
      <c r="N54" s="249">
        <f t="shared" si="34"/>
        <v>0</v>
      </c>
      <c r="O54" s="249">
        <f t="shared" si="35"/>
        <v>0</v>
      </c>
      <c r="P54" s="249">
        <f t="shared" si="36"/>
        <v>0</v>
      </c>
      <c r="Q54" s="249">
        <f t="shared" si="37"/>
        <v>0</v>
      </c>
      <c r="R54" s="121"/>
      <c r="S54" s="121"/>
      <c r="T54" s="121"/>
      <c r="U54" s="121"/>
      <c r="V54" s="121"/>
      <c r="W54" s="121"/>
      <c r="X54" s="121"/>
      <c r="Y54" s="121"/>
      <c r="Z54" s="121"/>
      <c r="AJ54" s="246"/>
      <c r="AK54" s="246"/>
      <c r="AL54" s="246"/>
      <c r="AM54" s="246"/>
      <c r="AN54" s="246"/>
    </row>
    <row r="55" spans="1:40" x14ac:dyDescent="0.3">
      <c r="A55" s="252"/>
      <c r="B55" s="282" t="str">
        <f>'Inputs and population'!C58</f>
        <v>Mirikizumab IV induction</v>
      </c>
      <c r="C55" s="835">
        <f>'Unit costs'!O68</f>
        <v>3</v>
      </c>
      <c r="D55" s="116">
        <f>('Financial impact (cash)'!D15*(100%+$C$51))*'Capacity (national prices)'!$C55</f>
        <v>0</v>
      </c>
      <c r="E55" s="116">
        <f>('Financial impact (cash)'!E15*(100%+$C$51))*'Capacity (national prices)'!$C55</f>
        <v>0</v>
      </c>
      <c r="F55" s="116">
        <f>('Financial impact (cash)'!F15*(100%+$C$51))*'Capacity (national prices)'!$C55</f>
        <v>0</v>
      </c>
      <c r="G55" s="116">
        <f>('Financial impact (cash)'!G15*(100%+$C$51))*'Capacity (national prices)'!$C55</f>
        <v>0</v>
      </c>
      <c r="H55" s="116">
        <f>('Financial impact (cash)'!H15*(100%+$C$51))*'Capacity (national prices)'!$C55</f>
        <v>0</v>
      </c>
      <c r="I55" s="116">
        <f>('Financial impact (cash)'!I15*(100%+$C$51))*'Capacity (national prices)'!$C55</f>
        <v>0</v>
      </c>
      <c r="J55" s="331"/>
      <c r="K55" s="417">
        <f>'Unit costs'!P68</f>
        <v>244</v>
      </c>
      <c r="L55" s="249">
        <f>D55*$K55/1000</f>
        <v>0</v>
      </c>
      <c r="M55" s="249">
        <f t="shared" si="33"/>
        <v>0</v>
      </c>
      <c r="N55" s="249">
        <f t="shared" si="34"/>
        <v>0</v>
      </c>
      <c r="O55" s="249">
        <f t="shared" si="35"/>
        <v>0</v>
      </c>
      <c r="P55" s="249">
        <f t="shared" si="36"/>
        <v>0</v>
      </c>
      <c r="Q55" s="249">
        <f t="shared" si="37"/>
        <v>0</v>
      </c>
      <c r="R55" s="121"/>
      <c r="S55" s="121"/>
      <c r="T55" s="121"/>
      <c r="U55" s="121"/>
      <c r="V55" s="121"/>
      <c r="W55" s="121"/>
      <c r="X55" s="121"/>
      <c r="Y55" s="121"/>
      <c r="Z55" s="121"/>
      <c r="AJ55" s="246"/>
      <c r="AK55" s="246"/>
      <c r="AL55" s="246"/>
      <c r="AM55" s="246"/>
      <c r="AN55" s="246"/>
    </row>
    <row r="56" spans="1:40" x14ac:dyDescent="0.3">
      <c r="A56" s="252"/>
      <c r="B56" s="282" t="str">
        <f>'Inputs and population'!C60</f>
        <v>Risankizumab IV induction</v>
      </c>
      <c r="C56" s="835">
        <f>'Unit costs'!O85</f>
        <v>3</v>
      </c>
      <c r="D56" s="116">
        <f>('Financial impact (cash)'!D16*(100%+$C$51))*'Capacity (national prices)'!$C56</f>
        <v>0</v>
      </c>
      <c r="E56" s="116">
        <f>('Financial impact (cash)'!E16*(100%+$C$51))*'Capacity (national prices)'!$C56</f>
        <v>0</v>
      </c>
      <c r="F56" s="116">
        <f>('Financial impact (cash)'!F16*(100%+$C$51))*'Capacity (national prices)'!$C56</f>
        <v>0</v>
      </c>
      <c r="G56" s="116">
        <f>('Financial impact (cash)'!G16*(100%+$C$51))*'Capacity (national prices)'!$C56</f>
        <v>0</v>
      </c>
      <c r="H56" s="116">
        <f>('Financial impact (cash)'!H16*(100%+$C$51))*'Capacity (national prices)'!$C56</f>
        <v>0</v>
      </c>
      <c r="I56" s="116">
        <f>('Financial impact (cash)'!I16*(100%+$C$51))*'Capacity (national prices)'!$C56</f>
        <v>0</v>
      </c>
      <c r="J56" s="331"/>
      <c r="K56" s="417">
        <f>'Unit costs'!P85</f>
        <v>244</v>
      </c>
      <c r="L56" s="249">
        <f>D56*$K56/1000</f>
        <v>0</v>
      </c>
      <c r="M56" s="249">
        <f t="shared" ref="M56:M60" si="38">E56*$K56/1000</f>
        <v>0</v>
      </c>
      <c r="N56" s="249">
        <f t="shared" ref="N56:N60" si="39">F56*$K56/1000</f>
        <v>0</v>
      </c>
      <c r="O56" s="249">
        <f t="shared" ref="O56:O60" si="40">G56*$K56/1000</f>
        <v>0</v>
      </c>
      <c r="P56" s="249">
        <f t="shared" ref="P56:P60" si="41">H56*$K56/1000</f>
        <v>0</v>
      </c>
      <c r="Q56" s="249">
        <f t="shared" ref="Q56:Q60" si="42">I56*$K56/1000</f>
        <v>0</v>
      </c>
      <c r="R56" s="121"/>
      <c r="S56" s="121"/>
      <c r="T56" s="121"/>
      <c r="U56" s="121"/>
      <c r="V56" s="121"/>
      <c r="W56" s="121"/>
      <c r="X56" s="121"/>
      <c r="Y56" s="121"/>
      <c r="Z56" s="121"/>
      <c r="AJ56" s="246"/>
      <c r="AK56" s="246"/>
      <c r="AL56" s="246"/>
      <c r="AM56" s="246"/>
      <c r="AN56" s="246"/>
    </row>
    <row r="57" spans="1:40" x14ac:dyDescent="0.3">
      <c r="A57" s="252"/>
      <c r="B57" s="282" t="str">
        <f>'Inputs and population'!C62</f>
        <v>Ustekinumab IV induction</v>
      </c>
      <c r="C57" s="835">
        <f>'Unit costs'!O102</f>
        <v>1</v>
      </c>
      <c r="D57" s="116">
        <f>('Financial impact (cash)'!D17*(100%+$C$51))*'Capacity (national prices)'!$C57</f>
        <v>0</v>
      </c>
      <c r="E57" s="116">
        <f>('Financial impact (cash)'!E17*(100%+$C$51))*'Capacity (national prices)'!$C57</f>
        <v>0</v>
      </c>
      <c r="F57" s="116">
        <f>('Financial impact (cash)'!F17*(100%+$C$51))*'Capacity (national prices)'!$C57</f>
        <v>0</v>
      </c>
      <c r="G57" s="116">
        <f>('Financial impact (cash)'!G17*(100%+$C$51))*'Capacity (national prices)'!$C57</f>
        <v>0</v>
      </c>
      <c r="H57" s="116">
        <f>('Financial impact (cash)'!H17*(100%+$C$51))*'Capacity (national prices)'!$C57</f>
        <v>0</v>
      </c>
      <c r="I57" s="116">
        <f>('Financial impact (cash)'!I17*(100%+$C$51))*'Capacity (national prices)'!$C57</f>
        <v>0</v>
      </c>
      <c r="J57" s="331"/>
      <c r="K57" s="417">
        <f>'Unit costs'!P102</f>
        <v>244</v>
      </c>
      <c r="L57" s="249">
        <f>D57*$K57/1000</f>
        <v>0</v>
      </c>
      <c r="M57" s="249">
        <f t="shared" si="38"/>
        <v>0</v>
      </c>
      <c r="N57" s="249">
        <f t="shared" si="39"/>
        <v>0</v>
      </c>
      <c r="O57" s="249">
        <f t="shared" si="40"/>
        <v>0</v>
      </c>
      <c r="P57" s="249">
        <f t="shared" si="41"/>
        <v>0</v>
      </c>
      <c r="Q57" s="249">
        <f t="shared" si="42"/>
        <v>0</v>
      </c>
      <c r="R57" s="121"/>
      <c r="S57" s="121"/>
      <c r="T57" s="121"/>
      <c r="U57" s="121"/>
      <c r="V57" s="121"/>
      <c r="W57" s="121"/>
      <c r="X57" s="121"/>
      <c r="Y57" s="121"/>
      <c r="Z57" s="121"/>
      <c r="AJ57" s="246"/>
      <c r="AK57" s="246"/>
      <c r="AL57" s="246"/>
      <c r="AM57" s="246"/>
      <c r="AN57" s="246"/>
    </row>
    <row r="58" spans="1:40" x14ac:dyDescent="0.3">
      <c r="A58" s="252"/>
      <c r="B58" s="282" t="str">
        <f>'Inputs and population'!C64&amp;" (for IV+IV treatment option)"</f>
        <v>Vedolizumab IV induction (for IV+IV treatment option)</v>
      </c>
      <c r="C58" s="835">
        <f>'Unit costs'!O119</f>
        <v>3</v>
      </c>
      <c r="D58" s="116">
        <f>('Financial impact (cash)'!D18*(100%+$C$51))*'Capacity (national prices)'!$C58</f>
        <v>0</v>
      </c>
      <c r="E58" s="116">
        <f>('Financial impact (cash)'!E18*(100%+$C$51))*'Capacity (national prices)'!$C58</f>
        <v>0</v>
      </c>
      <c r="F58" s="116">
        <f>('Financial impact (cash)'!F18*(100%+$C$51))*'Capacity (national prices)'!$C58</f>
        <v>0</v>
      </c>
      <c r="G58" s="116">
        <f>('Financial impact (cash)'!G18*(100%+$C$51))*'Capacity (national prices)'!$C58</f>
        <v>0</v>
      </c>
      <c r="H58" s="116">
        <f>('Financial impact (cash)'!H18*(100%+$C$51))*'Capacity (national prices)'!$C58</f>
        <v>0</v>
      </c>
      <c r="I58" s="116">
        <f>('Financial impact (cash)'!I18*(100%+$C$51))*'Capacity (national prices)'!$C58</f>
        <v>0</v>
      </c>
      <c r="J58" s="331"/>
      <c r="K58" s="417">
        <f>'Unit costs'!P119</f>
        <v>244</v>
      </c>
      <c r="L58" s="249">
        <f t="shared" ref="L58:L60" si="43">D58*$K58/1000</f>
        <v>0</v>
      </c>
      <c r="M58" s="249">
        <f t="shared" si="38"/>
        <v>0</v>
      </c>
      <c r="N58" s="249">
        <f t="shared" si="39"/>
        <v>0</v>
      </c>
      <c r="O58" s="249">
        <f t="shared" si="40"/>
        <v>0</v>
      </c>
      <c r="P58" s="249">
        <f t="shared" si="41"/>
        <v>0</v>
      </c>
      <c r="Q58" s="249">
        <f t="shared" si="42"/>
        <v>0</v>
      </c>
      <c r="R58" s="121"/>
      <c r="S58" s="121"/>
      <c r="T58" s="121"/>
      <c r="U58" s="121"/>
      <c r="V58" s="121"/>
      <c r="W58" s="121"/>
      <c r="X58" s="121"/>
      <c r="Y58" s="121"/>
      <c r="Z58" s="121"/>
      <c r="AJ58" s="246"/>
      <c r="AK58" s="246"/>
      <c r="AL58" s="246"/>
      <c r="AM58" s="246"/>
      <c r="AN58" s="246"/>
    </row>
    <row r="59" spans="1:40" x14ac:dyDescent="0.3">
      <c r="A59" s="252"/>
      <c r="B59" s="282" t="str">
        <f>'Inputs and population'!C64&amp;" (for IV+SC treatment option)"</f>
        <v>Vedolizumab IV induction (for IV+SC treatment option)</v>
      </c>
      <c r="C59" s="835">
        <f>'Unit costs'!O136</f>
        <v>3</v>
      </c>
      <c r="D59" s="116">
        <f>('Financial impact (cash)'!D19*(100%+$C$51))*'Capacity (national prices)'!$C59</f>
        <v>0</v>
      </c>
      <c r="E59" s="116">
        <f>('Financial impact (cash)'!E19*(100%+$C$51))*'Capacity (national prices)'!$C59</f>
        <v>0</v>
      </c>
      <c r="F59" s="116">
        <f>('Financial impact (cash)'!F19*(100%+$C$51))*'Capacity (national prices)'!$C59</f>
        <v>0</v>
      </c>
      <c r="G59" s="116">
        <f>('Financial impact (cash)'!G19*(100%+$C$51))*'Capacity (national prices)'!$C59</f>
        <v>0</v>
      </c>
      <c r="H59" s="116">
        <f>('Financial impact (cash)'!H19*(100%+$C$51))*'Capacity (national prices)'!$C59</f>
        <v>0</v>
      </c>
      <c r="I59" s="116">
        <f>('Financial impact (cash)'!I19*(100%+$C$51))*'Capacity (national prices)'!$C59</f>
        <v>0</v>
      </c>
      <c r="J59" s="331"/>
      <c r="K59" s="417">
        <f>'Unit costs'!P136</f>
        <v>244</v>
      </c>
      <c r="L59" s="249">
        <f t="shared" si="43"/>
        <v>0</v>
      </c>
      <c r="M59" s="249">
        <f t="shared" si="38"/>
        <v>0</v>
      </c>
      <c r="N59" s="249">
        <f t="shared" si="39"/>
        <v>0</v>
      </c>
      <c r="O59" s="249">
        <f t="shared" si="40"/>
        <v>0</v>
      </c>
      <c r="P59" s="249">
        <f t="shared" si="41"/>
        <v>0</v>
      </c>
      <c r="Q59" s="249">
        <f t="shared" si="42"/>
        <v>0</v>
      </c>
      <c r="R59" s="121"/>
      <c r="S59" s="121"/>
      <c r="T59" s="121"/>
      <c r="U59" s="121"/>
      <c r="V59" s="121"/>
      <c r="W59" s="121"/>
      <c r="X59" s="121"/>
      <c r="Y59" s="121"/>
      <c r="Z59" s="121"/>
      <c r="AJ59" s="246"/>
      <c r="AK59" s="246"/>
      <c r="AL59" s="246"/>
      <c r="AM59" s="246"/>
      <c r="AN59" s="246"/>
    </row>
    <row r="60" spans="1:40" x14ac:dyDescent="0.3">
      <c r="A60" s="252"/>
      <c r="B60" s="282" t="str">
        <f>'Inputs and population'!C67</f>
        <v>Upadacitinib induction</v>
      </c>
      <c r="C60" s="835">
        <f>'Unit costs'!O136</f>
        <v>3</v>
      </c>
      <c r="D60" s="116">
        <f>('Financial impact (cash)'!D20*(100%+$C$51))*'Capacity (national prices)'!$C60</f>
        <v>0</v>
      </c>
      <c r="E60" s="116">
        <f>('Financial impact (cash)'!E20*(100%+$C$51))*'Capacity (national prices)'!$C60</f>
        <v>0</v>
      </c>
      <c r="F60" s="116">
        <f>('Financial impact (cash)'!F20*(100%+$C$51))*'Capacity (national prices)'!$C60</f>
        <v>0</v>
      </c>
      <c r="G60" s="116">
        <f>('Financial impact (cash)'!G20*(100%+$C$51))*'Capacity (national prices)'!$C60</f>
        <v>0</v>
      </c>
      <c r="H60" s="116">
        <f>('Financial impact (cash)'!H20*(100%+$C$51))*'Capacity (national prices)'!$C60</f>
        <v>0</v>
      </c>
      <c r="I60" s="116">
        <f>('Financial impact (cash)'!I20*(100%+$C$51))*'Capacity (national prices)'!$C60</f>
        <v>0</v>
      </c>
      <c r="J60" s="331"/>
      <c r="K60" s="417">
        <f>'Unit costs'!P153</f>
        <v>244</v>
      </c>
      <c r="L60" s="249">
        <f t="shared" si="43"/>
        <v>0</v>
      </c>
      <c r="M60" s="249">
        <f t="shared" si="38"/>
        <v>0</v>
      </c>
      <c r="N60" s="249">
        <f t="shared" si="39"/>
        <v>0</v>
      </c>
      <c r="O60" s="249">
        <f t="shared" si="40"/>
        <v>0</v>
      </c>
      <c r="P60" s="249">
        <f t="shared" si="41"/>
        <v>0</v>
      </c>
      <c r="Q60" s="249">
        <f t="shared" si="42"/>
        <v>0</v>
      </c>
      <c r="R60" s="121"/>
      <c r="S60" s="121"/>
      <c r="T60" s="121"/>
      <c r="U60" s="121"/>
      <c r="V60" s="121"/>
      <c r="W60" s="121"/>
      <c r="X60" s="121"/>
      <c r="Y60" s="121"/>
      <c r="Z60" s="121"/>
      <c r="AJ60" s="246"/>
      <c r="AK60" s="246"/>
      <c r="AL60" s="246"/>
      <c r="AM60" s="246"/>
      <c r="AN60" s="246"/>
    </row>
    <row r="61" spans="1:40" x14ac:dyDescent="0.3">
      <c r="A61" s="252"/>
      <c r="B61" s="240"/>
      <c r="C61" s="271"/>
      <c r="D61" s="167">
        <f>SUM(D53:D60)</f>
        <v>0</v>
      </c>
      <c r="E61" s="167">
        <f t="shared" ref="E61:I61" si="44">SUM(E53:E60)</f>
        <v>0</v>
      </c>
      <c r="F61" s="167">
        <f t="shared" si="44"/>
        <v>0</v>
      </c>
      <c r="G61" s="167">
        <f t="shared" si="44"/>
        <v>0</v>
      </c>
      <c r="H61" s="167">
        <f t="shared" si="44"/>
        <v>0</v>
      </c>
      <c r="I61" s="167">
        <f t="shared" si="44"/>
        <v>0</v>
      </c>
      <c r="J61" s="331"/>
      <c r="K61" s="187"/>
      <c r="L61" s="250">
        <f>SUM(L53:L60)</f>
        <v>0</v>
      </c>
      <c r="M61" s="250">
        <f t="shared" ref="M61:Q61" si="45">SUM(M53:M60)</f>
        <v>0</v>
      </c>
      <c r="N61" s="250">
        <f t="shared" si="45"/>
        <v>0</v>
      </c>
      <c r="O61" s="250">
        <f t="shared" si="45"/>
        <v>0</v>
      </c>
      <c r="P61" s="250">
        <f t="shared" si="45"/>
        <v>0</v>
      </c>
      <c r="Q61" s="250">
        <f t="shared" si="45"/>
        <v>0</v>
      </c>
      <c r="R61" s="121"/>
      <c r="S61" s="121"/>
      <c r="T61" s="121"/>
      <c r="U61" s="121"/>
      <c r="V61" s="121"/>
      <c r="W61" s="121"/>
      <c r="X61" s="121"/>
      <c r="Y61" s="121"/>
      <c r="Z61" s="121"/>
      <c r="AJ61" s="246"/>
      <c r="AK61" s="246"/>
      <c r="AL61" s="246"/>
      <c r="AM61" s="246"/>
      <c r="AN61" s="246"/>
    </row>
    <row r="62" spans="1:40" x14ac:dyDescent="0.3">
      <c r="A62" s="252"/>
      <c r="B62" s="183"/>
      <c r="C62" s="183"/>
      <c r="D62" s="245" t="s">
        <v>2210</v>
      </c>
      <c r="E62" s="167">
        <f>E61-$D$61</f>
        <v>0</v>
      </c>
      <c r="F62" s="167">
        <f>F61-$D$61</f>
        <v>0</v>
      </c>
      <c r="G62" s="167">
        <f>G61-$D$61</f>
        <v>0</v>
      </c>
      <c r="H62" s="167">
        <f>H61-$D$61</f>
        <v>0</v>
      </c>
      <c r="I62" s="167">
        <f>I61-$D$61</f>
        <v>0</v>
      </c>
      <c r="J62" s="331"/>
      <c r="K62" s="187"/>
      <c r="L62" s="742"/>
      <c r="M62" s="250">
        <f>M61-$L61</f>
        <v>0</v>
      </c>
      <c r="N62" s="250">
        <f>N61-$L61</f>
        <v>0</v>
      </c>
      <c r="O62" s="250">
        <f>O61-$L61</f>
        <v>0</v>
      </c>
      <c r="P62" s="250">
        <f>P61-$L61</f>
        <v>0</v>
      </c>
      <c r="Q62" s="250">
        <f>Q61-$L61</f>
        <v>0</v>
      </c>
      <c r="R62" s="121"/>
      <c r="S62" s="121"/>
      <c r="T62" s="121"/>
      <c r="U62" s="121"/>
      <c r="V62" s="121"/>
      <c r="W62" s="121"/>
      <c r="X62" s="121"/>
      <c r="Y62" s="121"/>
      <c r="Z62" s="121"/>
      <c r="AJ62" s="246"/>
      <c r="AK62" s="246"/>
      <c r="AL62" s="246"/>
      <c r="AM62" s="246"/>
      <c r="AN62" s="246"/>
    </row>
    <row r="63" spans="1:40" x14ac:dyDescent="0.3">
      <c r="A63" s="252"/>
      <c r="B63" s="740"/>
      <c r="C63" s="741"/>
      <c r="D63" s="741"/>
      <c r="E63" s="741"/>
      <c r="F63" s="741"/>
      <c r="G63" s="741"/>
      <c r="H63" s="741"/>
      <c r="I63" s="741"/>
      <c r="J63" s="187"/>
      <c r="K63" s="187"/>
      <c r="L63" s="187"/>
      <c r="M63" s="187"/>
      <c r="N63" s="187"/>
      <c r="O63" s="187"/>
      <c r="P63" s="187"/>
      <c r="Q63" s="187"/>
      <c r="R63" s="121"/>
      <c r="S63" s="121"/>
      <c r="T63" s="121"/>
      <c r="U63" s="121"/>
      <c r="V63" s="121"/>
      <c r="W63" s="121"/>
      <c r="X63" s="121"/>
      <c r="Y63" s="121"/>
      <c r="Z63" s="121"/>
      <c r="AJ63" s="246"/>
      <c r="AK63" s="246"/>
      <c r="AL63" s="246"/>
      <c r="AM63" s="246"/>
      <c r="AN63" s="246"/>
    </row>
    <row r="64" spans="1:40" x14ac:dyDescent="0.3">
      <c r="A64" s="252"/>
      <c r="B64" s="625" t="s">
        <v>2214</v>
      </c>
      <c r="C64" s="311"/>
      <c r="D64" s="311"/>
      <c r="E64" s="311"/>
      <c r="F64" s="311"/>
      <c r="G64" s="311"/>
      <c r="H64" s="311"/>
      <c r="I64" s="626"/>
      <c r="J64" s="187"/>
      <c r="K64" s="187"/>
      <c r="L64" s="187"/>
      <c r="M64" s="187"/>
      <c r="N64" s="187"/>
      <c r="O64" s="187"/>
      <c r="P64" s="187"/>
      <c r="Q64" s="187"/>
      <c r="R64" s="121"/>
      <c r="S64" s="121"/>
      <c r="T64" s="121"/>
      <c r="U64" s="121"/>
      <c r="V64" s="121"/>
      <c r="W64" s="121"/>
      <c r="X64" s="121"/>
      <c r="Y64" s="121"/>
      <c r="Z64" s="121"/>
      <c r="AJ64" s="246"/>
      <c r="AK64" s="246"/>
      <c r="AL64" s="246"/>
      <c r="AM64" s="246"/>
      <c r="AN64" s="246"/>
    </row>
    <row r="65" spans="1:40" ht="43.2" x14ac:dyDescent="0.3">
      <c r="A65" s="252"/>
      <c r="B65" s="239" t="s">
        <v>1980</v>
      </c>
      <c r="C65" s="152" t="s">
        <v>2212</v>
      </c>
      <c r="D65" s="737" t="s">
        <v>2025</v>
      </c>
      <c r="E65" s="218" t="s">
        <v>1882</v>
      </c>
      <c r="F65" s="218" t="s">
        <v>1883</v>
      </c>
      <c r="G65" s="151" t="s">
        <v>2002</v>
      </c>
      <c r="H65" s="151" t="s">
        <v>2003</v>
      </c>
      <c r="I65" s="218" t="s">
        <v>2004</v>
      </c>
      <c r="J65" s="331"/>
      <c r="K65" s="403" t="s">
        <v>2049</v>
      </c>
      <c r="L65" s="737" t="s">
        <v>2025</v>
      </c>
      <c r="M65" s="739" t="s">
        <v>1882</v>
      </c>
      <c r="N65" s="739" t="s">
        <v>1883</v>
      </c>
      <c r="O65" s="329" t="s">
        <v>2002</v>
      </c>
      <c r="P65" s="329" t="s">
        <v>2003</v>
      </c>
      <c r="Q65" s="739" t="s">
        <v>2004</v>
      </c>
      <c r="R65" s="121"/>
      <c r="S65" s="121"/>
      <c r="T65" s="121"/>
      <c r="U65" s="121"/>
      <c r="V65" s="121"/>
      <c r="W65" s="121"/>
      <c r="X65" s="121"/>
      <c r="Y65" s="121"/>
      <c r="Z65" s="121"/>
      <c r="AJ65" s="246"/>
      <c r="AK65" s="246"/>
      <c r="AL65" s="246"/>
      <c r="AM65" s="246"/>
      <c r="AN65" s="246"/>
    </row>
    <row r="66" spans="1:40" x14ac:dyDescent="0.3">
      <c r="A66" s="252"/>
      <c r="B66" s="281" t="str">
        <f>'Inputs and population'!C37</f>
        <v>Guselkumab IV+SC</v>
      </c>
      <c r="C66" s="830">
        <f>'Unit costs'!O33</f>
        <v>5.5</v>
      </c>
      <c r="D66" s="828">
        <f>$C66*('Financial impact (cash)'!D13*$C$51)</f>
        <v>0</v>
      </c>
      <c r="E66" s="828">
        <f>$C66*('Financial impact (cash)'!E13*$C$51)</f>
        <v>0</v>
      </c>
      <c r="F66" s="828">
        <f>$C66*('Financial impact (cash)'!F13*$C$51)</f>
        <v>0</v>
      </c>
      <c r="G66" s="828">
        <f>$C66*('Financial impact (cash)'!G13*$C$51)</f>
        <v>0</v>
      </c>
      <c r="H66" s="828">
        <f>$C66*('Financial impact (cash)'!H13*$C$51)</f>
        <v>0</v>
      </c>
      <c r="I66" s="828">
        <f>$C66*('Financial impact (cash)'!I13*$C$51)</f>
        <v>0</v>
      </c>
      <c r="J66" s="331"/>
      <c r="K66" s="417">
        <f>'Unit costs'!P33</f>
        <v>96</v>
      </c>
      <c r="L66" s="249">
        <f t="shared" ref="L66:L73" si="46">D66*$K66/1000</f>
        <v>0</v>
      </c>
      <c r="M66" s="249">
        <f t="shared" ref="M66:M73" si="47">E66*$K66/1000</f>
        <v>0</v>
      </c>
      <c r="N66" s="249">
        <f t="shared" ref="N66:N73" si="48">F66*$K66/1000</f>
        <v>0</v>
      </c>
      <c r="O66" s="249">
        <f t="shared" ref="O66:O73" si="49">G66*$K66/1000</f>
        <v>0</v>
      </c>
      <c r="P66" s="249">
        <f t="shared" ref="P66:P73" si="50">H66*$K66/1000</f>
        <v>0</v>
      </c>
      <c r="Q66" s="249">
        <f t="shared" ref="Q66:Q73" si="51">I66*$K66/1000</f>
        <v>0</v>
      </c>
      <c r="R66" s="121"/>
      <c r="S66" s="121"/>
      <c r="T66" s="121"/>
      <c r="U66" s="121"/>
      <c r="V66" s="121"/>
      <c r="W66" s="121"/>
      <c r="X66" s="121"/>
      <c r="Y66" s="121"/>
      <c r="Z66" s="121"/>
      <c r="AJ66" s="246"/>
      <c r="AK66" s="246"/>
      <c r="AL66" s="246"/>
      <c r="AM66" s="246"/>
      <c r="AN66" s="246"/>
    </row>
    <row r="67" spans="1:40" x14ac:dyDescent="0.3">
      <c r="A67" s="252"/>
      <c r="B67" s="281" t="str">
        <f>'Inputs and population'!C38</f>
        <v>Guselkumab SC+SC</v>
      </c>
      <c r="C67" s="830">
        <f>'Unit costs'!O52</f>
        <v>5.5</v>
      </c>
      <c r="D67" s="828">
        <f>$C67*('Financial impact (cash)'!D14*$C$51)</f>
        <v>0</v>
      </c>
      <c r="E67" s="828">
        <f>$C67*('Financial impact (cash)'!E14*$C$51)</f>
        <v>0</v>
      </c>
      <c r="F67" s="828">
        <f>$C67*('Financial impact (cash)'!F14*$C$51)</f>
        <v>0</v>
      </c>
      <c r="G67" s="828">
        <f>$C67*('Financial impact (cash)'!G14*$C$51)</f>
        <v>0</v>
      </c>
      <c r="H67" s="828">
        <f>$C67*('Financial impact (cash)'!H14*$C$51)</f>
        <v>0</v>
      </c>
      <c r="I67" s="828">
        <f>$C67*('Financial impact (cash)'!I14*$C$51)</f>
        <v>0</v>
      </c>
      <c r="J67" s="331"/>
      <c r="K67" s="417">
        <f>'Unit costs'!P52</f>
        <v>96</v>
      </c>
      <c r="L67" s="249">
        <f t="shared" si="46"/>
        <v>0</v>
      </c>
      <c r="M67" s="249">
        <f t="shared" si="47"/>
        <v>0</v>
      </c>
      <c r="N67" s="249">
        <f t="shared" si="48"/>
        <v>0</v>
      </c>
      <c r="O67" s="249">
        <f t="shared" si="49"/>
        <v>0</v>
      </c>
      <c r="P67" s="249">
        <f t="shared" si="50"/>
        <v>0</v>
      </c>
      <c r="Q67" s="249">
        <f t="shared" si="51"/>
        <v>0</v>
      </c>
      <c r="R67" s="121"/>
      <c r="S67" s="121"/>
      <c r="T67" s="121"/>
      <c r="U67" s="121"/>
      <c r="V67" s="121"/>
      <c r="W67" s="121"/>
      <c r="X67" s="121"/>
      <c r="Y67" s="121"/>
      <c r="Z67" s="121"/>
      <c r="AJ67" s="246"/>
      <c r="AK67" s="246"/>
      <c r="AL67" s="246"/>
      <c r="AM67" s="246"/>
      <c r="AN67" s="246"/>
    </row>
    <row r="68" spans="1:40" x14ac:dyDescent="0.3">
      <c r="A68" s="252"/>
      <c r="B68" s="281" t="str">
        <f>'Inputs and population'!C39</f>
        <v>Mirikizumab</v>
      </c>
      <c r="C68" s="830">
        <f>'Unit costs'!O69</f>
        <v>10</v>
      </c>
      <c r="D68" s="828">
        <f>$C68*('Financial impact (cash)'!D15*$C$51)</f>
        <v>0</v>
      </c>
      <c r="E68" s="828">
        <f>$C68*('Financial impact (cash)'!E15*$C$51)</f>
        <v>0</v>
      </c>
      <c r="F68" s="828">
        <f>$C68*('Financial impact (cash)'!F15*$C$51)</f>
        <v>0</v>
      </c>
      <c r="G68" s="828">
        <f>$C68*('Financial impact (cash)'!G15*$C$51)</f>
        <v>0</v>
      </c>
      <c r="H68" s="828">
        <f>$C68*('Financial impact (cash)'!H15*$C$51)</f>
        <v>0</v>
      </c>
      <c r="I68" s="828">
        <f>$C68*('Financial impact (cash)'!I15*$C$51)</f>
        <v>0</v>
      </c>
      <c r="J68" s="331"/>
      <c r="K68" s="417">
        <f>'Unit costs'!P69</f>
        <v>96</v>
      </c>
      <c r="L68" s="249">
        <f t="shared" si="46"/>
        <v>0</v>
      </c>
      <c r="M68" s="249">
        <f t="shared" si="47"/>
        <v>0</v>
      </c>
      <c r="N68" s="249">
        <f t="shared" si="48"/>
        <v>0</v>
      </c>
      <c r="O68" s="249">
        <f t="shared" si="49"/>
        <v>0</v>
      </c>
      <c r="P68" s="249">
        <f t="shared" si="50"/>
        <v>0</v>
      </c>
      <c r="Q68" s="249">
        <f t="shared" si="51"/>
        <v>0</v>
      </c>
      <c r="R68" s="121"/>
      <c r="S68" s="121"/>
      <c r="T68" s="121"/>
      <c r="U68" s="121"/>
      <c r="V68" s="121"/>
      <c r="W68" s="121"/>
      <c r="X68" s="121"/>
      <c r="Y68" s="121"/>
      <c r="Z68" s="121"/>
      <c r="AJ68" s="246"/>
      <c r="AK68" s="246"/>
      <c r="AL68" s="246"/>
      <c r="AM68" s="246"/>
      <c r="AN68" s="246"/>
    </row>
    <row r="69" spans="1:40" x14ac:dyDescent="0.3">
      <c r="A69" s="252"/>
      <c r="B69" s="281" t="str">
        <f>'Inputs and population'!C40</f>
        <v>Risankizumab</v>
      </c>
      <c r="C69" s="830">
        <f>'Unit costs'!O86</f>
        <v>6.5</v>
      </c>
      <c r="D69" s="828">
        <f>$C69*('Financial impact (cash)'!D16*$C$51)</f>
        <v>0</v>
      </c>
      <c r="E69" s="828">
        <f>$C69*('Financial impact (cash)'!E16*$C$51)</f>
        <v>0</v>
      </c>
      <c r="F69" s="828">
        <f>$C69*('Financial impact (cash)'!F16*$C$51)</f>
        <v>0</v>
      </c>
      <c r="G69" s="828">
        <f>$C69*('Financial impact (cash)'!G16*$C$51)</f>
        <v>0</v>
      </c>
      <c r="H69" s="828">
        <f>$C69*('Financial impact (cash)'!H16*$C$51)</f>
        <v>0</v>
      </c>
      <c r="I69" s="828">
        <f>$C69*('Financial impact (cash)'!I16*$C$51)</f>
        <v>0</v>
      </c>
      <c r="J69" s="331"/>
      <c r="K69" s="417">
        <f>'Unit costs'!P86</f>
        <v>96</v>
      </c>
      <c r="L69" s="249">
        <f t="shared" si="46"/>
        <v>0</v>
      </c>
      <c r="M69" s="249">
        <f t="shared" si="47"/>
        <v>0</v>
      </c>
      <c r="N69" s="249">
        <f t="shared" si="48"/>
        <v>0</v>
      </c>
      <c r="O69" s="249">
        <f t="shared" si="49"/>
        <v>0</v>
      </c>
      <c r="P69" s="249">
        <f t="shared" si="50"/>
        <v>0</v>
      </c>
      <c r="Q69" s="249">
        <f t="shared" si="51"/>
        <v>0</v>
      </c>
      <c r="R69" s="121"/>
      <c r="S69" s="121"/>
      <c r="T69" s="121"/>
      <c r="U69" s="121"/>
      <c r="V69" s="121"/>
      <c r="W69" s="121"/>
      <c r="X69" s="121"/>
      <c r="Y69" s="121"/>
      <c r="Z69" s="121"/>
      <c r="AJ69" s="246"/>
      <c r="AK69" s="246"/>
      <c r="AL69" s="246"/>
      <c r="AM69" s="246"/>
      <c r="AN69" s="246"/>
    </row>
    <row r="70" spans="1:40" x14ac:dyDescent="0.3">
      <c r="A70" s="252"/>
      <c r="B70" s="281" t="str">
        <f>'Inputs and population'!C41</f>
        <v>Ustekinumab</v>
      </c>
      <c r="C70" s="830">
        <f>'Unit costs'!O103</f>
        <v>5.5</v>
      </c>
      <c r="D70" s="828">
        <f>$C70*('Financial impact (cash)'!D17*$C$51)</f>
        <v>0</v>
      </c>
      <c r="E70" s="828">
        <f>$C70*('Financial impact (cash)'!E17*$C$51)</f>
        <v>0</v>
      </c>
      <c r="F70" s="828">
        <f>$C70*('Financial impact (cash)'!F17*$C$51)</f>
        <v>0</v>
      </c>
      <c r="G70" s="828">
        <f>$C70*('Financial impact (cash)'!G17*$C$51)</f>
        <v>0</v>
      </c>
      <c r="H70" s="828">
        <f>$C70*('Financial impact (cash)'!H17*$C$51)</f>
        <v>0</v>
      </c>
      <c r="I70" s="828">
        <f>$C70*('Financial impact (cash)'!I17*$C$51)</f>
        <v>0</v>
      </c>
      <c r="J70" s="331"/>
      <c r="K70" s="417">
        <f>'Unit costs'!P103</f>
        <v>96</v>
      </c>
      <c r="L70" s="249">
        <f t="shared" si="46"/>
        <v>0</v>
      </c>
      <c r="M70" s="249">
        <f t="shared" si="47"/>
        <v>0</v>
      </c>
      <c r="N70" s="249">
        <f t="shared" si="48"/>
        <v>0</v>
      </c>
      <c r="O70" s="249">
        <f t="shared" si="49"/>
        <v>0</v>
      </c>
      <c r="P70" s="249">
        <f t="shared" si="50"/>
        <v>0</v>
      </c>
      <c r="Q70" s="249">
        <f t="shared" si="51"/>
        <v>0</v>
      </c>
      <c r="R70" s="121"/>
      <c r="S70" s="121"/>
      <c r="T70" s="121"/>
      <c r="U70" s="121"/>
      <c r="V70" s="121"/>
      <c r="W70" s="121"/>
      <c r="X70" s="121"/>
      <c r="Y70" s="121"/>
      <c r="Z70" s="121"/>
      <c r="AJ70" s="246"/>
      <c r="AK70" s="246"/>
      <c r="AL70" s="246"/>
      <c r="AM70" s="246"/>
      <c r="AN70" s="246"/>
    </row>
    <row r="71" spans="1:40" x14ac:dyDescent="0.3">
      <c r="A71" s="252"/>
      <c r="B71" s="281" t="str">
        <f>'Inputs and population'!C42</f>
        <v>Vedolizumab IV+IV</v>
      </c>
      <c r="C71" s="830">
        <f>'Unit costs'!O120</f>
        <v>5.6</v>
      </c>
      <c r="D71" s="828">
        <f>$C71*('Financial impact (cash)'!D18*$C$51)</f>
        <v>0</v>
      </c>
      <c r="E71" s="828">
        <f>$C71*('Financial impact (cash)'!E18*$C$51)</f>
        <v>0</v>
      </c>
      <c r="F71" s="828">
        <f>$C71*('Financial impact (cash)'!F18*$C$51)</f>
        <v>0</v>
      </c>
      <c r="G71" s="828">
        <f>$C71*('Financial impact (cash)'!G18*$C$51)</f>
        <v>0</v>
      </c>
      <c r="H71" s="828">
        <f>$C71*('Financial impact (cash)'!H18*$C$51)</f>
        <v>0</v>
      </c>
      <c r="I71" s="828">
        <f>$C71*('Financial impact (cash)'!I18*$C$51)</f>
        <v>0</v>
      </c>
      <c r="J71" s="331"/>
      <c r="K71" s="417">
        <f>'Unit costs'!P120</f>
        <v>96</v>
      </c>
      <c r="L71" s="249">
        <f t="shared" si="46"/>
        <v>0</v>
      </c>
      <c r="M71" s="249">
        <f t="shared" si="47"/>
        <v>0</v>
      </c>
      <c r="N71" s="249">
        <f t="shared" si="48"/>
        <v>0</v>
      </c>
      <c r="O71" s="249">
        <f t="shared" si="49"/>
        <v>0</v>
      </c>
      <c r="P71" s="249">
        <f t="shared" si="50"/>
        <v>0</v>
      </c>
      <c r="Q71" s="249">
        <f t="shared" si="51"/>
        <v>0</v>
      </c>
      <c r="R71" s="121"/>
      <c r="S71" s="121"/>
      <c r="T71" s="121"/>
      <c r="U71" s="121"/>
      <c r="V71" s="121"/>
      <c r="W71" s="121"/>
      <c r="X71" s="121"/>
      <c r="Y71" s="121"/>
      <c r="Z71" s="121"/>
      <c r="AJ71" s="246"/>
      <c r="AK71" s="246"/>
      <c r="AL71" s="246"/>
      <c r="AM71" s="246"/>
      <c r="AN71" s="246"/>
    </row>
    <row r="72" spans="1:40" x14ac:dyDescent="0.3">
      <c r="A72" s="252"/>
      <c r="B72" s="281" t="str">
        <f>'Inputs and population'!C43</f>
        <v>Vedolizumab IV+SC</v>
      </c>
      <c r="C72" s="834">
        <f>'Unit costs'!O137</f>
        <v>23</v>
      </c>
      <c r="D72" s="828">
        <f>$C72*('Financial impact (cash)'!D19*$C$51)</f>
        <v>0</v>
      </c>
      <c r="E72" s="828">
        <f>$C72*('Financial impact (cash)'!E19*$C$51)</f>
        <v>0</v>
      </c>
      <c r="F72" s="828">
        <f>$C72*('Financial impact (cash)'!F19*$C$51)</f>
        <v>0</v>
      </c>
      <c r="G72" s="828">
        <f>$C72*('Financial impact (cash)'!G19*$C$51)</f>
        <v>0</v>
      </c>
      <c r="H72" s="828">
        <f>$C72*('Financial impact (cash)'!H19*$C$51)</f>
        <v>0</v>
      </c>
      <c r="I72" s="828">
        <f>$C72*('Financial impact (cash)'!I19*$C$51)</f>
        <v>0</v>
      </c>
      <c r="J72" s="331"/>
      <c r="K72" s="417">
        <f>'Unit costs'!P137</f>
        <v>96</v>
      </c>
      <c r="L72" s="249">
        <f t="shared" si="46"/>
        <v>0</v>
      </c>
      <c r="M72" s="249">
        <f t="shared" si="47"/>
        <v>0</v>
      </c>
      <c r="N72" s="249">
        <f t="shared" si="48"/>
        <v>0</v>
      </c>
      <c r="O72" s="249">
        <f t="shared" si="49"/>
        <v>0</v>
      </c>
      <c r="P72" s="249">
        <f t="shared" si="50"/>
        <v>0</v>
      </c>
      <c r="Q72" s="249">
        <f t="shared" si="51"/>
        <v>0</v>
      </c>
      <c r="R72" s="121"/>
      <c r="S72" s="121"/>
      <c r="T72" s="121"/>
      <c r="U72" s="121"/>
      <c r="V72" s="121"/>
      <c r="W72" s="121"/>
      <c r="X72" s="121"/>
      <c r="Y72" s="121"/>
      <c r="Z72" s="121"/>
      <c r="AJ72" s="246"/>
      <c r="AK72" s="246"/>
      <c r="AL72" s="246"/>
      <c r="AM72" s="246"/>
      <c r="AN72" s="246"/>
    </row>
    <row r="73" spans="1:40" x14ac:dyDescent="0.3">
      <c r="A73" s="252"/>
      <c r="B73" s="281" t="str">
        <f>'Inputs and population'!C44</f>
        <v>Upadacitinib</v>
      </c>
      <c r="C73" s="834">
        <f>'Unit costs'!O154</f>
        <v>11</v>
      </c>
      <c r="D73" s="828">
        <f>$C73*('Financial impact (cash)'!D20*$C$51)</f>
        <v>0</v>
      </c>
      <c r="E73" s="828">
        <f>$C73*('Financial impact (cash)'!E20*$C$51)</f>
        <v>0</v>
      </c>
      <c r="F73" s="828">
        <f>$C73*('Financial impact (cash)'!F20*$C$51)</f>
        <v>0</v>
      </c>
      <c r="G73" s="828">
        <f>$C73*('Financial impact (cash)'!G20*$C$51)</f>
        <v>0</v>
      </c>
      <c r="H73" s="828">
        <f>$C73*('Financial impact (cash)'!H20*$C$51)</f>
        <v>0</v>
      </c>
      <c r="I73" s="828">
        <f>$C73*('Financial impact (cash)'!I20*$C$51)</f>
        <v>0</v>
      </c>
      <c r="J73" s="331"/>
      <c r="K73" s="417">
        <f>'Unit costs'!P154</f>
        <v>96</v>
      </c>
      <c r="L73" s="249">
        <f t="shared" si="46"/>
        <v>0</v>
      </c>
      <c r="M73" s="249">
        <f t="shared" si="47"/>
        <v>0</v>
      </c>
      <c r="N73" s="249">
        <f t="shared" si="48"/>
        <v>0</v>
      </c>
      <c r="O73" s="249">
        <f t="shared" si="49"/>
        <v>0</v>
      </c>
      <c r="P73" s="249">
        <f t="shared" si="50"/>
        <v>0</v>
      </c>
      <c r="Q73" s="249">
        <f t="shared" si="51"/>
        <v>0</v>
      </c>
      <c r="R73" s="121"/>
      <c r="S73" s="121"/>
      <c r="T73" s="121"/>
      <c r="U73" s="121"/>
      <c r="V73" s="121"/>
      <c r="W73" s="121"/>
      <c r="X73" s="121"/>
      <c r="Y73" s="121"/>
      <c r="Z73" s="121"/>
      <c r="AJ73" s="246"/>
      <c r="AK73" s="246"/>
      <c r="AL73" s="246"/>
      <c r="AM73" s="246"/>
      <c r="AN73" s="246"/>
    </row>
    <row r="74" spans="1:40" x14ac:dyDescent="0.3">
      <c r="A74" s="252"/>
      <c r="B74" s="240"/>
      <c r="C74" s="271"/>
      <c r="D74" s="167">
        <f>SUM(D66:D73)</f>
        <v>0</v>
      </c>
      <c r="E74" s="167">
        <f t="shared" ref="E74:I74" si="52">SUM(E66:E73)</f>
        <v>0</v>
      </c>
      <c r="F74" s="167">
        <f t="shared" si="52"/>
        <v>0</v>
      </c>
      <c r="G74" s="167">
        <f t="shared" si="52"/>
        <v>0</v>
      </c>
      <c r="H74" s="167">
        <f t="shared" si="52"/>
        <v>0</v>
      </c>
      <c r="I74" s="167">
        <f t="shared" si="52"/>
        <v>0</v>
      </c>
      <c r="J74" s="331"/>
      <c r="K74" s="187"/>
      <c r="L74" s="250">
        <f>SUM(L66:L73)</f>
        <v>0</v>
      </c>
      <c r="M74" s="250">
        <f t="shared" ref="M74:Q74" si="53">SUM(M66:M73)</f>
        <v>0</v>
      </c>
      <c r="N74" s="250">
        <f t="shared" si="53"/>
        <v>0</v>
      </c>
      <c r="O74" s="250">
        <f t="shared" si="53"/>
        <v>0</v>
      </c>
      <c r="P74" s="250">
        <f t="shared" si="53"/>
        <v>0</v>
      </c>
      <c r="Q74" s="250">
        <f t="shared" si="53"/>
        <v>0</v>
      </c>
      <c r="R74" s="121"/>
      <c r="S74" s="121"/>
      <c r="T74" s="121"/>
      <c r="U74" s="121"/>
      <c r="V74" s="121"/>
      <c r="W74" s="121"/>
      <c r="X74" s="121"/>
      <c r="Y74" s="121"/>
      <c r="Z74" s="121"/>
      <c r="AJ74" s="246"/>
      <c r="AK74" s="246"/>
      <c r="AL74" s="246"/>
      <c r="AM74" s="246"/>
      <c r="AN74" s="246"/>
    </row>
    <row r="75" spans="1:40" x14ac:dyDescent="0.3">
      <c r="A75" s="252"/>
      <c r="B75" s="265"/>
      <c r="C75" s="219"/>
      <c r="D75" s="245" t="s">
        <v>2211</v>
      </c>
      <c r="E75" s="167">
        <f>E74-D74</f>
        <v>0</v>
      </c>
      <c r="F75" s="167">
        <f>F74-$D$74</f>
        <v>0</v>
      </c>
      <c r="G75" s="167">
        <f t="shared" ref="G75:I75" si="54">G74-$D$74</f>
        <v>0</v>
      </c>
      <c r="H75" s="167">
        <f t="shared" si="54"/>
        <v>0</v>
      </c>
      <c r="I75" s="167">
        <f t="shared" si="54"/>
        <v>0</v>
      </c>
      <c r="J75" s="331"/>
      <c r="K75" s="187"/>
      <c r="L75" s="742"/>
      <c r="M75" s="250">
        <f>M74-$L74</f>
        <v>0</v>
      </c>
      <c r="N75" s="250">
        <f t="shared" ref="N75:Q75" si="55">N74-$L74</f>
        <v>0</v>
      </c>
      <c r="O75" s="250">
        <f t="shared" si="55"/>
        <v>0</v>
      </c>
      <c r="P75" s="250">
        <f t="shared" si="55"/>
        <v>0</v>
      </c>
      <c r="Q75" s="250">
        <f t="shared" si="55"/>
        <v>0</v>
      </c>
      <c r="R75" s="121"/>
      <c r="S75" s="121"/>
      <c r="T75" s="121"/>
      <c r="U75" s="121"/>
      <c r="V75" s="121"/>
      <c r="W75" s="121"/>
      <c r="X75" s="121"/>
      <c r="Y75" s="121"/>
      <c r="Z75" s="121"/>
      <c r="AJ75" s="246"/>
      <c r="AK75" s="246"/>
      <c r="AL75" s="246"/>
      <c r="AM75" s="246"/>
      <c r="AN75" s="246"/>
    </row>
    <row r="76" spans="1:40" x14ac:dyDescent="0.3">
      <c r="A76" s="252"/>
      <c r="B76" s="270"/>
      <c r="C76" s="258"/>
      <c r="D76" s="257"/>
      <c r="E76" s="258"/>
      <c r="F76" s="259"/>
      <c r="G76" s="252"/>
      <c r="H76" s="252"/>
      <c r="I76" s="256"/>
      <c r="J76" s="187"/>
      <c r="K76" s="187"/>
      <c r="L76" s="187"/>
      <c r="M76" s="187"/>
      <c r="N76" s="187"/>
      <c r="O76" s="187"/>
      <c r="P76" s="187"/>
      <c r="Q76" s="187"/>
      <c r="R76" s="121"/>
      <c r="S76" s="121"/>
      <c r="T76" s="121"/>
      <c r="U76" s="121"/>
      <c r="V76" s="121"/>
      <c r="W76" s="121"/>
      <c r="X76" s="121"/>
      <c r="Y76" s="121"/>
      <c r="Z76" s="121"/>
      <c r="AJ76" s="246"/>
      <c r="AK76" s="246"/>
      <c r="AL76" s="246"/>
      <c r="AM76" s="246"/>
      <c r="AN76" s="246"/>
    </row>
    <row r="77" spans="1:40" x14ac:dyDescent="0.3">
      <c r="A77" s="247"/>
      <c r="B77" s="272" t="s">
        <v>2043</v>
      </c>
      <c r="C77" s="261"/>
      <c r="D77" s="261"/>
      <c r="E77" s="262"/>
      <c r="F77" s="263"/>
      <c r="G77" s="264"/>
      <c r="H77" s="264"/>
      <c r="I77" s="264"/>
      <c r="J77" s="335"/>
      <c r="K77" s="247"/>
      <c r="L77" s="247"/>
      <c r="M77" s="247"/>
      <c r="N77" s="247"/>
      <c r="O77" s="247"/>
      <c r="P77" s="247"/>
      <c r="Q77" s="189"/>
      <c r="R77" s="121"/>
      <c r="S77" s="121"/>
      <c r="V77" s="121"/>
    </row>
    <row r="78" spans="1:40" x14ac:dyDescent="0.3">
      <c r="A78" s="247"/>
      <c r="B78" s="312" t="s">
        <v>2164</v>
      </c>
      <c r="C78" s="313"/>
      <c r="D78" s="313"/>
      <c r="E78" s="313"/>
      <c r="F78" s="313"/>
      <c r="G78" s="313"/>
      <c r="H78" s="313"/>
      <c r="I78" s="188"/>
      <c r="J78" s="332"/>
      <c r="K78" s="189"/>
      <c r="L78" s="247"/>
      <c r="M78" s="247"/>
      <c r="N78" s="247"/>
      <c r="O78" s="247"/>
      <c r="P78" s="247"/>
      <c r="Q78" s="189"/>
      <c r="R78" s="121"/>
      <c r="S78" s="121"/>
      <c r="V78" s="121"/>
    </row>
    <row r="79" spans="1:40" ht="43.2" x14ac:dyDescent="0.3">
      <c r="A79" s="247"/>
      <c r="B79" s="242" t="s">
        <v>1980</v>
      </c>
      <c r="C79" s="323" t="s">
        <v>2034</v>
      </c>
      <c r="D79" s="737" t="s">
        <v>2025</v>
      </c>
      <c r="E79" s="218" t="s">
        <v>1882</v>
      </c>
      <c r="F79" s="218" t="s">
        <v>1883</v>
      </c>
      <c r="G79" s="151" t="s">
        <v>2002</v>
      </c>
      <c r="H79" s="151" t="s">
        <v>2003</v>
      </c>
      <c r="I79" s="218" t="s">
        <v>2004</v>
      </c>
      <c r="J79" s="247"/>
      <c r="K79" s="247"/>
      <c r="L79" s="247"/>
      <c r="M79" s="247"/>
      <c r="N79" s="247"/>
      <c r="O79" s="247"/>
      <c r="P79" s="247"/>
      <c r="Q79" s="189"/>
      <c r="R79" s="121"/>
      <c r="S79" s="121"/>
      <c r="V79" s="121"/>
    </row>
    <row r="80" spans="1:40" x14ac:dyDescent="0.3">
      <c r="A80" s="247"/>
      <c r="B80" s="281" t="str">
        <f>'Inputs and population'!C37</f>
        <v>Guselkumab IV+SC</v>
      </c>
      <c r="C80" s="137">
        <f>'Capacity inputs'!F15</f>
        <v>30</v>
      </c>
      <c r="D80" s="116">
        <f>$C80*(D53+D66)/60</f>
        <v>0</v>
      </c>
      <c r="E80" s="116">
        <f t="shared" ref="E80:I80" si="56">$C80*(E53+E66)/60</f>
        <v>0</v>
      </c>
      <c r="F80" s="116">
        <f t="shared" si="56"/>
        <v>0</v>
      </c>
      <c r="G80" s="116">
        <f t="shared" si="56"/>
        <v>0</v>
      </c>
      <c r="H80" s="116">
        <f t="shared" si="56"/>
        <v>0</v>
      </c>
      <c r="I80" s="116">
        <f t="shared" si="56"/>
        <v>0</v>
      </c>
      <c r="J80" s="247"/>
      <c r="K80" s="247"/>
      <c r="L80" s="247"/>
      <c r="M80" s="247"/>
      <c r="N80" s="247"/>
      <c r="O80" s="247"/>
      <c r="P80" s="247"/>
      <c r="Q80" s="189"/>
      <c r="R80" s="121"/>
      <c r="S80" s="121"/>
      <c r="V80" s="121"/>
    </row>
    <row r="81" spans="1:40" x14ac:dyDescent="0.3">
      <c r="A81" s="247"/>
      <c r="B81" s="281" t="str">
        <f>'Inputs and population'!C38</f>
        <v>Guselkumab SC+SC</v>
      </c>
      <c r="C81" s="137">
        <f>'Capacity inputs'!F15</f>
        <v>30</v>
      </c>
      <c r="D81" s="116">
        <f t="shared" ref="D81:I87" si="57">$C81*(D54+D67)/60</f>
        <v>0</v>
      </c>
      <c r="E81" s="116">
        <f t="shared" si="57"/>
        <v>0</v>
      </c>
      <c r="F81" s="116">
        <f t="shared" si="57"/>
        <v>0</v>
      </c>
      <c r="G81" s="116">
        <f t="shared" si="57"/>
        <v>0</v>
      </c>
      <c r="H81" s="116">
        <f t="shared" si="57"/>
        <v>0</v>
      </c>
      <c r="I81" s="116">
        <f t="shared" si="57"/>
        <v>0</v>
      </c>
      <c r="J81" s="247"/>
      <c r="K81" s="247"/>
      <c r="L81" s="247"/>
      <c r="M81" s="247"/>
      <c r="N81" s="247"/>
      <c r="O81" s="247"/>
      <c r="P81" s="247"/>
      <c r="Q81" s="189"/>
      <c r="R81" s="121"/>
      <c r="S81" s="121"/>
      <c r="V81" s="121"/>
    </row>
    <row r="82" spans="1:40" x14ac:dyDescent="0.3">
      <c r="A82" s="247"/>
      <c r="B82" s="283" t="str">
        <f>'Inputs and population'!C39</f>
        <v>Mirikizumab</v>
      </c>
      <c r="C82" s="137">
        <f>'Capacity inputs'!F15</f>
        <v>30</v>
      </c>
      <c r="D82" s="116">
        <f t="shared" si="57"/>
        <v>0</v>
      </c>
      <c r="E82" s="116">
        <f t="shared" si="57"/>
        <v>0</v>
      </c>
      <c r="F82" s="116">
        <f t="shared" si="57"/>
        <v>0</v>
      </c>
      <c r="G82" s="116">
        <f t="shared" si="57"/>
        <v>0</v>
      </c>
      <c r="H82" s="116">
        <f t="shared" si="57"/>
        <v>0</v>
      </c>
      <c r="I82" s="116">
        <f t="shared" si="57"/>
        <v>0</v>
      </c>
      <c r="J82" s="247"/>
      <c r="K82" s="247"/>
      <c r="L82" s="247"/>
      <c r="M82" s="247"/>
      <c r="N82" s="247"/>
      <c r="O82" s="247"/>
      <c r="P82" s="247"/>
      <c r="Q82" s="189"/>
      <c r="R82" s="121"/>
      <c r="S82" s="121"/>
      <c r="T82" s="121"/>
      <c r="U82" s="121"/>
      <c r="V82" s="121"/>
      <c r="W82" s="121"/>
      <c r="X82" s="121"/>
      <c r="Y82" s="121"/>
      <c r="Z82" s="121"/>
      <c r="AJ82" s="246"/>
      <c r="AK82" s="246"/>
      <c r="AL82" s="246"/>
      <c r="AM82" s="246"/>
      <c r="AN82" s="246"/>
    </row>
    <row r="83" spans="1:40" x14ac:dyDescent="0.3">
      <c r="A83" s="247"/>
      <c r="B83" s="283" t="str">
        <f>'Inputs and population'!C40</f>
        <v>Risankizumab</v>
      </c>
      <c r="C83" s="137">
        <f>'Capacity inputs'!F15</f>
        <v>30</v>
      </c>
      <c r="D83" s="116">
        <f t="shared" si="57"/>
        <v>0</v>
      </c>
      <c r="E83" s="116">
        <f>$C83*(E56+E69)/60</f>
        <v>0</v>
      </c>
      <c r="F83" s="116">
        <f t="shared" si="57"/>
        <v>0</v>
      </c>
      <c r="G83" s="116">
        <f t="shared" si="57"/>
        <v>0</v>
      </c>
      <c r="H83" s="116">
        <f t="shared" si="57"/>
        <v>0</v>
      </c>
      <c r="I83" s="116">
        <f t="shared" si="57"/>
        <v>0</v>
      </c>
      <c r="J83" s="247"/>
      <c r="K83" s="247"/>
      <c r="L83" s="247"/>
      <c r="M83" s="247"/>
      <c r="N83" s="247"/>
      <c r="O83" s="247"/>
      <c r="P83" s="247"/>
      <c r="Q83" s="189"/>
      <c r="R83" s="121"/>
      <c r="S83" s="121"/>
      <c r="T83" s="121"/>
      <c r="U83" s="121"/>
      <c r="V83" s="121"/>
      <c r="W83" s="121"/>
      <c r="X83" s="121"/>
      <c r="Y83" s="121"/>
      <c r="Z83" s="121"/>
      <c r="AJ83" s="246"/>
      <c r="AK83" s="246"/>
      <c r="AL83" s="246"/>
      <c r="AM83" s="246"/>
      <c r="AN83" s="246"/>
    </row>
    <row r="84" spans="1:40" x14ac:dyDescent="0.3">
      <c r="A84" s="247"/>
      <c r="B84" s="283" t="str">
        <f>'Inputs and population'!C41</f>
        <v>Ustekinumab</v>
      </c>
      <c r="C84" s="137">
        <f>'Capacity inputs'!F15</f>
        <v>30</v>
      </c>
      <c r="D84" s="116">
        <f t="shared" si="57"/>
        <v>0</v>
      </c>
      <c r="E84" s="116">
        <f t="shared" si="57"/>
        <v>0</v>
      </c>
      <c r="F84" s="116">
        <f t="shared" si="57"/>
        <v>0</v>
      </c>
      <c r="G84" s="116">
        <f t="shared" si="57"/>
        <v>0</v>
      </c>
      <c r="H84" s="116">
        <f t="shared" si="57"/>
        <v>0</v>
      </c>
      <c r="I84" s="116">
        <f t="shared" si="57"/>
        <v>0</v>
      </c>
      <c r="J84" s="247"/>
      <c r="K84" s="247"/>
      <c r="L84" s="247"/>
      <c r="M84" s="247"/>
      <c r="N84" s="247"/>
      <c r="O84" s="247"/>
      <c r="P84" s="247"/>
      <c r="Q84" s="189"/>
      <c r="R84" s="121"/>
      <c r="S84" s="121"/>
      <c r="T84" s="121"/>
      <c r="U84" s="121"/>
      <c r="V84" s="121"/>
      <c r="W84" s="121"/>
      <c r="X84" s="121"/>
      <c r="Y84" s="121"/>
      <c r="Z84" s="121"/>
      <c r="AJ84" s="246"/>
      <c r="AK84" s="246"/>
      <c r="AL84" s="246"/>
      <c r="AM84" s="246"/>
      <c r="AN84" s="246"/>
    </row>
    <row r="85" spans="1:40" x14ac:dyDescent="0.3">
      <c r="A85" s="247"/>
      <c r="B85" s="283" t="str">
        <f>'Inputs and population'!C42</f>
        <v>Vedolizumab IV+IV</v>
      </c>
      <c r="C85" s="137">
        <f>'Capacity inputs'!F15</f>
        <v>30</v>
      </c>
      <c r="D85" s="116">
        <f t="shared" si="57"/>
        <v>0</v>
      </c>
      <c r="E85" s="116">
        <f t="shared" si="57"/>
        <v>0</v>
      </c>
      <c r="F85" s="116">
        <f t="shared" si="57"/>
        <v>0</v>
      </c>
      <c r="G85" s="116">
        <f t="shared" si="57"/>
        <v>0</v>
      </c>
      <c r="H85" s="116">
        <f t="shared" si="57"/>
        <v>0</v>
      </c>
      <c r="I85" s="116">
        <f t="shared" si="57"/>
        <v>0</v>
      </c>
      <c r="J85" s="247"/>
      <c r="K85" s="247"/>
      <c r="L85" s="247"/>
      <c r="M85" s="247"/>
      <c r="N85" s="247"/>
      <c r="O85" s="247"/>
      <c r="P85" s="247"/>
      <c r="Q85" s="189"/>
      <c r="R85" s="121"/>
      <c r="S85" s="121"/>
      <c r="T85" s="121"/>
      <c r="U85" s="121"/>
      <c r="V85" s="121"/>
      <c r="W85" s="121"/>
      <c r="X85" s="121"/>
      <c r="Y85" s="121"/>
      <c r="Z85" s="121"/>
      <c r="AJ85" s="246"/>
      <c r="AK85" s="246"/>
      <c r="AL85" s="246"/>
      <c r="AM85" s="246"/>
      <c r="AN85" s="246"/>
    </row>
    <row r="86" spans="1:40" x14ac:dyDescent="0.3">
      <c r="A86" s="247"/>
      <c r="B86" s="283" t="str">
        <f>'Inputs and population'!C43</f>
        <v>Vedolizumab IV+SC</v>
      </c>
      <c r="C86" s="137">
        <f>'Capacity inputs'!F15</f>
        <v>30</v>
      </c>
      <c r="D86" s="116">
        <f t="shared" si="57"/>
        <v>0</v>
      </c>
      <c r="E86" s="116">
        <f t="shared" si="57"/>
        <v>0</v>
      </c>
      <c r="F86" s="116">
        <f t="shared" si="57"/>
        <v>0</v>
      </c>
      <c r="G86" s="116">
        <f t="shared" si="57"/>
        <v>0</v>
      </c>
      <c r="H86" s="116">
        <f t="shared" si="57"/>
        <v>0</v>
      </c>
      <c r="I86" s="116">
        <f t="shared" si="57"/>
        <v>0</v>
      </c>
      <c r="J86" s="247"/>
      <c r="K86" s="247"/>
      <c r="L86" s="247"/>
      <c r="M86" s="247"/>
      <c r="N86" s="247"/>
      <c r="O86" s="247"/>
      <c r="P86" s="247"/>
      <c r="Q86" s="189"/>
      <c r="R86" s="121"/>
      <c r="S86" s="121"/>
      <c r="T86" s="121"/>
      <c r="U86" s="121"/>
      <c r="V86" s="121"/>
      <c r="W86" s="121"/>
      <c r="X86" s="121"/>
      <c r="Y86" s="121"/>
      <c r="Z86" s="121"/>
      <c r="AJ86" s="246"/>
      <c r="AK86" s="246"/>
      <c r="AL86" s="246"/>
      <c r="AM86" s="246"/>
      <c r="AN86" s="246"/>
    </row>
    <row r="87" spans="1:40" x14ac:dyDescent="0.3">
      <c r="A87" s="247"/>
      <c r="B87" s="283" t="str">
        <f>'Inputs and population'!C44</f>
        <v>Upadacitinib</v>
      </c>
      <c r="C87" s="137">
        <f>'Capacity inputs'!F15</f>
        <v>30</v>
      </c>
      <c r="D87" s="116">
        <f t="shared" si="57"/>
        <v>0</v>
      </c>
      <c r="E87" s="116">
        <f t="shared" si="57"/>
        <v>0</v>
      </c>
      <c r="F87" s="116">
        <f t="shared" si="57"/>
        <v>0</v>
      </c>
      <c r="G87" s="116">
        <f t="shared" si="57"/>
        <v>0</v>
      </c>
      <c r="H87" s="116">
        <f t="shared" si="57"/>
        <v>0</v>
      </c>
      <c r="I87" s="116">
        <f t="shared" si="57"/>
        <v>0</v>
      </c>
      <c r="J87" s="247"/>
      <c r="K87" s="247"/>
      <c r="L87" s="247"/>
      <c r="M87" s="247"/>
      <c r="N87" s="247"/>
      <c r="O87" s="247"/>
      <c r="P87" s="247"/>
      <c r="Q87" s="189"/>
      <c r="R87" s="121"/>
      <c r="S87" s="121"/>
      <c r="T87" s="121"/>
      <c r="U87" s="121"/>
      <c r="V87" s="121"/>
      <c r="W87" s="121"/>
      <c r="X87" s="121"/>
      <c r="Y87" s="121"/>
      <c r="Z87" s="121"/>
      <c r="AJ87" s="246"/>
      <c r="AK87" s="246"/>
      <c r="AL87" s="246"/>
      <c r="AM87" s="246"/>
      <c r="AN87" s="246"/>
    </row>
    <row r="88" spans="1:40" x14ac:dyDescent="0.3">
      <c r="A88" s="247"/>
      <c r="B88" s="240" t="s">
        <v>2050</v>
      </c>
      <c r="C88" s="271"/>
      <c r="D88" s="167">
        <f>SUM(D80:D87)</f>
        <v>0</v>
      </c>
      <c r="E88" s="167">
        <f t="shared" ref="E88:I88" si="58">SUM(E80:E87)</f>
        <v>0</v>
      </c>
      <c r="F88" s="167">
        <f t="shared" si="58"/>
        <v>0</v>
      </c>
      <c r="G88" s="167">
        <f t="shared" si="58"/>
        <v>0</v>
      </c>
      <c r="H88" s="167">
        <f t="shared" si="58"/>
        <v>0</v>
      </c>
      <c r="I88" s="167">
        <f t="shared" si="58"/>
        <v>0</v>
      </c>
      <c r="J88" s="247"/>
      <c r="K88" s="247"/>
      <c r="L88" s="247"/>
      <c r="M88" s="247"/>
      <c r="N88" s="247"/>
      <c r="O88" s="247"/>
      <c r="P88" s="247"/>
      <c r="Q88" s="189"/>
      <c r="R88" s="121"/>
      <c r="S88" s="121"/>
      <c r="T88" s="121"/>
      <c r="U88" s="121"/>
      <c r="V88" s="121"/>
      <c r="W88" s="121"/>
      <c r="X88" s="121"/>
      <c r="Y88" s="121"/>
      <c r="Z88" s="121"/>
      <c r="AJ88" s="246"/>
      <c r="AK88" s="246"/>
      <c r="AL88" s="246"/>
      <c r="AM88" s="246"/>
      <c r="AN88" s="246"/>
    </row>
    <row r="89" spans="1:40" x14ac:dyDescent="0.3">
      <c r="A89" s="247"/>
      <c r="B89" s="265"/>
      <c r="C89" s="219"/>
      <c r="D89" s="245" t="s">
        <v>2044</v>
      </c>
      <c r="E89" s="167">
        <f>E88-$D$88</f>
        <v>0</v>
      </c>
      <c r="F89" s="167">
        <f>F88-$D$88</f>
        <v>0</v>
      </c>
      <c r="G89" s="167">
        <f>G88-$D$88</f>
        <v>0</v>
      </c>
      <c r="H89" s="167">
        <f>H88-$D$88</f>
        <v>0</v>
      </c>
      <c r="I89" s="167">
        <f>I88-$D$88</f>
        <v>0</v>
      </c>
      <c r="J89" s="247"/>
      <c r="K89" s="247"/>
      <c r="L89" s="247"/>
      <c r="M89" s="247"/>
      <c r="N89" s="247"/>
      <c r="O89" s="247"/>
      <c r="P89" s="247"/>
      <c r="Q89" s="189"/>
      <c r="R89" s="121"/>
      <c r="S89" s="121"/>
      <c r="T89" s="121"/>
      <c r="U89" s="121"/>
      <c r="V89" s="121"/>
      <c r="W89" s="121"/>
      <c r="X89" s="121"/>
      <c r="Y89" s="121"/>
      <c r="Z89" s="121"/>
      <c r="AJ89" s="246"/>
      <c r="AK89" s="246"/>
      <c r="AL89" s="246"/>
      <c r="AM89" s="246"/>
      <c r="AN89" s="246"/>
    </row>
    <row r="90" spans="1:40" x14ac:dyDescent="0.3">
      <c r="A90" s="247"/>
      <c r="B90" s="273"/>
      <c r="C90" s="189"/>
      <c r="D90" s="189"/>
      <c r="E90" s="189"/>
      <c r="F90" s="189"/>
      <c r="G90" s="189"/>
      <c r="H90" s="189"/>
      <c r="I90" s="189"/>
      <c r="J90" s="189"/>
      <c r="K90" s="189"/>
      <c r="L90" s="247"/>
      <c r="M90" s="247"/>
      <c r="N90" s="247"/>
      <c r="O90" s="247"/>
      <c r="P90" s="247"/>
      <c r="Q90" s="189"/>
      <c r="R90" s="121"/>
      <c r="S90" s="121"/>
      <c r="T90" s="121"/>
      <c r="U90" s="121"/>
      <c r="V90" s="121"/>
      <c r="W90" s="121"/>
      <c r="X90" s="121"/>
      <c r="Y90" s="121"/>
      <c r="Z90" s="121"/>
      <c r="AJ90" s="246"/>
      <c r="AK90" s="246"/>
      <c r="AL90" s="246"/>
      <c r="AM90" s="246"/>
      <c r="AN90" s="246"/>
    </row>
    <row r="91" spans="1:40" x14ac:dyDescent="0.3">
      <c r="A91" s="247"/>
      <c r="B91" s="314" t="s">
        <v>2161</v>
      </c>
      <c r="C91" s="313"/>
      <c r="D91" s="313"/>
      <c r="E91" s="313"/>
      <c r="F91" s="313"/>
      <c r="G91" s="313"/>
      <c r="H91" s="313"/>
      <c r="I91" s="188"/>
      <c r="J91" s="332"/>
      <c r="K91" s="189"/>
      <c r="L91" s="247"/>
      <c r="M91" s="247"/>
      <c r="N91" s="247"/>
      <c r="O91" s="247"/>
      <c r="P91" s="247"/>
      <c r="Q91" s="189"/>
      <c r="R91" s="121"/>
      <c r="S91" s="121"/>
      <c r="T91" s="121"/>
      <c r="U91" s="121"/>
      <c r="V91" s="121"/>
      <c r="W91" s="121"/>
      <c r="X91" s="121"/>
      <c r="Y91" s="121"/>
      <c r="Z91" s="121"/>
      <c r="AJ91" s="246"/>
      <c r="AK91" s="246"/>
      <c r="AL91" s="246"/>
      <c r="AM91" s="246"/>
      <c r="AN91" s="246"/>
    </row>
    <row r="92" spans="1:40" ht="43.2" x14ac:dyDescent="0.3">
      <c r="A92" s="247"/>
      <c r="B92" s="242" t="s">
        <v>1980</v>
      </c>
      <c r="C92" s="323" t="s">
        <v>2034</v>
      </c>
      <c r="D92" s="737" t="s">
        <v>2025</v>
      </c>
      <c r="E92" s="218" t="s">
        <v>1882</v>
      </c>
      <c r="F92" s="218" t="s">
        <v>1883</v>
      </c>
      <c r="G92" s="151" t="s">
        <v>2002</v>
      </c>
      <c r="H92" s="151" t="s">
        <v>2003</v>
      </c>
      <c r="I92" s="218" t="s">
        <v>2004</v>
      </c>
      <c r="J92" s="247"/>
      <c r="K92" s="247"/>
      <c r="L92" s="247"/>
      <c r="M92" s="247"/>
      <c r="N92" s="247"/>
      <c r="O92" s="247"/>
      <c r="P92" s="247"/>
      <c r="Q92" s="189"/>
      <c r="R92" s="121"/>
      <c r="S92" s="121"/>
      <c r="T92" s="121"/>
      <c r="U92" s="121"/>
      <c r="V92" s="121"/>
      <c r="W92" s="121"/>
      <c r="X92" s="121"/>
      <c r="Y92" s="121"/>
      <c r="Z92" s="121"/>
      <c r="AJ92" s="246"/>
      <c r="AK92" s="246"/>
      <c r="AL92" s="246"/>
      <c r="AM92" s="246"/>
      <c r="AN92" s="246"/>
    </row>
    <row r="93" spans="1:40" x14ac:dyDescent="0.3">
      <c r="A93" s="247"/>
      <c r="B93" s="283" t="str">
        <f t="shared" ref="B93:B100" si="59">B80</f>
        <v>Guselkumab IV+SC</v>
      </c>
      <c r="C93" s="137">
        <f>'Capacity inputs'!F16</f>
        <v>10</v>
      </c>
      <c r="D93" s="116">
        <f>$C93*(D53+D66)/60</f>
        <v>0</v>
      </c>
      <c r="E93" s="116">
        <f t="shared" ref="E93:I93" si="60">$C93*(E53+E66)/60</f>
        <v>0</v>
      </c>
      <c r="F93" s="116">
        <f t="shared" si="60"/>
        <v>0</v>
      </c>
      <c r="G93" s="116">
        <f t="shared" si="60"/>
        <v>0</v>
      </c>
      <c r="H93" s="116">
        <f t="shared" si="60"/>
        <v>0</v>
      </c>
      <c r="I93" s="116">
        <f t="shared" si="60"/>
        <v>0</v>
      </c>
      <c r="J93" s="247"/>
      <c r="K93" s="247"/>
      <c r="L93" s="247"/>
      <c r="M93" s="247"/>
      <c r="N93" s="247"/>
      <c r="O93" s="247"/>
      <c r="P93" s="247"/>
      <c r="Q93" s="189"/>
      <c r="R93" s="121"/>
      <c r="S93" s="121"/>
      <c r="T93" s="121"/>
      <c r="U93" s="121"/>
      <c r="V93" s="121"/>
      <c r="W93" s="121"/>
      <c r="X93" s="121"/>
      <c r="Y93" s="121"/>
      <c r="Z93" s="121"/>
      <c r="AJ93" s="246"/>
      <c r="AK93" s="246"/>
      <c r="AL93" s="246"/>
      <c r="AM93" s="246"/>
      <c r="AN93" s="246"/>
    </row>
    <row r="94" spans="1:40" x14ac:dyDescent="0.3">
      <c r="A94" s="247"/>
      <c r="B94" s="283" t="str">
        <f t="shared" si="59"/>
        <v>Guselkumab SC+SC</v>
      </c>
      <c r="C94" s="137">
        <f>'Capacity inputs'!F16</f>
        <v>10</v>
      </c>
      <c r="D94" s="116">
        <f t="shared" ref="D94:I100" si="61">$C94*(D54+D67)/60</f>
        <v>0</v>
      </c>
      <c r="E94" s="116">
        <f t="shared" si="61"/>
        <v>0</v>
      </c>
      <c r="F94" s="116">
        <f t="shared" si="61"/>
        <v>0</v>
      </c>
      <c r="G94" s="116">
        <f t="shared" si="61"/>
        <v>0</v>
      </c>
      <c r="H94" s="116">
        <f t="shared" si="61"/>
        <v>0</v>
      </c>
      <c r="I94" s="116">
        <f t="shared" si="61"/>
        <v>0</v>
      </c>
      <c r="J94" s="247"/>
      <c r="K94" s="247"/>
      <c r="L94" s="247"/>
      <c r="M94" s="247"/>
      <c r="N94" s="247"/>
      <c r="O94" s="247"/>
      <c r="P94" s="247"/>
      <c r="Q94" s="189"/>
      <c r="R94" s="121"/>
      <c r="S94" s="121"/>
      <c r="T94" s="121"/>
      <c r="U94" s="121"/>
      <c r="V94" s="121"/>
      <c r="W94" s="121"/>
      <c r="X94" s="121"/>
      <c r="Y94" s="121"/>
      <c r="Z94" s="121"/>
      <c r="AJ94" s="246"/>
      <c r="AK94" s="246"/>
      <c r="AL94" s="246"/>
      <c r="AM94" s="246"/>
      <c r="AN94" s="246"/>
    </row>
    <row r="95" spans="1:40" x14ac:dyDescent="0.3">
      <c r="A95" s="247"/>
      <c r="B95" s="283" t="str">
        <f>B82</f>
        <v>Mirikizumab</v>
      </c>
      <c r="C95" s="137">
        <f>'Capacity inputs'!F16</f>
        <v>10</v>
      </c>
      <c r="D95" s="116">
        <f t="shared" si="61"/>
        <v>0</v>
      </c>
      <c r="E95" s="116">
        <f t="shared" si="61"/>
        <v>0</v>
      </c>
      <c r="F95" s="116">
        <f t="shared" si="61"/>
        <v>0</v>
      </c>
      <c r="G95" s="116">
        <f t="shared" si="61"/>
        <v>0</v>
      </c>
      <c r="H95" s="116">
        <f t="shared" si="61"/>
        <v>0</v>
      </c>
      <c r="I95" s="116">
        <f t="shared" si="61"/>
        <v>0</v>
      </c>
      <c r="J95" s="247"/>
      <c r="K95" s="247"/>
      <c r="L95" s="247"/>
      <c r="M95" s="247"/>
      <c r="N95" s="247"/>
      <c r="O95" s="247"/>
      <c r="P95" s="247"/>
      <c r="Q95" s="189"/>
      <c r="R95" s="121"/>
      <c r="S95" s="121"/>
      <c r="T95" s="121"/>
      <c r="U95" s="121"/>
      <c r="V95" s="121"/>
      <c r="W95" s="121"/>
      <c r="X95" s="121"/>
      <c r="Y95" s="121"/>
      <c r="Z95" s="121"/>
      <c r="AJ95" s="246"/>
      <c r="AK95" s="246"/>
      <c r="AL95" s="246"/>
      <c r="AM95" s="246"/>
      <c r="AN95" s="246"/>
    </row>
    <row r="96" spans="1:40" x14ac:dyDescent="0.3">
      <c r="A96" s="247"/>
      <c r="B96" s="283" t="str">
        <f t="shared" si="59"/>
        <v>Risankizumab</v>
      </c>
      <c r="C96" s="137">
        <f>'Capacity inputs'!F16</f>
        <v>10</v>
      </c>
      <c r="D96" s="116">
        <f t="shared" si="61"/>
        <v>0</v>
      </c>
      <c r="E96" s="116">
        <f t="shared" si="61"/>
        <v>0</v>
      </c>
      <c r="F96" s="116">
        <f t="shared" si="61"/>
        <v>0</v>
      </c>
      <c r="G96" s="116">
        <f t="shared" si="61"/>
        <v>0</v>
      </c>
      <c r="H96" s="116">
        <f t="shared" si="61"/>
        <v>0</v>
      </c>
      <c r="I96" s="116">
        <f t="shared" si="61"/>
        <v>0</v>
      </c>
      <c r="J96" s="247"/>
      <c r="K96" s="247"/>
      <c r="L96" s="247"/>
      <c r="M96" s="247"/>
      <c r="N96" s="247"/>
      <c r="O96" s="247"/>
      <c r="P96" s="247"/>
      <c r="Q96" s="189"/>
      <c r="R96" s="121"/>
      <c r="S96" s="121"/>
      <c r="T96" s="121"/>
      <c r="U96" s="121"/>
      <c r="V96" s="121"/>
      <c r="W96" s="121"/>
      <c r="X96" s="121"/>
      <c r="Y96" s="121"/>
      <c r="Z96" s="121"/>
      <c r="AJ96" s="246"/>
      <c r="AK96" s="246"/>
      <c r="AL96" s="246"/>
      <c r="AM96" s="246"/>
      <c r="AN96" s="246"/>
    </row>
    <row r="97" spans="1:40" x14ac:dyDescent="0.3">
      <c r="A97" s="247"/>
      <c r="B97" s="283" t="str">
        <f t="shared" si="59"/>
        <v>Ustekinumab</v>
      </c>
      <c r="C97" s="137">
        <f>'Capacity inputs'!F16</f>
        <v>10</v>
      </c>
      <c r="D97" s="116">
        <f t="shared" si="61"/>
        <v>0</v>
      </c>
      <c r="E97" s="116">
        <f t="shared" si="61"/>
        <v>0</v>
      </c>
      <c r="F97" s="116">
        <f t="shared" si="61"/>
        <v>0</v>
      </c>
      <c r="G97" s="116">
        <f t="shared" si="61"/>
        <v>0</v>
      </c>
      <c r="H97" s="116">
        <f t="shared" si="61"/>
        <v>0</v>
      </c>
      <c r="I97" s="116">
        <f t="shared" si="61"/>
        <v>0</v>
      </c>
      <c r="J97" s="247"/>
      <c r="K97" s="247"/>
      <c r="L97" s="247"/>
      <c r="M97" s="247"/>
      <c r="N97" s="247"/>
      <c r="O97" s="247"/>
      <c r="P97" s="247"/>
      <c r="Q97" s="189"/>
      <c r="R97" s="121"/>
      <c r="S97" s="121"/>
      <c r="T97" s="121"/>
      <c r="U97" s="121"/>
      <c r="V97" s="121"/>
      <c r="W97" s="121"/>
      <c r="X97" s="121"/>
      <c r="Y97" s="121"/>
      <c r="Z97" s="121"/>
      <c r="AJ97" s="246"/>
      <c r="AK97" s="246"/>
      <c r="AL97" s="246"/>
      <c r="AM97" s="246"/>
      <c r="AN97" s="246"/>
    </row>
    <row r="98" spans="1:40" x14ac:dyDescent="0.3">
      <c r="A98" s="247"/>
      <c r="B98" s="283" t="str">
        <f t="shared" si="59"/>
        <v>Vedolizumab IV+IV</v>
      </c>
      <c r="C98" s="137">
        <f>'Capacity inputs'!F16</f>
        <v>10</v>
      </c>
      <c r="D98" s="116">
        <f t="shared" si="61"/>
        <v>0</v>
      </c>
      <c r="E98" s="116">
        <f t="shared" si="61"/>
        <v>0</v>
      </c>
      <c r="F98" s="116">
        <f t="shared" si="61"/>
        <v>0</v>
      </c>
      <c r="G98" s="116">
        <f t="shared" si="61"/>
        <v>0</v>
      </c>
      <c r="H98" s="116">
        <f t="shared" si="61"/>
        <v>0</v>
      </c>
      <c r="I98" s="116">
        <f t="shared" si="61"/>
        <v>0</v>
      </c>
      <c r="J98" s="247"/>
      <c r="K98" s="247"/>
      <c r="L98" s="247"/>
      <c r="M98" s="247"/>
      <c r="N98" s="247"/>
      <c r="O98" s="247"/>
      <c r="P98" s="247"/>
      <c r="Q98" s="189"/>
      <c r="R98" s="121"/>
      <c r="S98" s="121"/>
      <c r="T98" s="121"/>
      <c r="U98" s="121"/>
      <c r="V98" s="121"/>
      <c r="W98" s="121"/>
      <c r="X98" s="121"/>
      <c r="Y98" s="121"/>
      <c r="Z98" s="121"/>
      <c r="AJ98" s="246"/>
      <c r="AK98" s="246"/>
      <c r="AL98" s="246"/>
      <c r="AM98" s="246"/>
      <c r="AN98" s="246"/>
    </row>
    <row r="99" spans="1:40" x14ac:dyDescent="0.3">
      <c r="A99" s="247"/>
      <c r="B99" s="283" t="str">
        <f t="shared" si="59"/>
        <v>Vedolizumab IV+SC</v>
      </c>
      <c r="C99" s="137">
        <f>'Capacity inputs'!F16</f>
        <v>10</v>
      </c>
      <c r="D99" s="116">
        <f t="shared" si="61"/>
        <v>0</v>
      </c>
      <c r="E99" s="116">
        <f t="shared" si="61"/>
        <v>0</v>
      </c>
      <c r="F99" s="116">
        <f t="shared" si="61"/>
        <v>0</v>
      </c>
      <c r="G99" s="116">
        <f t="shared" si="61"/>
        <v>0</v>
      </c>
      <c r="H99" s="116">
        <f t="shared" si="61"/>
        <v>0</v>
      </c>
      <c r="I99" s="116">
        <f t="shared" si="61"/>
        <v>0</v>
      </c>
      <c r="J99" s="247"/>
      <c r="K99" s="247"/>
      <c r="L99" s="247"/>
      <c r="M99" s="247"/>
      <c r="N99" s="247"/>
      <c r="O99" s="247"/>
      <c r="P99" s="247"/>
      <c r="Q99" s="189"/>
      <c r="R99" s="121"/>
      <c r="S99" s="121"/>
      <c r="T99" s="121"/>
      <c r="U99" s="121"/>
      <c r="V99" s="121"/>
      <c r="W99" s="121"/>
      <c r="X99" s="121"/>
      <c r="Y99" s="121"/>
      <c r="Z99" s="121"/>
      <c r="AJ99" s="246"/>
      <c r="AK99" s="246"/>
      <c r="AL99" s="246"/>
      <c r="AM99" s="246"/>
      <c r="AN99" s="246"/>
    </row>
    <row r="100" spans="1:40" x14ac:dyDescent="0.3">
      <c r="A100" s="247"/>
      <c r="B100" s="283" t="str">
        <f t="shared" si="59"/>
        <v>Upadacitinib</v>
      </c>
      <c r="C100" s="137">
        <f>'Capacity inputs'!F16</f>
        <v>10</v>
      </c>
      <c r="D100" s="116">
        <f t="shared" si="61"/>
        <v>0</v>
      </c>
      <c r="E100" s="116">
        <f t="shared" si="61"/>
        <v>0</v>
      </c>
      <c r="F100" s="116">
        <f t="shared" si="61"/>
        <v>0</v>
      </c>
      <c r="G100" s="116">
        <f t="shared" si="61"/>
        <v>0</v>
      </c>
      <c r="H100" s="116">
        <f t="shared" si="61"/>
        <v>0</v>
      </c>
      <c r="I100" s="116">
        <f t="shared" si="61"/>
        <v>0</v>
      </c>
      <c r="J100" s="247"/>
      <c r="K100" s="247"/>
      <c r="L100" s="247"/>
      <c r="M100" s="247"/>
      <c r="N100" s="247"/>
      <c r="O100" s="247"/>
      <c r="P100" s="247"/>
      <c r="Q100" s="189"/>
      <c r="R100" s="121"/>
      <c r="S100" s="121"/>
      <c r="T100" s="121"/>
      <c r="U100" s="121"/>
      <c r="V100" s="121"/>
      <c r="W100" s="121"/>
      <c r="X100" s="121"/>
      <c r="Y100" s="121"/>
      <c r="Z100" s="121"/>
      <c r="AJ100" s="246"/>
      <c r="AK100" s="246"/>
      <c r="AL100" s="246"/>
      <c r="AM100" s="246"/>
      <c r="AN100" s="246"/>
    </row>
    <row r="101" spans="1:40" x14ac:dyDescent="0.3">
      <c r="A101" s="247"/>
      <c r="B101" s="240"/>
      <c r="C101" s="271"/>
      <c r="D101" s="167">
        <f>SUM(D93:D100)</f>
        <v>0</v>
      </c>
      <c r="E101" s="167">
        <f t="shared" ref="E101:I101" si="62">SUM(E93:E100)</f>
        <v>0</v>
      </c>
      <c r="F101" s="167">
        <f t="shared" si="62"/>
        <v>0</v>
      </c>
      <c r="G101" s="167">
        <f t="shared" si="62"/>
        <v>0</v>
      </c>
      <c r="H101" s="167">
        <f t="shared" si="62"/>
        <v>0</v>
      </c>
      <c r="I101" s="167">
        <f t="shared" si="62"/>
        <v>0</v>
      </c>
      <c r="J101" s="247"/>
      <c r="K101" s="247"/>
      <c r="L101" s="247"/>
      <c r="M101" s="247"/>
      <c r="N101" s="247"/>
      <c r="O101" s="247"/>
      <c r="P101" s="247"/>
      <c r="Q101" s="189"/>
      <c r="R101" s="121"/>
      <c r="S101" s="121"/>
      <c r="T101" s="121"/>
      <c r="U101" s="121"/>
      <c r="V101" s="121"/>
      <c r="W101" s="121"/>
      <c r="X101" s="121"/>
      <c r="Y101" s="121"/>
      <c r="Z101" s="121"/>
      <c r="AJ101" s="246"/>
      <c r="AK101" s="246"/>
      <c r="AL101" s="246"/>
      <c r="AM101" s="246"/>
      <c r="AN101" s="246"/>
    </row>
    <row r="102" spans="1:40" x14ac:dyDescent="0.3">
      <c r="A102" s="247"/>
      <c r="B102" s="243"/>
      <c r="C102" s="243"/>
      <c r="D102" s="245" t="s">
        <v>2045</v>
      </c>
      <c r="E102" s="167">
        <f>E101-$D$101</f>
        <v>0</v>
      </c>
      <c r="F102" s="167">
        <f>F101-$D$101</f>
        <v>0</v>
      </c>
      <c r="G102" s="167">
        <f>G101-$D$101</f>
        <v>0</v>
      </c>
      <c r="H102" s="167">
        <f>H101-$D$101</f>
        <v>0</v>
      </c>
      <c r="I102" s="167">
        <f>I101-$D$101</f>
        <v>0</v>
      </c>
      <c r="J102" s="247"/>
      <c r="K102" s="247"/>
      <c r="L102" s="247"/>
      <c r="M102" s="247"/>
      <c r="N102" s="247"/>
      <c r="O102" s="247"/>
      <c r="P102" s="247"/>
      <c r="Q102" s="189"/>
      <c r="R102" s="121"/>
      <c r="S102" s="121"/>
      <c r="T102" s="121"/>
      <c r="U102" s="121"/>
      <c r="V102" s="121"/>
      <c r="W102" s="121"/>
      <c r="X102" s="121"/>
      <c r="Y102" s="121"/>
      <c r="Z102" s="121"/>
      <c r="AJ102" s="246"/>
      <c r="AK102" s="246"/>
      <c r="AL102" s="246"/>
      <c r="AM102" s="246"/>
      <c r="AN102" s="246"/>
    </row>
    <row r="103" spans="1:40" x14ac:dyDescent="0.3">
      <c r="A103" s="247"/>
      <c r="B103" s="273"/>
      <c r="C103" s="189"/>
      <c r="D103" s="189"/>
      <c r="E103" s="189"/>
      <c r="F103" s="189"/>
      <c r="G103" s="189"/>
      <c r="H103" s="189"/>
      <c r="I103" s="189"/>
      <c r="J103" s="189"/>
      <c r="K103" s="189"/>
      <c r="L103" s="247"/>
      <c r="M103" s="247"/>
      <c r="N103" s="247"/>
      <c r="O103" s="247"/>
      <c r="P103" s="247"/>
      <c r="Q103" s="189"/>
      <c r="R103" s="121"/>
      <c r="S103" s="121"/>
      <c r="T103" s="121"/>
      <c r="U103" s="121"/>
      <c r="V103" s="121"/>
      <c r="W103" s="121"/>
      <c r="X103" s="121"/>
      <c r="Y103" s="121"/>
      <c r="Z103" s="121"/>
      <c r="AJ103" s="246"/>
      <c r="AK103" s="246"/>
      <c r="AL103" s="246"/>
      <c r="AM103" s="246"/>
      <c r="AN103" s="246"/>
    </row>
    <row r="104" spans="1:40" x14ac:dyDescent="0.3">
      <c r="A104" s="247"/>
      <c r="B104" s="314" t="s">
        <v>2162</v>
      </c>
      <c r="C104" s="313"/>
      <c r="D104" s="313"/>
      <c r="E104" s="313"/>
      <c r="F104" s="313"/>
      <c r="G104" s="313"/>
      <c r="H104" s="313"/>
      <c r="I104" s="188"/>
      <c r="J104" s="332"/>
      <c r="K104" s="189"/>
      <c r="L104" s="247"/>
      <c r="M104" s="247"/>
      <c r="N104" s="247"/>
      <c r="O104" s="247"/>
      <c r="P104" s="247"/>
      <c r="Q104" s="189"/>
      <c r="R104" s="121"/>
      <c r="S104" s="121"/>
      <c r="V104" s="121"/>
      <c r="AJ104" s="246"/>
      <c r="AK104" s="246"/>
      <c r="AL104" s="246"/>
      <c r="AM104" s="246"/>
      <c r="AN104" s="246"/>
    </row>
    <row r="105" spans="1:40" ht="43.2" x14ac:dyDescent="0.3">
      <c r="A105" s="247"/>
      <c r="B105" s="242" t="s">
        <v>1980</v>
      </c>
      <c r="C105" s="323" t="s">
        <v>2034</v>
      </c>
      <c r="D105" s="737" t="s">
        <v>2025</v>
      </c>
      <c r="E105" s="218" t="s">
        <v>1882</v>
      </c>
      <c r="F105" s="218" t="s">
        <v>1883</v>
      </c>
      <c r="G105" s="151" t="s">
        <v>2002</v>
      </c>
      <c r="H105" s="151" t="s">
        <v>2003</v>
      </c>
      <c r="I105" s="218" t="s">
        <v>2004</v>
      </c>
      <c r="J105" s="247"/>
      <c r="K105" s="247"/>
      <c r="L105" s="247"/>
      <c r="M105" s="247"/>
      <c r="N105" s="247"/>
      <c r="O105" s="247"/>
      <c r="P105" s="247"/>
      <c r="Q105" s="189"/>
      <c r="R105" s="121"/>
      <c r="S105" s="121"/>
      <c r="V105" s="121"/>
      <c r="AJ105" s="246"/>
      <c r="AK105" s="246"/>
      <c r="AL105" s="246"/>
      <c r="AM105" s="246"/>
      <c r="AN105" s="246"/>
    </row>
    <row r="106" spans="1:40" x14ac:dyDescent="0.3">
      <c r="A106" s="247"/>
      <c r="B106" s="283" t="str">
        <f t="shared" ref="B106:B112" si="63">B80</f>
        <v>Guselkumab IV+SC</v>
      </c>
      <c r="C106" s="137">
        <f>'Capacity inputs'!F17</f>
        <v>10</v>
      </c>
      <c r="D106" s="116">
        <f>C106*(D53+D66)/60</f>
        <v>0</v>
      </c>
      <c r="E106" s="116">
        <f t="shared" ref="E106:I106" si="64">D106*(E53+E66)/60</f>
        <v>0</v>
      </c>
      <c r="F106" s="116">
        <f t="shared" si="64"/>
        <v>0</v>
      </c>
      <c r="G106" s="116">
        <f t="shared" si="64"/>
        <v>0</v>
      </c>
      <c r="H106" s="116">
        <f t="shared" si="64"/>
        <v>0</v>
      </c>
      <c r="I106" s="116">
        <f t="shared" si="64"/>
        <v>0</v>
      </c>
      <c r="J106" s="247"/>
      <c r="K106" s="247"/>
      <c r="L106" s="247"/>
      <c r="M106" s="247"/>
      <c r="N106" s="247"/>
      <c r="O106" s="247"/>
      <c r="P106" s="247"/>
      <c r="Q106" s="189"/>
      <c r="R106" s="121"/>
      <c r="S106" s="121"/>
      <c r="V106" s="121"/>
      <c r="AJ106" s="246"/>
      <c r="AK106" s="246"/>
      <c r="AL106" s="246"/>
      <c r="AM106" s="246"/>
      <c r="AN106" s="246"/>
    </row>
    <row r="107" spans="1:40" x14ac:dyDescent="0.3">
      <c r="A107" s="247"/>
      <c r="B107" s="283" t="str">
        <f t="shared" si="63"/>
        <v>Guselkumab SC+SC</v>
      </c>
      <c r="C107" s="137">
        <f>'Capacity inputs'!F17</f>
        <v>10</v>
      </c>
      <c r="D107" s="116">
        <f t="shared" ref="D107:I113" si="65">C107*(D54+D67)/60</f>
        <v>0</v>
      </c>
      <c r="E107" s="116">
        <f t="shared" si="65"/>
        <v>0</v>
      </c>
      <c r="F107" s="116">
        <f t="shared" si="65"/>
        <v>0</v>
      </c>
      <c r="G107" s="116">
        <f t="shared" si="65"/>
        <v>0</v>
      </c>
      <c r="H107" s="116">
        <f t="shared" si="65"/>
        <v>0</v>
      </c>
      <c r="I107" s="116">
        <f t="shared" si="65"/>
        <v>0</v>
      </c>
      <c r="J107" s="247"/>
      <c r="K107" s="247"/>
      <c r="L107" s="247"/>
      <c r="M107" s="247"/>
      <c r="N107" s="247"/>
      <c r="O107" s="247"/>
      <c r="P107" s="247"/>
      <c r="Q107" s="189"/>
      <c r="R107" s="121"/>
      <c r="S107" s="121"/>
      <c r="V107" s="121"/>
      <c r="AJ107" s="246"/>
      <c r="AK107" s="246"/>
      <c r="AL107" s="246"/>
      <c r="AM107" s="246"/>
      <c r="AN107" s="246"/>
    </row>
    <row r="108" spans="1:40" x14ac:dyDescent="0.3">
      <c r="A108" s="247"/>
      <c r="B108" s="283" t="str">
        <f t="shared" si="63"/>
        <v>Mirikizumab</v>
      </c>
      <c r="C108" s="137">
        <f>'Capacity inputs'!F17</f>
        <v>10</v>
      </c>
      <c r="D108" s="116">
        <f t="shared" si="65"/>
        <v>0</v>
      </c>
      <c r="E108" s="116">
        <f t="shared" si="65"/>
        <v>0</v>
      </c>
      <c r="F108" s="116">
        <f t="shared" si="65"/>
        <v>0</v>
      </c>
      <c r="G108" s="116">
        <f t="shared" si="65"/>
        <v>0</v>
      </c>
      <c r="H108" s="116">
        <f t="shared" si="65"/>
        <v>0</v>
      </c>
      <c r="I108" s="116">
        <f t="shared" si="65"/>
        <v>0</v>
      </c>
      <c r="J108" s="247"/>
      <c r="K108" s="247"/>
      <c r="L108" s="247"/>
      <c r="M108" s="247"/>
      <c r="N108" s="247"/>
      <c r="O108" s="247"/>
      <c r="P108" s="247"/>
      <c r="Q108" s="189"/>
      <c r="R108" s="121"/>
      <c r="S108" s="121"/>
      <c r="V108" s="121"/>
      <c r="AJ108" s="246"/>
      <c r="AK108" s="246"/>
      <c r="AL108" s="246"/>
      <c r="AM108" s="246"/>
      <c r="AN108" s="246"/>
    </row>
    <row r="109" spans="1:40" x14ac:dyDescent="0.3">
      <c r="A109" s="247"/>
      <c r="B109" s="283" t="str">
        <f>B83</f>
        <v>Risankizumab</v>
      </c>
      <c r="C109" s="137">
        <f>'Capacity inputs'!F17</f>
        <v>10</v>
      </c>
      <c r="D109" s="116">
        <f t="shared" si="65"/>
        <v>0</v>
      </c>
      <c r="E109" s="116">
        <f t="shared" si="65"/>
        <v>0</v>
      </c>
      <c r="F109" s="116">
        <f t="shared" si="65"/>
        <v>0</v>
      </c>
      <c r="G109" s="116">
        <f t="shared" si="65"/>
        <v>0</v>
      </c>
      <c r="H109" s="116">
        <f t="shared" si="65"/>
        <v>0</v>
      </c>
      <c r="I109" s="116">
        <f t="shared" si="65"/>
        <v>0</v>
      </c>
      <c r="J109" s="247"/>
      <c r="K109" s="247"/>
      <c r="L109" s="247"/>
      <c r="M109" s="247"/>
      <c r="N109" s="247"/>
      <c r="O109" s="247"/>
      <c r="P109" s="247"/>
      <c r="Q109" s="189"/>
      <c r="R109" s="121"/>
      <c r="S109" s="121"/>
      <c r="V109" s="121"/>
      <c r="AJ109" s="246"/>
      <c r="AK109" s="246"/>
      <c r="AL109" s="246"/>
      <c r="AM109" s="246"/>
      <c r="AN109" s="246"/>
    </row>
    <row r="110" spans="1:40" x14ac:dyDescent="0.3">
      <c r="A110" s="247"/>
      <c r="B110" s="283" t="str">
        <f t="shared" si="63"/>
        <v>Ustekinumab</v>
      </c>
      <c r="C110" s="137">
        <f>'Capacity inputs'!F17</f>
        <v>10</v>
      </c>
      <c r="D110" s="116">
        <f t="shared" si="65"/>
        <v>0</v>
      </c>
      <c r="E110" s="116">
        <f t="shared" si="65"/>
        <v>0</v>
      </c>
      <c r="F110" s="116">
        <f t="shared" si="65"/>
        <v>0</v>
      </c>
      <c r="G110" s="116">
        <f t="shared" si="65"/>
        <v>0</v>
      </c>
      <c r="H110" s="116">
        <f t="shared" si="65"/>
        <v>0</v>
      </c>
      <c r="I110" s="116">
        <f t="shared" si="65"/>
        <v>0</v>
      </c>
      <c r="J110" s="247"/>
      <c r="K110" s="247"/>
      <c r="L110" s="247"/>
      <c r="M110" s="247"/>
      <c r="N110" s="247"/>
      <c r="O110" s="247"/>
      <c r="P110" s="247"/>
      <c r="Q110" s="189"/>
      <c r="R110" s="121"/>
      <c r="S110" s="121"/>
      <c r="V110" s="121"/>
      <c r="AJ110" s="246"/>
      <c r="AK110" s="246"/>
      <c r="AL110" s="246"/>
      <c r="AM110" s="246"/>
      <c r="AN110" s="246"/>
    </row>
    <row r="111" spans="1:40" x14ac:dyDescent="0.3">
      <c r="A111" s="247"/>
      <c r="B111" s="283" t="str">
        <f t="shared" si="63"/>
        <v>Vedolizumab IV+IV</v>
      </c>
      <c r="C111" s="137">
        <f>'Capacity inputs'!F17</f>
        <v>10</v>
      </c>
      <c r="D111" s="116">
        <f t="shared" si="65"/>
        <v>0</v>
      </c>
      <c r="E111" s="116">
        <f t="shared" si="65"/>
        <v>0</v>
      </c>
      <c r="F111" s="116">
        <f t="shared" si="65"/>
        <v>0</v>
      </c>
      <c r="G111" s="116">
        <f t="shared" si="65"/>
        <v>0</v>
      </c>
      <c r="H111" s="116">
        <f t="shared" si="65"/>
        <v>0</v>
      </c>
      <c r="I111" s="116">
        <f t="shared" si="65"/>
        <v>0</v>
      </c>
      <c r="J111" s="247"/>
      <c r="K111" s="247"/>
      <c r="L111" s="247"/>
      <c r="M111" s="247"/>
      <c r="N111" s="247"/>
      <c r="O111" s="247"/>
      <c r="P111" s="247"/>
      <c r="Q111" s="189"/>
      <c r="R111" s="121"/>
      <c r="S111" s="121"/>
      <c r="V111" s="121"/>
      <c r="AJ111" s="246"/>
      <c r="AK111" s="246"/>
      <c r="AL111" s="246"/>
      <c r="AM111" s="246"/>
      <c r="AN111" s="246"/>
    </row>
    <row r="112" spans="1:40" x14ac:dyDescent="0.3">
      <c r="A112" s="247"/>
      <c r="B112" s="283" t="str">
        <f t="shared" si="63"/>
        <v>Vedolizumab IV+SC</v>
      </c>
      <c r="C112" s="137">
        <f>'Capacity inputs'!F17</f>
        <v>10</v>
      </c>
      <c r="D112" s="116">
        <f t="shared" si="65"/>
        <v>0</v>
      </c>
      <c r="E112" s="116">
        <f t="shared" si="65"/>
        <v>0</v>
      </c>
      <c r="F112" s="116">
        <f t="shared" si="65"/>
        <v>0</v>
      </c>
      <c r="G112" s="116">
        <f t="shared" si="65"/>
        <v>0</v>
      </c>
      <c r="H112" s="116">
        <f t="shared" si="65"/>
        <v>0</v>
      </c>
      <c r="I112" s="116">
        <f t="shared" si="65"/>
        <v>0</v>
      </c>
      <c r="J112" s="247"/>
      <c r="K112" s="247"/>
      <c r="L112" s="247"/>
      <c r="M112" s="247"/>
      <c r="N112" s="247"/>
      <c r="O112" s="247"/>
      <c r="P112" s="247"/>
      <c r="Q112" s="189"/>
      <c r="R112" s="121"/>
      <c r="S112" s="121"/>
      <c r="V112" s="121"/>
      <c r="AJ112" s="246"/>
      <c r="AK112" s="246"/>
      <c r="AL112" s="246"/>
      <c r="AM112" s="246"/>
      <c r="AN112" s="246"/>
    </row>
    <row r="113" spans="1:40" x14ac:dyDescent="0.3">
      <c r="A113" s="247"/>
      <c r="B113" s="283" t="str">
        <f>B87</f>
        <v>Upadacitinib</v>
      </c>
      <c r="C113" s="137">
        <f>'Capacity inputs'!F17</f>
        <v>10</v>
      </c>
      <c r="D113" s="116">
        <f t="shared" si="65"/>
        <v>0</v>
      </c>
      <c r="E113" s="116">
        <f t="shared" si="65"/>
        <v>0</v>
      </c>
      <c r="F113" s="116">
        <f t="shared" si="65"/>
        <v>0</v>
      </c>
      <c r="G113" s="116">
        <f t="shared" si="65"/>
        <v>0</v>
      </c>
      <c r="H113" s="116">
        <f t="shared" si="65"/>
        <v>0</v>
      </c>
      <c r="I113" s="116">
        <f t="shared" si="65"/>
        <v>0</v>
      </c>
      <c r="J113" s="247"/>
      <c r="K113" s="247"/>
      <c r="L113" s="247"/>
      <c r="M113" s="247"/>
      <c r="N113" s="247"/>
      <c r="O113" s="247"/>
      <c r="P113" s="247"/>
      <c r="Q113" s="189"/>
      <c r="R113" s="121"/>
      <c r="S113" s="121"/>
      <c r="V113" s="121"/>
      <c r="AJ113" s="246"/>
      <c r="AK113" s="246"/>
      <c r="AL113" s="246"/>
      <c r="AM113" s="246"/>
      <c r="AN113" s="246"/>
    </row>
    <row r="114" spans="1:40" x14ac:dyDescent="0.3">
      <c r="A114" s="247"/>
      <c r="B114" s="240"/>
      <c r="C114" s="271"/>
      <c r="D114" s="167">
        <f>SUM(D106:D113)</f>
        <v>0</v>
      </c>
      <c r="E114" s="167">
        <f t="shared" ref="E114:I114" si="66">SUM(E106:E113)</f>
        <v>0</v>
      </c>
      <c r="F114" s="167">
        <f t="shared" si="66"/>
        <v>0</v>
      </c>
      <c r="G114" s="167">
        <f t="shared" si="66"/>
        <v>0</v>
      </c>
      <c r="H114" s="167">
        <f t="shared" si="66"/>
        <v>0</v>
      </c>
      <c r="I114" s="167">
        <f t="shared" si="66"/>
        <v>0</v>
      </c>
      <c r="J114" s="247"/>
      <c r="K114" s="247"/>
      <c r="L114" s="247"/>
      <c r="M114" s="247"/>
      <c r="N114" s="247"/>
      <c r="O114" s="247"/>
      <c r="P114" s="247"/>
      <c r="Q114" s="189"/>
      <c r="R114" s="121"/>
      <c r="S114" s="121"/>
      <c r="T114" s="121"/>
      <c r="U114" s="121"/>
      <c r="V114" s="121"/>
      <c r="W114" s="121"/>
      <c r="X114" s="121"/>
      <c r="Y114" s="121"/>
      <c r="Z114" s="121"/>
      <c r="AJ114" s="246"/>
      <c r="AK114" s="246"/>
      <c r="AL114" s="246"/>
      <c r="AM114" s="246"/>
      <c r="AN114" s="246"/>
    </row>
    <row r="115" spans="1:40" x14ac:dyDescent="0.3">
      <c r="A115" s="247"/>
      <c r="B115" s="265"/>
      <c r="C115" s="243"/>
      <c r="D115" s="245" t="s">
        <v>2046</v>
      </c>
      <c r="E115" s="167">
        <f>E114-$D$114</f>
        <v>0</v>
      </c>
      <c r="F115" s="167">
        <f>F114-$D$114</f>
        <v>0</v>
      </c>
      <c r="G115" s="167">
        <f>G114-$D$114</f>
        <v>0</v>
      </c>
      <c r="H115" s="167">
        <f>H114-$D$114</f>
        <v>0</v>
      </c>
      <c r="I115" s="167">
        <f>I114-$D$114</f>
        <v>0</v>
      </c>
      <c r="J115" s="247"/>
      <c r="K115" s="247"/>
      <c r="L115" s="247"/>
      <c r="M115" s="247"/>
      <c r="N115" s="247"/>
      <c r="O115" s="247"/>
      <c r="P115" s="247"/>
      <c r="Q115" s="189"/>
      <c r="R115" s="121"/>
      <c r="S115" s="121"/>
      <c r="T115" s="121"/>
      <c r="U115" s="121"/>
      <c r="V115" s="121"/>
      <c r="W115" s="121"/>
      <c r="X115" s="121"/>
      <c r="Y115" s="121"/>
      <c r="Z115" s="121"/>
      <c r="AJ115" s="246"/>
      <c r="AK115" s="246"/>
      <c r="AL115" s="246"/>
      <c r="AM115" s="246"/>
      <c r="AN115" s="246"/>
    </row>
    <row r="116" spans="1:40" x14ac:dyDescent="0.3">
      <c r="A116" s="247"/>
      <c r="B116" s="273"/>
      <c r="C116" s="189"/>
      <c r="D116" s="189"/>
      <c r="E116" s="189"/>
      <c r="F116" s="189"/>
      <c r="G116" s="189"/>
      <c r="H116" s="189"/>
      <c r="I116" s="189"/>
      <c r="J116" s="247"/>
      <c r="K116" s="247"/>
      <c r="L116" s="247"/>
      <c r="M116" s="247"/>
      <c r="N116" s="247"/>
      <c r="O116" s="247"/>
      <c r="P116" s="247"/>
      <c r="Q116" s="189"/>
      <c r="R116" s="121"/>
      <c r="S116" s="121"/>
      <c r="T116" s="121"/>
      <c r="U116" s="121"/>
      <c r="V116" s="121"/>
      <c r="W116" s="121"/>
      <c r="X116" s="121"/>
      <c r="Y116" s="121"/>
      <c r="Z116" s="121"/>
      <c r="AJ116" s="246"/>
      <c r="AK116" s="246"/>
      <c r="AL116" s="246"/>
      <c r="AM116" s="246"/>
      <c r="AN116" s="246"/>
    </row>
    <row r="117" spans="1:40" x14ac:dyDescent="0.3">
      <c r="B117"/>
      <c r="S117" s="121"/>
    </row>
    <row r="118" spans="1:40" x14ac:dyDescent="0.3">
      <c r="B118"/>
      <c r="S118" s="121"/>
    </row>
    <row r="119" spans="1:40" x14ac:dyDescent="0.3">
      <c r="B119"/>
      <c r="S119" s="121"/>
    </row>
    <row r="120" spans="1:40" x14ac:dyDescent="0.3">
      <c r="B120"/>
      <c r="S120" s="121"/>
    </row>
    <row r="121" spans="1:40" x14ac:dyDescent="0.3">
      <c r="B121"/>
      <c r="S121" s="121"/>
    </row>
  </sheetData>
  <sheetProtection algorithmName="SHA-512" hashValue="cKaP1GTWfT7fiEpxijL/UMJMrWTGJrU0rVh0LPtfE8Mmyc/KG2XCW018iknWnW/CB5TegN6PehFrXb/botmssA==" saltValue="EhzyPkGwhJSYW+sTIv/Ex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Z102"/>
  <sheetViews>
    <sheetView showGridLines="0" zoomScale="75" zoomScaleNormal="75" workbookViewId="0"/>
  </sheetViews>
  <sheetFormatPr defaultColWidth="8.5546875" defaultRowHeight="14.4" x14ac:dyDescent="0.3"/>
  <cols>
    <col min="1" max="1" width="13.5546875" customWidth="1"/>
    <col min="2" max="2" width="37.77734375" customWidth="1"/>
    <col min="3" max="4" width="12.77734375" customWidth="1"/>
    <col min="5" max="6" width="11.77734375" customWidth="1"/>
    <col min="7" max="7" width="10.44140625" style="366" customWidth="1"/>
    <col min="8" max="8" width="11.77734375" customWidth="1"/>
    <col min="9" max="9" width="12.5546875" customWidth="1"/>
    <col min="10" max="10" width="11" customWidth="1"/>
    <col min="11" max="12" width="10.21875" customWidth="1"/>
    <col min="13" max="15" width="9" customWidth="1"/>
    <col min="16" max="16" width="8.44140625" customWidth="1"/>
    <col min="17" max="17" width="15.44140625" hidden="1" customWidth="1"/>
    <col min="18" max="18" width="13.44140625" hidden="1" customWidth="1"/>
    <col min="19" max="19" width="14.44140625" hidden="1" customWidth="1"/>
    <col min="20" max="20" width="10.44140625" hidden="1" customWidth="1"/>
    <col min="21" max="22" width="8.5546875" hidden="1" customWidth="1"/>
    <col min="23" max="23" width="8.5546875" customWidth="1"/>
    <col min="24" max="24" width="47.21875" bestFit="1" customWidth="1"/>
    <col min="25" max="25" width="10" customWidth="1"/>
  </cols>
  <sheetData>
    <row r="1" spans="1:26" ht="21" customHeight="1" x14ac:dyDescent="0.3">
      <c r="A1" s="504" t="s">
        <v>2051</v>
      </c>
      <c r="B1" s="504"/>
      <c r="C1" s="504"/>
      <c r="D1" s="504"/>
      <c r="E1" s="504"/>
      <c r="F1" s="504"/>
      <c r="G1" s="504"/>
      <c r="H1" s="504"/>
      <c r="I1" s="504"/>
      <c r="J1" s="504"/>
      <c r="K1" s="504"/>
      <c r="L1" s="504"/>
      <c r="M1" s="504"/>
      <c r="N1" s="504"/>
      <c r="O1" s="504"/>
    </row>
    <row r="2" spans="1:26" ht="14.55" customHeight="1" thickBot="1" x14ac:dyDescent="0.35">
      <c r="A2" s="117"/>
      <c r="B2" s="117"/>
      <c r="C2" s="117"/>
      <c r="D2" s="117"/>
      <c r="E2" s="117"/>
      <c r="F2" s="117"/>
      <c r="G2" s="117"/>
      <c r="H2" s="117"/>
      <c r="I2" s="117"/>
      <c r="J2" s="117"/>
      <c r="K2" s="117"/>
      <c r="L2" s="117"/>
      <c r="M2" s="117"/>
      <c r="N2" s="117"/>
      <c r="O2" s="117"/>
    </row>
    <row r="3" spans="1:26" ht="14.55" customHeight="1" x14ac:dyDescent="0.3">
      <c r="A3" s="117"/>
      <c r="B3" s="505" t="s">
        <v>6</v>
      </c>
      <c r="C3" s="506"/>
      <c r="D3" s="117"/>
      <c r="E3" s="117"/>
      <c r="F3" s="117"/>
      <c r="G3" s="117"/>
      <c r="H3" s="117"/>
      <c r="I3" s="117"/>
      <c r="J3" s="117"/>
      <c r="K3" s="117"/>
      <c r="L3" s="117"/>
      <c r="M3" s="117"/>
      <c r="N3" s="117"/>
      <c r="O3" s="117"/>
    </row>
    <row r="4" spans="1:26" ht="14.55" customHeight="1" x14ac:dyDescent="0.3">
      <c r="A4" s="117"/>
      <c r="B4" s="507" t="s">
        <v>2052</v>
      </c>
      <c r="C4" s="786" t="s">
        <v>2053</v>
      </c>
      <c r="D4" s="508" t="s">
        <v>2054</v>
      </c>
      <c r="E4" s="117"/>
      <c r="F4" s="117"/>
      <c r="G4" s="117"/>
      <c r="H4" s="117"/>
      <c r="I4" s="117"/>
      <c r="J4" s="117"/>
      <c r="K4" s="117"/>
      <c r="L4" s="117"/>
      <c r="M4" s="117"/>
      <c r="N4" s="117"/>
      <c r="O4" s="117"/>
    </row>
    <row r="5" spans="1:26" ht="14.55" customHeight="1" x14ac:dyDescent="0.3">
      <c r="A5" s="117"/>
      <c r="B5" s="507" t="s">
        <v>2055</v>
      </c>
      <c r="C5" s="787">
        <v>5000</v>
      </c>
      <c r="D5" s="117"/>
      <c r="E5" s="117"/>
      <c r="F5" s="117"/>
      <c r="G5" s="117"/>
      <c r="H5" s="117"/>
      <c r="I5" s="117"/>
      <c r="J5" s="117"/>
      <c r="K5" s="117"/>
      <c r="L5" s="117"/>
      <c r="M5" s="117"/>
      <c r="N5" s="117"/>
      <c r="O5" s="117"/>
    </row>
    <row r="6" spans="1:26" ht="14.55" customHeight="1" x14ac:dyDescent="0.3">
      <c r="A6" s="117"/>
      <c r="B6" s="507" t="s">
        <v>2056</v>
      </c>
      <c r="C6" s="788">
        <v>0.15</v>
      </c>
      <c r="D6" s="117"/>
      <c r="E6" s="117"/>
      <c r="F6" s="117"/>
      <c r="G6" s="117"/>
      <c r="H6" s="117"/>
      <c r="I6" s="117"/>
      <c r="J6" s="117"/>
      <c r="K6" s="117"/>
      <c r="L6" s="117"/>
      <c r="M6" s="117"/>
      <c r="N6" s="117"/>
      <c r="O6" s="117"/>
    </row>
    <row r="7" spans="1:26" ht="14.55" customHeight="1" x14ac:dyDescent="0.3">
      <c r="A7" s="117"/>
      <c r="B7" s="507" t="s">
        <v>2057</v>
      </c>
      <c r="C7" s="788">
        <v>0.23780000000000001</v>
      </c>
      <c r="D7" s="117"/>
      <c r="E7" s="117"/>
      <c r="F7" s="117"/>
      <c r="G7" s="117"/>
      <c r="H7" s="117"/>
      <c r="I7" s="117"/>
      <c r="J7" s="117"/>
      <c r="K7" s="117"/>
      <c r="L7" s="117"/>
      <c r="M7" s="117"/>
      <c r="N7" s="117"/>
      <c r="O7" s="117"/>
    </row>
    <row r="8" spans="1:26" ht="14.55" customHeight="1" x14ac:dyDescent="0.3">
      <c r="A8" s="117"/>
      <c r="B8" s="507" t="s">
        <v>2058</v>
      </c>
      <c r="C8" s="788">
        <v>5.0000000000000001E-3</v>
      </c>
      <c r="D8" s="117"/>
      <c r="E8" s="117"/>
      <c r="F8" s="117"/>
      <c r="G8" s="117"/>
      <c r="H8" s="117"/>
      <c r="I8" s="117"/>
      <c r="J8" s="117"/>
      <c r="K8" s="117"/>
      <c r="L8" s="117"/>
      <c r="M8" s="117"/>
      <c r="N8" s="117"/>
      <c r="O8" s="117"/>
    </row>
    <row r="9" spans="1:26" ht="14.55" customHeight="1" thickBot="1" x14ac:dyDescent="0.35">
      <c r="A9" s="117"/>
      <c r="B9" s="509" t="s">
        <v>2059</v>
      </c>
      <c r="C9" s="789">
        <v>0</v>
      </c>
      <c r="D9" s="117"/>
      <c r="E9" s="117"/>
      <c r="F9" s="117"/>
      <c r="G9" s="117"/>
      <c r="H9" s="117"/>
      <c r="I9" s="117"/>
      <c r="J9" s="117"/>
      <c r="K9" s="117"/>
      <c r="L9" s="117"/>
      <c r="M9" s="117"/>
      <c r="N9" s="117"/>
      <c r="O9" s="117"/>
      <c r="T9" s="510"/>
    </row>
    <row r="10" spans="1:26" ht="15" thickBot="1" x14ac:dyDescent="0.35">
      <c r="R10" s="511"/>
      <c r="T10" s="511"/>
    </row>
    <row r="11" spans="1:26" ht="109.8" customHeight="1" thickBot="1" x14ac:dyDescent="0.35">
      <c r="A11" s="512" t="s">
        <v>2060</v>
      </c>
      <c r="B11" s="513" t="s">
        <v>2061</v>
      </c>
      <c r="C11" s="514" t="s">
        <v>2062</v>
      </c>
      <c r="D11" s="514" t="s">
        <v>2063</v>
      </c>
      <c r="E11" s="514" t="s">
        <v>2064</v>
      </c>
      <c r="F11" s="514" t="s">
        <v>2065</v>
      </c>
      <c r="G11" s="515" t="s">
        <v>2066</v>
      </c>
      <c r="H11" s="514" t="s">
        <v>2067</v>
      </c>
      <c r="I11" s="516" t="s">
        <v>2068</v>
      </c>
      <c r="J11" s="517" t="s">
        <v>2069</v>
      </c>
      <c r="K11" s="752" t="s">
        <v>2070</v>
      </c>
      <c r="L11" s="752" t="s">
        <v>2071</v>
      </c>
      <c r="M11" s="518" t="s">
        <v>2035</v>
      </c>
      <c r="N11" s="519" t="s">
        <v>2072</v>
      </c>
      <c r="O11" s="520" t="s">
        <v>2073</v>
      </c>
      <c r="Q11" t="s">
        <v>2053</v>
      </c>
      <c r="R11" t="s">
        <v>2074</v>
      </c>
      <c r="S11" t="s">
        <v>2075</v>
      </c>
      <c r="T11" t="s">
        <v>2076</v>
      </c>
    </row>
    <row r="12" spans="1:26" x14ac:dyDescent="0.3">
      <c r="A12" s="521">
        <v>2</v>
      </c>
      <c r="B12" s="522" t="s">
        <v>2077</v>
      </c>
      <c r="C12" s="753">
        <f>HLOOKUP($C$4,$Q$11:$T$41,2,FALSE)</f>
        <v>24465</v>
      </c>
      <c r="D12" s="753">
        <f>C12*$C$9</f>
        <v>0</v>
      </c>
      <c r="E12" s="753">
        <f>C12*(100%+$C$9)</f>
        <v>24465</v>
      </c>
      <c r="F12" s="753">
        <f>(E12-$C$5)*$C$6</f>
        <v>2919.75</v>
      </c>
      <c r="G12" s="754">
        <f>E12*$C$8</f>
        <v>122.325</v>
      </c>
      <c r="H12" s="753">
        <f>E12*$C$7</f>
        <v>5817.777</v>
      </c>
      <c r="I12" s="755">
        <f>SUM(E12:H12)</f>
        <v>33324.851999999999</v>
      </c>
      <c r="J12" s="790">
        <v>1560</v>
      </c>
      <c r="K12" s="791">
        <v>1</v>
      </c>
      <c r="L12" s="528">
        <f>J12*K12</f>
        <v>1560</v>
      </c>
      <c r="M12" s="523">
        <f>ROUND(I12/J12,2)</f>
        <v>21.36</v>
      </c>
      <c r="N12" s="524">
        <v>0.41</v>
      </c>
      <c r="O12" s="525">
        <v>0.83</v>
      </c>
      <c r="Q12" s="510">
        <v>24465</v>
      </c>
      <c r="R12" s="246">
        <v>30074</v>
      </c>
      <c r="S12" s="246">
        <v>29179</v>
      </c>
      <c r="T12" s="246">
        <v>25768</v>
      </c>
      <c r="X12" s="157"/>
      <c r="Y12" s="662"/>
      <c r="Z12" s="630"/>
    </row>
    <row r="13" spans="1:26" x14ac:dyDescent="0.3">
      <c r="A13" s="375">
        <v>2</v>
      </c>
      <c r="B13" s="369" t="s">
        <v>2078</v>
      </c>
      <c r="C13" s="756">
        <f>HLOOKUP($C$4,$Q$11:$T$41,3,FALSE)</f>
        <v>24465</v>
      </c>
      <c r="D13" s="756">
        <f t="shared" ref="D13:D47" si="0">C13*$C$9</f>
        <v>0</v>
      </c>
      <c r="E13" s="756">
        <f t="shared" ref="E13:E47" si="1">C13*(100%+$C$9)</f>
        <v>24465</v>
      </c>
      <c r="F13" s="756">
        <f t="shared" ref="F13:F47" si="2">(E13-$C$5)*$C$6</f>
        <v>2919.75</v>
      </c>
      <c r="G13" s="757">
        <f t="shared" ref="G13:G47" si="3">E13*$C$8</f>
        <v>122.325</v>
      </c>
      <c r="H13" s="756">
        <f t="shared" ref="H13:H47" si="4">E13*$C$7</f>
        <v>5817.777</v>
      </c>
      <c r="I13" s="755">
        <f t="shared" ref="I13:I47" si="5">SUM(E13:H13)</f>
        <v>33324.851999999999</v>
      </c>
      <c r="J13" s="792">
        <v>1560</v>
      </c>
      <c r="K13" s="791">
        <v>1</v>
      </c>
      <c r="L13" s="528">
        <f t="shared" ref="L13:L47" si="6">J13*K13</f>
        <v>1560</v>
      </c>
      <c r="M13" s="523">
        <f t="shared" ref="M13:M47" si="7">ROUND(I13/J13,2)</f>
        <v>21.36</v>
      </c>
      <c r="N13" s="367">
        <v>0.41</v>
      </c>
      <c r="O13" s="499">
        <v>0.83</v>
      </c>
      <c r="Q13" s="510">
        <v>24465</v>
      </c>
      <c r="R13" s="246">
        <v>30074</v>
      </c>
      <c r="S13" s="246">
        <v>29179</v>
      </c>
      <c r="T13" s="246">
        <v>25768</v>
      </c>
      <c r="X13" s="399" t="s">
        <v>2079</v>
      </c>
      <c r="Z13" s="145"/>
    </row>
    <row r="14" spans="1:26" x14ac:dyDescent="0.3">
      <c r="A14" s="375">
        <v>3</v>
      </c>
      <c r="B14" s="369" t="s">
        <v>2080</v>
      </c>
      <c r="C14" s="756">
        <f>HLOOKUP($C$4,$Q$11:$T$41,4,FALSE)</f>
        <v>24937</v>
      </c>
      <c r="D14" s="756">
        <f t="shared" si="0"/>
        <v>0</v>
      </c>
      <c r="E14" s="756">
        <f t="shared" si="1"/>
        <v>24937</v>
      </c>
      <c r="F14" s="756">
        <f t="shared" si="2"/>
        <v>2990.5499999999997</v>
      </c>
      <c r="G14" s="757">
        <f t="shared" si="3"/>
        <v>124.685</v>
      </c>
      <c r="H14" s="756">
        <f t="shared" si="4"/>
        <v>5930.0186000000003</v>
      </c>
      <c r="I14" s="755">
        <f t="shared" si="5"/>
        <v>33982.253600000004</v>
      </c>
      <c r="J14" s="792">
        <v>1560</v>
      </c>
      <c r="K14" s="791">
        <v>1</v>
      </c>
      <c r="L14" s="528">
        <f t="shared" si="6"/>
        <v>1560</v>
      </c>
      <c r="M14" s="523">
        <f t="shared" si="7"/>
        <v>21.78</v>
      </c>
      <c r="N14" s="367">
        <v>0.35</v>
      </c>
      <c r="O14" s="499">
        <v>0.69</v>
      </c>
      <c r="Q14" s="510">
        <v>24937</v>
      </c>
      <c r="R14" s="246">
        <v>30546</v>
      </c>
      <c r="S14" s="246">
        <v>29651</v>
      </c>
      <c r="T14" s="246">
        <v>26240</v>
      </c>
      <c r="U14" t="s">
        <v>2053</v>
      </c>
      <c r="X14" s="400" t="s">
        <v>2081</v>
      </c>
      <c r="Y14" s="840">
        <v>260</v>
      </c>
      <c r="Z14" s="145"/>
    </row>
    <row r="15" spans="1:26" x14ac:dyDescent="0.3">
      <c r="A15" s="375">
        <v>3</v>
      </c>
      <c r="B15" s="369" t="s">
        <v>2082</v>
      </c>
      <c r="C15" s="756">
        <f>HLOOKUP($C$4,$Q$11:$T$41,5,FALSE)</f>
        <v>26598</v>
      </c>
      <c r="D15" s="756">
        <f t="shared" si="0"/>
        <v>0</v>
      </c>
      <c r="E15" s="756">
        <f t="shared" si="1"/>
        <v>26598</v>
      </c>
      <c r="F15" s="756">
        <f t="shared" si="2"/>
        <v>3239.7</v>
      </c>
      <c r="G15" s="757">
        <f t="shared" si="3"/>
        <v>132.99</v>
      </c>
      <c r="H15" s="756">
        <f t="shared" si="4"/>
        <v>6325.0044000000007</v>
      </c>
      <c r="I15" s="755">
        <f t="shared" si="5"/>
        <v>36295.6944</v>
      </c>
      <c r="J15" s="792">
        <v>1560</v>
      </c>
      <c r="K15" s="791">
        <v>1</v>
      </c>
      <c r="L15" s="528">
        <f t="shared" si="6"/>
        <v>1560</v>
      </c>
      <c r="M15" s="523">
        <f t="shared" si="7"/>
        <v>23.27</v>
      </c>
      <c r="N15" s="367">
        <v>0.35</v>
      </c>
      <c r="O15" s="499">
        <v>0.69</v>
      </c>
      <c r="Q15" s="510">
        <v>26598</v>
      </c>
      <c r="R15" s="246">
        <v>32207</v>
      </c>
      <c r="S15" s="246">
        <v>31312</v>
      </c>
      <c r="T15" s="246">
        <v>27928</v>
      </c>
      <c r="U15" t="s">
        <v>2083</v>
      </c>
      <c r="X15" s="400" t="s">
        <v>2084</v>
      </c>
      <c r="Y15" s="840">
        <v>-40</v>
      </c>
      <c r="Z15" s="145"/>
    </row>
    <row r="16" spans="1:26" x14ac:dyDescent="0.3">
      <c r="A16" s="375">
        <v>4</v>
      </c>
      <c r="B16" s="369" t="s">
        <v>2085</v>
      </c>
      <c r="C16" s="756">
        <f>HLOOKUP($C$4,$Q$11:$T$41,6,FALSE)</f>
        <v>27485</v>
      </c>
      <c r="D16" s="756">
        <f t="shared" si="0"/>
        <v>0</v>
      </c>
      <c r="E16" s="756">
        <f t="shared" si="1"/>
        <v>27485</v>
      </c>
      <c r="F16" s="756">
        <f t="shared" si="2"/>
        <v>3372.75</v>
      </c>
      <c r="G16" s="757">
        <f t="shared" si="3"/>
        <v>137.42500000000001</v>
      </c>
      <c r="H16" s="756">
        <f t="shared" si="4"/>
        <v>6535.933</v>
      </c>
      <c r="I16" s="755">
        <f t="shared" si="5"/>
        <v>37531.108</v>
      </c>
      <c r="J16" s="792">
        <v>1560</v>
      </c>
      <c r="K16" s="791">
        <v>1</v>
      </c>
      <c r="L16" s="528">
        <f t="shared" si="6"/>
        <v>1560</v>
      </c>
      <c r="M16" s="523">
        <f t="shared" si="7"/>
        <v>24.06</v>
      </c>
      <c r="N16" s="367">
        <v>0.3</v>
      </c>
      <c r="O16" s="499">
        <v>0.6</v>
      </c>
      <c r="Q16" s="510">
        <v>27485</v>
      </c>
      <c r="R16" s="246">
        <v>33094</v>
      </c>
      <c r="S16" s="246">
        <v>32199</v>
      </c>
      <c r="T16" s="246">
        <v>28860</v>
      </c>
      <c r="U16" t="s">
        <v>2086</v>
      </c>
      <c r="X16" s="400" t="s">
        <v>2087</v>
      </c>
      <c r="Y16" s="840">
        <v>-2</v>
      </c>
      <c r="Z16" s="145"/>
    </row>
    <row r="17" spans="1:26" x14ac:dyDescent="0.3">
      <c r="A17" s="375">
        <v>4</v>
      </c>
      <c r="B17" s="369" t="s">
        <v>2088</v>
      </c>
      <c r="C17" s="756">
        <f>HLOOKUP($C$4,$Q$11:$T$41,7,FALSE)</f>
        <v>30162</v>
      </c>
      <c r="D17" s="756">
        <f t="shared" si="0"/>
        <v>0</v>
      </c>
      <c r="E17" s="756">
        <f t="shared" si="1"/>
        <v>30162</v>
      </c>
      <c r="F17" s="756">
        <f t="shared" si="2"/>
        <v>3774.2999999999997</v>
      </c>
      <c r="G17" s="757">
        <f t="shared" si="3"/>
        <v>150.81</v>
      </c>
      <c r="H17" s="756">
        <f t="shared" si="4"/>
        <v>7172.5236000000004</v>
      </c>
      <c r="I17" s="755">
        <f t="shared" si="5"/>
        <v>41259.633600000001</v>
      </c>
      <c r="J17" s="792">
        <v>1560</v>
      </c>
      <c r="K17" s="791">
        <v>1</v>
      </c>
      <c r="L17" s="528">
        <f t="shared" si="6"/>
        <v>1560</v>
      </c>
      <c r="M17" s="523">
        <f t="shared" si="7"/>
        <v>26.45</v>
      </c>
      <c r="N17" s="367">
        <v>0.3</v>
      </c>
      <c r="O17" s="499">
        <v>0.6</v>
      </c>
      <c r="Q17" s="510">
        <v>30162</v>
      </c>
      <c r="R17" s="246">
        <v>36195</v>
      </c>
      <c r="S17" s="246">
        <v>34876</v>
      </c>
      <c r="T17" s="246">
        <v>31671</v>
      </c>
      <c r="U17" t="s">
        <v>2089</v>
      </c>
      <c r="X17" s="400" t="s">
        <v>2090</v>
      </c>
      <c r="Y17" s="840">
        <v>-10</v>
      </c>
      <c r="Z17" s="145"/>
    </row>
    <row r="18" spans="1:26" x14ac:dyDescent="0.3">
      <c r="A18" s="375">
        <v>5</v>
      </c>
      <c r="B18" s="369" t="s">
        <v>2091</v>
      </c>
      <c r="C18" s="756">
        <f>HLOOKUP($C$4,$Q$11:$T$41,8,FALSE)</f>
        <v>31049</v>
      </c>
      <c r="D18" s="756">
        <f t="shared" si="0"/>
        <v>0</v>
      </c>
      <c r="E18" s="756">
        <f t="shared" si="1"/>
        <v>31049</v>
      </c>
      <c r="F18" s="756">
        <f t="shared" si="2"/>
        <v>3907.35</v>
      </c>
      <c r="G18" s="757">
        <f t="shared" si="3"/>
        <v>155.245</v>
      </c>
      <c r="H18" s="756">
        <f t="shared" si="4"/>
        <v>7383.4522000000006</v>
      </c>
      <c r="I18" s="755">
        <f t="shared" si="5"/>
        <v>42495.047200000001</v>
      </c>
      <c r="J18" s="792">
        <v>1560</v>
      </c>
      <c r="K18" s="791">
        <v>1</v>
      </c>
      <c r="L18" s="528">
        <f t="shared" si="6"/>
        <v>1560</v>
      </c>
      <c r="M18" s="523">
        <f t="shared" si="7"/>
        <v>27.24</v>
      </c>
      <c r="N18" s="367">
        <v>0.3</v>
      </c>
      <c r="O18" s="499">
        <v>0.6</v>
      </c>
      <c r="Q18" s="510">
        <v>31049</v>
      </c>
      <c r="R18" s="246">
        <v>37259</v>
      </c>
      <c r="S18" s="246">
        <v>35763</v>
      </c>
      <c r="T18" s="246">
        <v>32602</v>
      </c>
      <c r="X18" s="400"/>
      <c r="Y18" s="662">
        <v>208</v>
      </c>
      <c r="Z18" s="145"/>
    </row>
    <row r="19" spans="1:26" x14ac:dyDescent="0.3">
      <c r="A19" s="375">
        <v>5</v>
      </c>
      <c r="B19" s="369" t="s">
        <v>2092</v>
      </c>
      <c r="C19" s="756">
        <f>HLOOKUP($C$4,$Q$11:$T$41,9,FALSE)</f>
        <v>33487</v>
      </c>
      <c r="D19" s="756">
        <f t="shared" si="0"/>
        <v>0</v>
      </c>
      <c r="E19" s="756">
        <f t="shared" si="1"/>
        <v>33487</v>
      </c>
      <c r="F19" s="756">
        <f t="shared" si="2"/>
        <v>4273.05</v>
      </c>
      <c r="G19" s="757">
        <f t="shared" si="3"/>
        <v>167.435</v>
      </c>
      <c r="H19" s="756">
        <f t="shared" si="4"/>
        <v>7963.2085999999999</v>
      </c>
      <c r="I19" s="755">
        <f t="shared" si="5"/>
        <v>45890.693599999999</v>
      </c>
      <c r="J19" s="792">
        <v>1560</v>
      </c>
      <c r="K19" s="791">
        <v>1</v>
      </c>
      <c r="L19" s="528">
        <f t="shared" si="6"/>
        <v>1560</v>
      </c>
      <c r="M19" s="523">
        <f t="shared" si="7"/>
        <v>29.42</v>
      </c>
      <c r="N19" s="367">
        <v>0.3</v>
      </c>
      <c r="O19" s="499">
        <v>0.6</v>
      </c>
      <c r="Q19" s="510">
        <v>33487</v>
      </c>
      <c r="R19" s="246">
        <v>40185</v>
      </c>
      <c r="S19" s="246">
        <v>38511</v>
      </c>
      <c r="T19" s="246">
        <v>35162</v>
      </c>
      <c r="X19" s="400" t="s">
        <v>2093</v>
      </c>
      <c r="Y19" s="290">
        <f>7.5*Y18</f>
        <v>1560</v>
      </c>
      <c r="Z19" s="145"/>
    </row>
    <row r="20" spans="1:26" x14ac:dyDescent="0.3">
      <c r="A20" s="375">
        <v>5</v>
      </c>
      <c r="B20" s="369" t="s">
        <v>2094</v>
      </c>
      <c r="C20" s="756">
        <f>HLOOKUP($C$4,$Q$11:$T$41,10,FALSE)</f>
        <v>37796</v>
      </c>
      <c r="D20" s="756">
        <f t="shared" si="0"/>
        <v>0</v>
      </c>
      <c r="E20" s="756">
        <f t="shared" si="1"/>
        <v>37796</v>
      </c>
      <c r="F20" s="756">
        <f t="shared" si="2"/>
        <v>4919.3999999999996</v>
      </c>
      <c r="G20" s="757">
        <f t="shared" si="3"/>
        <v>188.98</v>
      </c>
      <c r="H20" s="756">
        <f t="shared" si="4"/>
        <v>8987.8888000000006</v>
      </c>
      <c r="I20" s="755">
        <f t="shared" si="5"/>
        <v>51892.268800000005</v>
      </c>
      <c r="J20" s="792">
        <v>1560</v>
      </c>
      <c r="K20" s="791">
        <v>1</v>
      </c>
      <c r="L20" s="528">
        <f t="shared" si="6"/>
        <v>1560</v>
      </c>
      <c r="M20" s="523">
        <f t="shared" si="7"/>
        <v>33.26</v>
      </c>
      <c r="N20" s="367">
        <v>0.3</v>
      </c>
      <c r="O20" s="499">
        <v>0.6</v>
      </c>
      <c r="Q20" s="510">
        <v>37796</v>
      </c>
      <c r="R20" s="246">
        <v>45356</v>
      </c>
      <c r="S20" s="246">
        <v>43466</v>
      </c>
      <c r="T20" s="246">
        <v>39686</v>
      </c>
      <c r="X20" s="146"/>
      <c r="Z20" s="145"/>
    </row>
    <row r="21" spans="1:26" x14ac:dyDescent="0.3">
      <c r="A21" s="375">
        <v>6</v>
      </c>
      <c r="B21" s="369" t="s">
        <v>2095</v>
      </c>
      <c r="C21" s="756">
        <f>HLOOKUP($C$4,$Q$11:$T$41,11,FALSE)</f>
        <v>38682</v>
      </c>
      <c r="D21" s="756">
        <f t="shared" si="0"/>
        <v>0</v>
      </c>
      <c r="E21" s="756">
        <f t="shared" si="1"/>
        <v>38682</v>
      </c>
      <c r="F21" s="756">
        <f t="shared" si="2"/>
        <v>5052.3</v>
      </c>
      <c r="G21" s="757">
        <f t="shared" si="3"/>
        <v>193.41</v>
      </c>
      <c r="H21" s="756">
        <f t="shared" si="4"/>
        <v>9198.5796000000009</v>
      </c>
      <c r="I21" s="755">
        <f t="shared" si="5"/>
        <v>53126.289600000004</v>
      </c>
      <c r="J21" s="792">
        <v>1560</v>
      </c>
      <c r="K21" s="791">
        <v>1</v>
      </c>
      <c r="L21" s="528">
        <f t="shared" si="6"/>
        <v>1560</v>
      </c>
      <c r="M21" s="523">
        <f t="shared" si="7"/>
        <v>34.06</v>
      </c>
      <c r="N21" s="367">
        <v>0.3</v>
      </c>
      <c r="O21" s="499">
        <v>0.6</v>
      </c>
      <c r="Q21" s="510">
        <v>38682</v>
      </c>
      <c r="R21" s="246">
        <v>46419</v>
      </c>
      <c r="S21" s="246">
        <v>44485</v>
      </c>
      <c r="T21" s="246">
        <v>40617</v>
      </c>
      <c r="X21" s="400"/>
      <c r="Z21" s="145"/>
    </row>
    <row r="22" spans="1:26" x14ac:dyDescent="0.3">
      <c r="A22" s="375">
        <v>6</v>
      </c>
      <c r="B22" s="369" t="s">
        <v>1958</v>
      </c>
      <c r="C22" s="756">
        <f>HLOOKUP($C$4,$Q$11:$T$41,12,FALSE)</f>
        <v>40823</v>
      </c>
      <c r="D22" s="756">
        <f t="shared" si="0"/>
        <v>0</v>
      </c>
      <c r="E22" s="756">
        <f t="shared" si="1"/>
        <v>40823</v>
      </c>
      <c r="F22" s="756">
        <f t="shared" si="2"/>
        <v>5373.45</v>
      </c>
      <c r="G22" s="757">
        <f t="shared" si="3"/>
        <v>204.11500000000001</v>
      </c>
      <c r="H22" s="756">
        <f t="shared" si="4"/>
        <v>9707.7093999999997</v>
      </c>
      <c r="I22" s="755">
        <f t="shared" si="5"/>
        <v>56108.274399999995</v>
      </c>
      <c r="J22" s="792">
        <v>1560</v>
      </c>
      <c r="K22" s="791">
        <v>1</v>
      </c>
      <c r="L22" s="528">
        <f t="shared" si="6"/>
        <v>1560</v>
      </c>
      <c r="M22" s="523">
        <f t="shared" si="7"/>
        <v>35.97</v>
      </c>
      <c r="N22" s="367">
        <v>0.3</v>
      </c>
      <c r="O22" s="499">
        <v>0.6</v>
      </c>
      <c r="Q22" s="510">
        <v>40823</v>
      </c>
      <c r="R22" s="246">
        <v>48988</v>
      </c>
      <c r="S22" s="246">
        <v>46764</v>
      </c>
      <c r="T22" s="246">
        <v>42865</v>
      </c>
      <c r="X22" s="399" t="s">
        <v>2096</v>
      </c>
      <c r="Y22" s="778"/>
      <c r="Z22" s="145"/>
    </row>
    <row r="23" spans="1:26" x14ac:dyDescent="0.3">
      <c r="A23" s="375">
        <v>6</v>
      </c>
      <c r="B23" s="369" t="s">
        <v>2097</v>
      </c>
      <c r="C23" s="756">
        <f>HLOOKUP($C$4,$Q$11:$T$41,13,FALSE)</f>
        <v>46580</v>
      </c>
      <c r="D23" s="756">
        <f t="shared" si="0"/>
        <v>0</v>
      </c>
      <c r="E23" s="756">
        <f t="shared" si="1"/>
        <v>46580</v>
      </c>
      <c r="F23" s="756">
        <f t="shared" si="2"/>
        <v>6237</v>
      </c>
      <c r="G23" s="757">
        <f t="shared" si="3"/>
        <v>232.9</v>
      </c>
      <c r="H23" s="756">
        <f t="shared" si="4"/>
        <v>11076.724</v>
      </c>
      <c r="I23" s="755">
        <f t="shared" si="5"/>
        <v>64126.624000000003</v>
      </c>
      <c r="J23" s="792">
        <v>1560</v>
      </c>
      <c r="K23" s="791">
        <v>1</v>
      </c>
      <c r="L23" s="528">
        <f t="shared" si="6"/>
        <v>1560</v>
      </c>
      <c r="M23" s="523">
        <f t="shared" si="7"/>
        <v>41.11</v>
      </c>
      <c r="N23" s="367">
        <v>0.3</v>
      </c>
      <c r="O23" s="499">
        <v>0.6</v>
      </c>
      <c r="Q23" s="510">
        <v>46580</v>
      </c>
      <c r="R23" s="246">
        <v>55046</v>
      </c>
      <c r="S23" s="246">
        <v>52521</v>
      </c>
      <c r="T23" s="246">
        <v>48778</v>
      </c>
      <c r="X23" s="400" t="s">
        <v>2098</v>
      </c>
      <c r="Y23" s="840">
        <v>43</v>
      </c>
      <c r="Z23" s="145"/>
    </row>
    <row r="24" spans="1:26" x14ac:dyDescent="0.3">
      <c r="A24" s="375">
        <v>7</v>
      </c>
      <c r="B24" s="369" t="s">
        <v>2099</v>
      </c>
      <c r="C24" s="756">
        <f>HLOOKUP($C$4,$Q$11:$T$41,14,FALSE)</f>
        <v>47810</v>
      </c>
      <c r="D24" s="756">
        <f t="shared" si="0"/>
        <v>0</v>
      </c>
      <c r="E24" s="756">
        <f t="shared" si="1"/>
        <v>47810</v>
      </c>
      <c r="F24" s="756">
        <f t="shared" si="2"/>
        <v>6421.5</v>
      </c>
      <c r="G24" s="757">
        <f t="shared" si="3"/>
        <v>239.05</v>
      </c>
      <c r="H24" s="756">
        <f t="shared" si="4"/>
        <v>11369.218000000001</v>
      </c>
      <c r="I24" s="755">
        <f t="shared" si="5"/>
        <v>65839.768000000011</v>
      </c>
      <c r="J24" s="792">
        <v>1560</v>
      </c>
      <c r="K24" s="791">
        <v>1</v>
      </c>
      <c r="L24" s="528">
        <f t="shared" si="6"/>
        <v>1560</v>
      </c>
      <c r="M24" s="523">
        <f t="shared" si="7"/>
        <v>42.2</v>
      </c>
      <c r="N24" s="367">
        <v>0.3</v>
      </c>
      <c r="O24" s="499">
        <v>0.6</v>
      </c>
      <c r="Q24" s="510">
        <v>47810</v>
      </c>
      <c r="R24" s="246">
        <v>56276</v>
      </c>
      <c r="S24" s="246">
        <v>53751</v>
      </c>
      <c r="T24" s="246">
        <v>50008</v>
      </c>
      <c r="X24" s="400"/>
      <c r="Y24" s="840"/>
      <c r="Z24" s="145"/>
    </row>
    <row r="25" spans="1:26" x14ac:dyDescent="0.3">
      <c r="A25" s="375">
        <v>7</v>
      </c>
      <c r="B25" s="369" t="s">
        <v>1954</v>
      </c>
      <c r="C25" s="756">
        <f>HLOOKUP($C$4,$Q$11:$T$41,15,FALSE)</f>
        <v>50273</v>
      </c>
      <c r="D25" s="756">
        <f t="shared" si="0"/>
        <v>0</v>
      </c>
      <c r="E25" s="756">
        <f t="shared" si="1"/>
        <v>50273</v>
      </c>
      <c r="F25" s="756">
        <f t="shared" si="2"/>
        <v>6790.95</v>
      </c>
      <c r="G25" s="757">
        <f t="shared" si="3"/>
        <v>251.36500000000001</v>
      </c>
      <c r="H25" s="756">
        <f t="shared" si="4"/>
        <v>11954.919400000001</v>
      </c>
      <c r="I25" s="755">
        <f t="shared" si="5"/>
        <v>69270.234400000001</v>
      </c>
      <c r="J25" s="792">
        <v>1560</v>
      </c>
      <c r="K25" s="791">
        <v>1</v>
      </c>
      <c r="L25" s="528">
        <f t="shared" si="6"/>
        <v>1560</v>
      </c>
      <c r="M25" s="523">
        <f t="shared" si="7"/>
        <v>44.4</v>
      </c>
      <c r="N25" s="367">
        <v>0.3</v>
      </c>
      <c r="O25" s="499">
        <v>0.6</v>
      </c>
      <c r="Q25" s="510">
        <v>50273</v>
      </c>
      <c r="R25" s="246">
        <v>58739</v>
      </c>
      <c r="S25" s="246">
        <v>56214</v>
      </c>
      <c r="T25" s="246">
        <v>52471</v>
      </c>
      <c r="X25" s="400" t="s">
        <v>2100</v>
      </c>
      <c r="Y25" s="840">
        <v>10</v>
      </c>
      <c r="Z25" s="145"/>
    </row>
    <row r="26" spans="1:26" x14ac:dyDescent="0.3">
      <c r="A26" s="375">
        <v>7</v>
      </c>
      <c r="B26" s="369" t="s">
        <v>2101</v>
      </c>
      <c r="C26" s="756">
        <f>HLOOKUP($C$4,$Q$11:$T$41,16,FALSE)</f>
        <v>54710</v>
      </c>
      <c r="D26" s="756">
        <f t="shared" si="0"/>
        <v>0</v>
      </c>
      <c r="E26" s="756">
        <f t="shared" si="1"/>
        <v>54710</v>
      </c>
      <c r="F26" s="756">
        <f t="shared" si="2"/>
        <v>7456.5</v>
      </c>
      <c r="G26" s="757">
        <f t="shared" si="3"/>
        <v>273.55</v>
      </c>
      <c r="H26" s="756">
        <f t="shared" si="4"/>
        <v>13010.038</v>
      </c>
      <c r="I26" s="755">
        <f t="shared" si="5"/>
        <v>75450.088000000003</v>
      </c>
      <c r="J26" s="792">
        <v>1560</v>
      </c>
      <c r="K26" s="791">
        <v>1</v>
      </c>
      <c r="L26" s="528">
        <f t="shared" si="6"/>
        <v>1560</v>
      </c>
      <c r="M26" s="523">
        <f t="shared" si="7"/>
        <v>48.37</v>
      </c>
      <c r="N26" s="367">
        <v>0.3</v>
      </c>
      <c r="O26" s="499">
        <v>0.6</v>
      </c>
      <c r="Q26" s="510">
        <v>54710</v>
      </c>
      <c r="R26" s="246">
        <v>63176</v>
      </c>
      <c r="S26" s="246">
        <v>60651</v>
      </c>
      <c r="T26" s="246">
        <v>56908</v>
      </c>
      <c r="X26" s="400" t="s">
        <v>2102</v>
      </c>
      <c r="Y26" s="840">
        <v>-2</v>
      </c>
      <c r="Z26" s="145"/>
    </row>
    <row r="27" spans="1:26" x14ac:dyDescent="0.3">
      <c r="A27" s="375" t="s">
        <v>2103</v>
      </c>
      <c r="B27" s="369" t="s">
        <v>1957</v>
      </c>
      <c r="C27" s="756">
        <f>HLOOKUP($C$4,$Q$11:$T$41,17,FALSE)</f>
        <v>55690</v>
      </c>
      <c r="D27" s="756">
        <f t="shared" si="0"/>
        <v>0</v>
      </c>
      <c r="E27" s="756">
        <f t="shared" si="1"/>
        <v>55690</v>
      </c>
      <c r="F27" s="756">
        <f t="shared" si="2"/>
        <v>7603.5</v>
      </c>
      <c r="G27" s="757">
        <f t="shared" si="3"/>
        <v>278.45</v>
      </c>
      <c r="H27" s="756">
        <f t="shared" si="4"/>
        <v>13243.082</v>
      </c>
      <c r="I27" s="755">
        <f t="shared" si="5"/>
        <v>76815.031999999992</v>
      </c>
      <c r="J27" s="792">
        <v>1560</v>
      </c>
      <c r="K27" s="791">
        <v>1</v>
      </c>
      <c r="L27" s="528">
        <f t="shared" si="6"/>
        <v>1560</v>
      </c>
      <c r="M27" s="523">
        <f t="shared" si="7"/>
        <v>49.24</v>
      </c>
      <c r="N27" s="367">
        <v>0.3</v>
      </c>
      <c r="O27" s="499">
        <v>0.6</v>
      </c>
      <c r="Q27" s="510">
        <v>55690</v>
      </c>
      <c r="R27" s="246">
        <v>64156</v>
      </c>
      <c r="S27" s="246">
        <v>61631</v>
      </c>
      <c r="T27" s="246">
        <v>57888</v>
      </c>
      <c r="X27" s="400"/>
      <c r="Y27" s="662">
        <v>8</v>
      </c>
      <c r="Z27" s="145"/>
    </row>
    <row r="28" spans="1:26" x14ac:dyDescent="0.3">
      <c r="A28" s="375" t="s">
        <v>2103</v>
      </c>
      <c r="B28" s="369" t="s">
        <v>1959</v>
      </c>
      <c r="C28" s="756">
        <f>HLOOKUP($C$4,$Q$11:$T$41,18,FALSE)</f>
        <v>58487</v>
      </c>
      <c r="D28" s="756">
        <f t="shared" si="0"/>
        <v>0</v>
      </c>
      <c r="E28" s="756">
        <f t="shared" si="1"/>
        <v>58487</v>
      </c>
      <c r="F28" s="756">
        <f t="shared" si="2"/>
        <v>8023.0499999999993</v>
      </c>
      <c r="G28" s="757">
        <f t="shared" si="3"/>
        <v>292.435</v>
      </c>
      <c r="H28" s="756">
        <f t="shared" si="4"/>
        <v>13908.2086</v>
      </c>
      <c r="I28" s="755">
        <f t="shared" si="5"/>
        <v>80710.693599999999</v>
      </c>
      <c r="J28" s="792">
        <v>1560</v>
      </c>
      <c r="K28" s="791">
        <v>1</v>
      </c>
      <c r="L28" s="528">
        <f t="shared" si="6"/>
        <v>1560</v>
      </c>
      <c r="M28" s="523">
        <f t="shared" si="7"/>
        <v>51.74</v>
      </c>
      <c r="N28" s="367">
        <v>0.3</v>
      </c>
      <c r="O28" s="499">
        <v>0.6</v>
      </c>
      <c r="Q28" s="510">
        <v>58487</v>
      </c>
      <c r="R28" s="246">
        <v>66953</v>
      </c>
      <c r="S28" s="246">
        <v>64428</v>
      </c>
      <c r="T28" s="246">
        <v>60685</v>
      </c>
      <c r="X28" s="400" t="s">
        <v>2104</v>
      </c>
      <c r="Y28" s="290">
        <f>Y27*4*Y23</f>
        <v>1376</v>
      </c>
      <c r="Z28" s="145"/>
    </row>
    <row r="29" spans="1:26" x14ac:dyDescent="0.3">
      <c r="A29" s="375" t="s">
        <v>2103</v>
      </c>
      <c r="B29" s="369" t="s">
        <v>2105</v>
      </c>
      <c r="C29" s="756">
        <f>HLOOKUP($C$4,$Q$11:$T$41,19,FALSE)</f>
        <v>62682</v>
      </c>
      <c r="D29" s="756">
        <f t="shared" si="0"/>
        <v>0</v>
      </c>
      <c r="E29" s="756">
        <f t="shared" si="1"/>
        <v>62682</v>
      </c>
      <c r="F29" s="756">
        <f t="shared" si="2"/>
        <v>8652.2999999999993</v>
      </c>
      <c r="G29" s="757">
        <f t="shared" si="3"/>
        <v>313.41000000000003</v>
      </c>
      <c r="H29" s="756">
        <f t="shared" si="4"/>
        <v>14905.7796</v>
      </c>
      <c r="I29" s="755">
        <f t="shared" si="5"/>
        <v>86553.489600000001</v>
      </c>
      <c r="J29" s="792">
        <v>1560</v>
      </c>
      <c r="K29" s="791">
        <v>1</v>
      </c>
      <c r="L29" s="528">
        <f t="shared" si="6"/>
        <v>1560</v>
      </c>
      <c r="M29" s="523">
        <f t="shared" si="7"/>
        <v>55.48</v>
      </c>
      <c r="N29" s="367">
        <v>0.3</v>
      </c>
      <c r="O29" s="499">
        <v>0.6</v>
      </c>
      <c r="Q29" s="510">
        <v>62682</v>
      </c>
      <c r="R29" s="246">
        <v>71148</v>
      </c>
      <c r="S29" s="246">
        <v>68623</v>
      </c>
      <c r="T29" s="246">
        <v>64880</v>
      </c>
      <c r="X29" s="146"/>
      <c r="Z29" s="145"/>
    </row>
    <row r="30" spans="1:26" x14ac:dyDescent="0.3">
      <c r="A30" s="375" t="s">
        <v>2106</v>
      </c>
      <c r="B30" s="369" t="s">
        <v>2107</v>
      </c>
      <c r="C30" s="756">
        <f>HLOOKUP($C$4,$Q$11:$T$41,20,FALSE)</f>
        <v>64455</v>
      </c>
      <c r="D30" s="756">
        <f t="shared" si="0"/>
        <v>0</v>
      </c>
      <c r="E30" s="756">
        <f t="shared" si="1"/>
        <v>64455</v>
      </c>
      <c r="F30" s="756">
        <f t="shared" si="2"/>
        <v>8918.25</v>
      </c>
      <c r="G30" s="757">
        <f t="shared" si="3"/>
        <v>322.27500000000003</v>
      </c>
      <c r="H30" s="756">
        <f t="shared" si="4"/>
        <v>15327.399000000001</v>
      </c>
      <c r="I30" s="755">
        <f t="shared" si="5"/>
        <v>89022.923999999999</v>
      </c>
      <c r="J30" s="792">
        <v>1560</v>
      </c>
      <c r="K30" s="791">
        <v>1</v>
      </c>
      <c r="L30" s="528">
        <f t="shared" si="6"/>
        <v>1560</v>
      </c>
      <c r="M30" s="523">
        <f t="shared" si="7"/>
        <v>57.07</v>
      </c>
      <c r="N30" s="367">
        <v>0.3</v>
      </c>
      <c r="O30" s="499">
        <v>0.6</v>
      </c>
      <c r="Q30" s="510">
        <v>64455</v>
      </c>
      <c r="R30" s="246">
        <v>72921</v>
      </c>
      <c r="S30" s="246">
        <v>70396</v>
      </c>
      <c r="T30" s="246">
        <v>66653</v>
      </c>
      <c r="X30" s="400"/>
      <c r="Z30" s="145"/>
    </row>
    <row r="31" spans="1:26" x14ac:dyDescent="0.3">
      <c r="A31" s="375" t="s">
        <v>2106</v>
      </c>
      <c r="B31" s="369" t="s">
        <v>2108</v>
      </c>
      <c r="C31" s="756">
        <f>HLOOKUP($C$4,$Q$11:$T$41,21,FALSE)</f>
        <v>68631</v>
      </c>
      <c r="D31" s="756">
        <f t="shared" si="0"/>
        <v>0</v>
      </c>
      <c r="E31" s="756">
        <f t="shared" si="1"/>
        <v>68631</v>
      </c>
      <c r="F31" s="756">
        <f t="shared" si="2"/>
        <v>9544.65</v>
      </c>
      <c r="G31" s="757">
        <f t="shared" si="3"/>
        <v>343.15500000000003</v>
      </c>
      <c r="H31" s="756">
        <f t="shared" si="4"/>
        <v>16320.451800000001</v>
      </c>
      <c r="I31" s="755">
        <f t="shared" si="5"/>
        <v>94839.256799999988</v>
      </c>
      <c r="J31" s="792">
        <v>1560</v>
      </c>
      <c r="K31" s="791">
        <v>1</v>
      </c>
      <c r="L31" s="528">
        <f t="shared" si="6"/>
        <v>1560</v>
      </c>
      <c r="M31" s="523">
        <f t="shared" si="7"/>
        <v>60.79</v>
      </c>
      <c r="N31" s="367">
        <v>0.3</v>
      </c>
      <c r="O31" s="499">
        <v>0.6</v>
      </c>
      <c r="Q31" s="510">
        <v>68631</v>
      </c>
      <c r="R31" s="246">
        <v>77097</v>
      </c>
      <c r="S31" s="246">
        <v>74572</v>
      </c>
      <c r="T31" s="246">
        <v>70829</v>
      </c>
      <c r="X31" s="399" t="s">
        <v>2109</v>
      </c>
      <c r="Z31" s="145"/>
    </row>
    <row r="32" spans="1:26" x14ac:dyDescent="0.3">
      <c r="A32" s="375" t="s">
        <v>2106</v>
      </c>
      <c r="B32" s="369" t="s">
        <v>2110</v>
      </c>
      <c r="C32" s="756">
        <f>HLOOKUP($C$4,$Q$11:$T$41,22,FALSE)</f>
        <v>74896</v>
      </c>
      <c r="D32" s="756">
        <f t="shared" si="0"/>
        <v>0</v>
      </c>
      <c r="E32" s="756">
        <f t="shared" si="1"/>
        <v>74896</v>
      </c>
      <c r="F32" s="756">
        <f t="shared" si="2"/>
        <v>10484.4</v>
      </c>
      <c r="G32" s="757">
        <f t="shared" si="3"/>
        <v>374.48</v>
      </c>
      <c r="H32" s="756">
        <f t="shared" si="4"/>
        <v>17810.268800000002</v>
      </c>
      <c r="I32" s="755">
        <f t="shared" si="5"/>
        <v>103565.1488</v>
      </c>
      <c r="J32" s="792">
        <v>1560</v>
      </c>
      <c r="K32" s="791">
        <v>1</v>
      </c>
      <c r="L32" s="528">
        <f t="shared" si="6"/>
        <v>1560</v>
      </c>
      <c r="M32" s="523">
        <f t="shared" si="7"/>
        <v>66.39</v>
      </c>
      <c r="N32" s="367">
        <v>0.3</v>
      </c>
      <c r="O32" s="499">
        <v>0.6</v>
      </c>
      <c r="Q32" s="510">
        <v>74896</v>
      </c>
      <c r="R32" s="246">
        <v>83362</v>
      </c>
      <c r="S32" s="246">
        <v>80837</v>
      </c>
      <c r="T32" s="246">
        <v>77094</v>
      </c>
      <c r="X32" s="400" t="s">
        <v>2111</v>
      </c>
      <c r="Y32" s="840">
        <v>44.7</v>
      </c>
      <c r="Z32" s="145"/>
    </row>
    <row r="33" spans="1:26" x14ac:dyDescent="0.3">
      <c r="A33" s="375" t="s">
        <v>2112</v>
      </c>
      <c r="B33" s="369" t="s">
        <v>2113</v>
      </c>
      <c r="C33" s="756">
        <f>HLOOKUP($C$4,$Q$11:$T$41,23,FALSE)</f>
        <v>76965</v>
      </c>
      <c r="D33" s="756">
        <f t="shared" si="0"/>
        <v>0</v>
      </c>
      <c r="E33" s="756">
        <f t="shared" si="1"/>
        <v>76965</v>
      </c>
      <c r="F33" s="756">
        <f t="shared" si="2"/>
        <v>10794.75</v>
      </c>
      <c r="G33" s="757">
        <f t="shared" si="3"/>
        <v>384.82499999999999</v>
      </c>
      <c r="H33" s="756">
        <f t="shared" si="4"/>
        <v>18302.277000000002</v>
      </c>
      <c r="I33" s="755">
        <f t="shared" si="5"/>
        <v>106446.852</v>
      </c>
      <c r="J33" s="792">
        <v>1560</v>
      </c>
      <c r="K33" s="791">
        <v>1</v>
      </c>
      <c r="L33" s="528">
        <f t="shared" si="6"/>
        <v>1560</v>
      </c>
      <c r="M33" s="523">
        <f t="shared" si="7"/>
        <v>68.239999999999995</v>
      </c>
      <c r="N33" s="367">
        <v>0.3</v>
      </c>
      <c r="O33" s="499">
        <v>0.6</v>
      </c>
      <c r="Q33" s="510">
        <v>76965</v>
      </c>
      <c r="R33" s="246">
        <v>85431</v>
      </c>
      <c r="S33" s="246">
        <v>82906</v>
      </c>
      <c r="T33" s="246">
        <v>79163</v>
      </c>
      <c r="X33" s="400" t="s">
        <v>2114</v>
      </c>
      <c r="Y33" s="840">
        <v>48</v>
      </c>
      <c r="Z33" s="145"/>
    </row>
    <row r="34" spans="1:26" x14ac:dyDescent="0.3">
      <c r="A34" s="375" t="s">
        <v>2112</v>
      </c>
      <c r="B34" s="369" t="s">
        <v>2115</v>
      </c>
      <c r="C34" s="756">
        <f>HLOOKUP($C$4,$Q$11:$T$41,24,FALSE)</f>
        <v>81652</v>
      </c>
      <c r="D34" s="756">
        <f t="shared" si="0"/>
        <v>0</v>
      </c>
      <c r="E34" s="756">
        <f t="shared" si="1"/>
        <v>81652</v>
      </c>
      <c r="F34" s="756">
        <f t="shared" si="2"/>
        <v>11497.8</v>
      </c>
      <c r="G34" s="757">
        <f t="shared" si="3"/>
        <v>408.26</v>
      </c>
      <c r="H34" s="756">
        <f t="shared" si="4"/>
        <v>19416.845600000001</v>
      </c>
      <c r="I34" s="755">
        <f t="shared" si="5"/>
        <v>112974.9056</v>
      </c>
      <c r="J34" s="792">
        <v>1560</v>
      </c>
      <c r="K34" s="791">
        <v>1</v>
      </c>
      <c r="L34" s="528">
        <f t="shared" si="6"/>
        <v>1560</v>
      </c>
      <c r="M34" s="523">
        <f t="shared" si="7"/>
        <v>72.42</v>
      </c>
      <c r="N34" s="367">
        <v>0.3</v>
      </c>
      <c r="O34" s="499">
        <v>0.6</v>
      </c>
      <c r="Q34" s="510">
        <v>81652</v>
      </c>
      <c r="R34" s="246">
        <v>90118</v>
      </c>
      <c r="S34" s="246">
        <v>87593</v>
      </c>
      <c r="T34" s="246">
        <v>83850</v>
      </c>
      <c r="X34" s="400" t="s">
        <v>2116</v>
      </c>
      <c r="Y34" s="840">
        <v>2145.6</v>
      </c>
      <c r="Z34" s="145"/>
    </row>
    <row r="35" spans="1:26" x14ac:dyDescent="0.3">
      <c r="A35" s="375" t="s">
        <v>2112</v>
      </c>
      <c r="B35" s="369" t="s">
        <v>2117</v>
      </c>
      <c r="C35" s="756">
        <f>HLOOKUP($C$4,$Q$11:$T$41,25,FALSE)</f>
        <v>88682</v>
      </c>
      <c r="D35" s="756">
        <f t="shared" si="0"/>
        <v>0</v>
      </c>
      <c r="E35" s="756">
        <f t="shared" si="1"/>
        <v>88682</v>
      </c>
      <c r="F35" s="756">
        <f t="shared" si="2"/>
        <v>12552.3</v>
      </c>
      <c r="G35" s="757">
        <f t="shared" si="3"/>
        <v>443.41</v>
      </c>
      <c r="H35" s="756">
        <f t="shared" si="4"/>
        <v>21088.579600000001</v>
      </c>
      <c r="I35" s="755">
        <f t="shared" si="5"/>
        <v>122766.2896</v>
      </c>
      <c r="J35" s="792">
        <v>1560</v>
      </c>
      <c r="K35" s="791">
        <v>1</v>
      </c>
      <c r="L35" s="528">
        <f t="shared" si="6"/>
        <v>1560</v>
      </c>
      <c r="M35" s="523">
        <f t="shared" si="7"/>
        <v>78.7</v>
      </c>
      <c r="N35" s="367">
        <v>0.3</v>
      </c>
      <c r="O35" s="499">
        <v>0.6</v>
      </c>
      <c r="Q35" s="510">
        <v>88682</v>
      </c>
      <c r="R35" s="246">
        <v>97148</v>
      </c>
      <c r="S35" s="246">
        <v>94623</v>
      </c>
      <c r="T35" s="246">
        <v>90880</v>
      </c>
      <c r="X35" s="400" t="s">
        <v>2118</v>
      </c>
      <c r="Y35" s="841">
        <v>0.6</v>
      </c>
      <c r="Z35" s="145"/>
    </row>
    <row r="36" spans="1:26" x14ac:dyDescent="0.3">
      <c r="A36" s="375" t="s">
        <v>2119</v>
      </c>
      <c r="B36" s="369" t="s">
        <v>2120</v>
      </c>
      <c r="C36" s="756">
        <f>HLOOKUP($C$4,$Q$11:$T$41,26,FALSE)</f>
        <v>91342</v>
      </c>
      <c r="D36" s="756">
        <f t="shared" si="0"/>
        <v>0</v>
      </c>
      <c r="E36" s="756">
        <f t="shared" si="1"/>
        <v>91342</v>
      </c>
      <c r="F36" s="756">
        <f t="shared" si="2"/>
        <v>12951.3</v>
      </c>
      <c r="G36" s="757">
        <f t="shared" si="3"/>
        <v>456.71000000000004</v>
      </c>
      <c r="H36" s="756">
        <f t="shared" si="4"/>
        <v>21721.1276</v>
      </c>
      <c r="I36" s="755">
        <f t="shared" si="5"/>
        <v>126471.13760000002</v>
      </c>
      <c r="J36" s="792">
        <v>1560</v>
      </c>
      <c r="K36" s="791">
        <v>1</v>
      </c>
      <c r="L36" s="528">
        <f t="shared" si="6"/>
        <v>1560</v>
      </c>
      <c r="M36" s="523">
        <f t="shared" si="7"/>
        <v>81.069999999999993</v>
      </c>
      <c r="N36" s="367">
        <v>0.3</v>
      </c>
      <c r="O36" s="499">
        <v>0.6</v>
      </c>
      <c r="Q36" s="510">
        <v>91342</v>
      </c>
      <c r="R36" s="246">
        <v>99808</v>
      </c>
      <c r="S36" s="246">
        <v>97283</v>
      </c>
      <c r="T36" s="246">
        <v>93540</v>
      </c>
      <c r="X36" s="400" t="s">
        <v>2121</v>
      </c>
      <c r="Y36" s="743">
        <f>ROUND(Y35*Y34,0)</f>
        <v>1287</v>
      </c>
      <c r="Z36" s="145"/>
    </row>
    <row r="37" spans="1:26" x14ac:dyDescent="0.3">
      <c r="A37" s="375" t="s">
        <v>2119</v>
      </c>
      <c r="B37" s="369" t="s">
        <v>2122</v>
      </c>
      <c r="C37" s="756">
        <f>HLOOKUP($C$4,$Q$11:$T$41,27,FALSE)</f>
        <v>96941</v>
      </c>
      <c r="D37" s="756">
        <f t="shared" si="0"/>
        <v>0</v>
      </c>
      <c r="E37" s="756">
        <f t="shared" si="1"/>
        <v>96941</v>
      </c>
      <c r="F37" s="756">
        <f t="shared" si="2"/>
        <v>13791.15</v>
      </c>
      <c r="G37" s="757">
        <f t="shared" si="3"/>
        <v>484.70499999999998</v>
      </c>
      <c r="H37" s="756">
        <f t="shared" si="4"/>
        <v>23052.569800000001</v>
      </c>
      <c r="I37" s="755">
        <f t="shared" si="5"/>
        <v>134269.42480000001</v>
      </c>
      <c r="J37" s="792">
        <v>1560</v>
      </c>
      <c r="K37" s="791">
        <v>1</v>
      </c>
      <c r="L37" s="528">
        <f t="shared" si="6"/>
        <v>1560</v>
      </c>
      <c r="M37" s="523">
        <f t="shared" si="7"/>
        <v>86.07</v>
      </c>
      <c r="N37" s="367">
        <v>0.3</v>
      </c>
      <c r="O37" s="499">
        <v>0.6</v>
      </c>
      <c r="Q37" s="510">
        <v>96941</v>
      </c>
      <c r="R37" s="246">
        <v>105407</v>
      </c>
      <c r="S37" s="246">
        <v>102882</v>
      </c>
      <c r="T37" s="246">
        <v>99139</v>
      </c>
      <c r="X37" s="147"/>
      <c r="Y37" s="148"/>
      <c r="Z37" s="149"/>
    </row>
    <row r="38" spans="1:26" x14ac:dyDescent="0.3">
      <c r="A38" s="375" t="s">
        <v>2119</v>
      </c>
      <c r="B38" s="369" t="s">
        <v>2123</v>
      </c>
      <c r="C38" s="756">
        <f>HLOOKUP($C$4,$Q$11:$T$41,28,FALSE)</f>
        <v>105337</v>
      </c>
      <c r="D38" s="756">
        <f t="shared" si="0"/>
        <v>0</v>
      </c>
      <c r="E38" s="756">
        <f t="shared" si="1"/>
        <v>105337</v>
      </c>
      <c r="F38" s="756">
        <f t="shared" si="2"/>
        <v>15050.55</v>
      </c>
      <c r="G38" s="757">
        <f t="shared" si="3"/>
        <v>526.68500000000006</v>
      </c>
      <c r="H38" s="756">
        <f t="shared" si="4"/>
        <v>25049.138600000002</v>
      </c>
      <c r="I38" s="755">
        <f t="shared" si="5"/>
        <v>145963.37359999999</v>
      </c>
      <c r="J38" s="792">
        <v>1560</v>
      </c>
      <c r="K38" s="791">
        <v>1</v>
      </c>
      <c r="L38" s="528">
        <f t="shared" si="6"/>
        <v>1560</v>
      </c>
      <c r="M38" s="523">
        <f t="shared" si="7"/>
        <v>93.57</v>
      </c>
      <c r="N38" s="367">
        <v>0.3</v>
      </c>
      <c r="O38" s="499">
        <v>0.6</v>
      </c>
      <c r="Q38" s="510">
        <v>105337</v>
      </c>
      <c r="R38" s="246">
        <v>113803</v>
      </c>
      <c r="S38" s="246">
        <v>111278</v>
      </c>
      <c r="T38" s="246">
        <v>107535</v>
      </c>
    </row>
    <row r="39" spans="1:26" x14ac:dyDescent="0.3">
      <c r="A39" s="375">
        <v>9</v>
      </c>
      <c r="B39" s="369" t="s">
        <v>2124</v>
      </c>
      <c r="C39" s="756">
        <f>HLOOKUP($C$4,$Q$11:$T$41,29,FALSE)</f>
        <v>109179</v>
      </c>
      <c r="D39" s="756">
        <f t="shared" si="0"/>
        <v>0</v>
      </c>
      <c r="E39" s="756">
        <f t="shared" si="1"/>
        <v>109179</v>
      </c>
      <c r="F39" s="756">
        <f t="shared" si="2"/>
        <v>15626.849999999999</v>
      </c>
      <c r="G39" s="757">
        <f t="shared" si="3"/>
        <v>545.89499999999998</v>
      </c>
      <c r="H39" s="756">
        <f t="shared" si="4"/>
        <v>25962.766200000002</v>
      </c>
      <c r="I39" s="755">
        <f t="shared" si="5"/>
        <v>151314.51120000001</v>
      </c>
      <c r="J39" s="792">
        <v>1560</v>
      </c>
      <c r="K39" s="791">
        <v>1</v>
      </c>
      <c r="L39" s="528">
        <f t="shared" si="6"/>
        <v>1560</v>
      </c>
      <c r="M39" s="523">
        <f t="shared" si="7"/>
        <v>97</v>
      </c>
      <c r="N39" s="367">
        <v>0.3</v>
      </c>
      <c r="O39" s="499">
        <v>0.6</v>
      </c>
      <c r="Q39" s="510">
        <v>109179</v>
      </c>
      <c r="R39" s="246">
        <v>117645</v>
      </c>
      <c r="S39" s="246">
        <v>115120</v>
      </c>
      <c r="T39" s="246">
        <v>111377</v>
      </c>
    </row>
    <row r="40" spans="1:26" x14ac:dyDescent="0.3">
      <c r="A40" s="375">
        <v>9</v>
      </c>
      <c r="B40" s="369" t="s">
        <v>2125</v>
      </c>
      <c r="C40" s="756">
        <f>HLOOKUP($C$4,$Q$11:$T$41,30,FALSE)</f>
        <v>115763</v>
      </c>
      <c r="D40" s="756">
        <f t="shared" si="0"/>
        <v>0</v>
      </c>
      <c r="E40" s="756">
        <f t="shared" si="1"/>
        <v>115763</v>
      </c>
      <c r="F40" s="756">
        <f t="shared" si="2"/>
        <v>16614.45</v>
      </c>
      <c r="G40" s="757">
        <f t="shared" si="3"/>
        <v>578.81500000000005</v>
      </c>
      <c r="H40" s="756">
        <f t="shared" si="4"/>
        <v>27528.4414</v>
      </c>
      <c r="I40" s="755">
        <f t="shared" si="5"/>
        <v>160484.70640000002</v>
      </c>
      <c r="J40" s="792">
        <v>1560</v>
      </c>
      <c r="K40" s="791">
        <v>1</v>
      </c>
      <c r="L40" s="528">
        <f t="shared" si="6"/>
        <v>1560</v>
      </c>
      <c r="M40" s="523">
        <f t="shared" si="7"/>
        <v>102.87</v>
      </c>
      <c r="N40" s="367">
        <v>0.3</v>
      </c>
      <c r="O40" s="499">
        <v>0.6</v>
      </c>
      <c r="Q40" s="510">
        <v>115763</v>
      </c>
      <c r="R40" s="246">
        <v>124229</v>
      </c>
      <c r="S40" s="246">
        <v>121704</v>
      </c>
      <c r="T40" s="246">
        <v>117961</v>
      </c>
    </row>
    <row r="41" spans="1:26" x14ac:dyDescent="0.3">
      <c r="A41" s="375">
        <v>9</v>
      </c>
      <c r="B41" s="369" t="s">
        <v>2126</v>
      </c>
      <c r="C41" s="756">
        <f>HLOOKUP($C$4,$Q$11:$T$41,31,FALSE)</f>
        <v>125637</v>
      </c>
      <c r="D41" s="756">
        <f t="shared" si="0"/>
        <v>0</v>
      </c>
      <c r="E41" s="756">
        <f t="shared" si="1"/>
        <v>125637</v>
      </c>
      <c r="F41" s="756">
        <f t="shared" si="2"/>
        <v>18095.55</v>
      </c>
      <c r="G41" s="757">
        <f t="shared" si="3"/>
        <v>628.18500000000006</v>
      </c>
      <c r="H41" s="756">
        <f t="shared" si="4"/>
        <v>29876.478600000002</v>
      </c>
      <c r="I41" s="755">
        <f t="shared" si="5"/>
        <v>174237.21359999999</v>
      </c>
      <c r="J41" s="792">
        <v>1560</v>
      </c>
      <c r="K41" s="791">
        <v>1</v>
      </c>
      <c r="L41" s="528">
        <f t="shared" si="6"/>
        <v>1560</v>
      </c>
      <c r="M41" s="523">
        <f t="shared" si="7"/>
        <v>111.69</v>
      </c>
      <c r="N41" s="367">
        <v>0.3</v>
      </c>
      <c r="O41" s="499">
        <v>0.6</v>
      </c>
      <c r="Q41" s="510">
        <v>125637</v>
      </c>
      <c r="R41" s="246">
        <v>134103</v>
      </c>
      <c r="S41" s="246">
        <v>131578</v>
      </c>
      <c r="T41" s="246">
        <v>127835</v>
      </c>
    </row>
    <row r="42" spans="1:26" x14ac:dyDescent="0.3">
      <c r="A42" s="375" t="s">
        <v>2109</v>
      </c>
      <c r="B42" s="137" t="s">
        <v>2127</v>
      </c>
      <c r="C42" s="756">
        <v>76037.52</v>
      </c>
      <c r="D42" s="756">
        <f t="shared" si="0"/>
        <v>0</v>
      </c>
      <c r="E42" s="756">
        <f t="shared" si="1"/>
        <v>76037.52</v>
      </c>
      <c r="F42" s="756">
        <f t="shared" si="2"/>
        <v>10655.628000000001</v>
      </c>
      <c r="G42" s="757">
        <f t="shared" si="3"/>
        <v>380.18760000000003</v>
      </c>
      <c r="H42" s="756">
        <f>C42*0.2068</f>
        <v>15724.559136000002</v>
      </c>
      <c r="I42" s="755">
        <f t="shared" si="5"/>
        <v>102797.894736</v>
      </c>
      <c r="J42" s="792">
        <f>Y34</f>
        <v>2145.6</v>
      </c>
      <c r="K42" s="791">
        <v>0.6</v>
      </c>
      <c r="L42" s="528">
        <f t="shared" si="6"/>
        <v>1287.3599999999999</v>
      </c>
      <c r="M42" s="523">
        <f t="shared" si="7"/>
        <v>47.91</v>
      </c>
      <c r="N42" s="368">
        <v>0</v>
      </c>
      <c r="O42" s="500">
        <v>0</v>
      </c>
    </row>
    <row r="43" spans="1:26" x14ac:dyDescent="0.3">
      <c r="A43" s="375" t="s">
        <v>2109</v>
      </c>
      <c r="B43" s="137" t="s">
        <v>2128</v>
      </c>
      <c r="C43" s="756">
        <v>95390.36</v>
      </c>
      <c r="D43" s="756">
        <f t="shared" si="0"/>
        <v>0</v>
      </c>
      <c r="E43" s="756">
        <f t="shared" si="1"/>
        <v>95390.36</v>
      </c>
      <c r="F43" s="756">
        <f t="shared" si="2"/>
        <v>13558.554</v>
      </c>
      <c r="G43" s="757">
        <f t="shared" si="3"/>
        <v>476.95179999999999</v>
      </c>
      <c r="H43" s="756">
        <f>C43*0.2068</f>
        <v>19726.726448000001</v>
      </c>
      <c r="I43" s="755">
        <f t="shared" si="5"/>
        <v>129152.592248</v>
      </c>
      <c r="J43" s="792">
        <f>Y34</f>
        <v>2145.6</v>
      </c>
      <c r="K43" s="791">
        <v>0.6</v>
      </c>
      <c r="L43" s="528">
        <f t="shared" si="6"/>
        <v>1287.3599999999999</v>
      </c>
      <c r="M43" s="523">
        <f t="shared" si="7"/>
        <v>60.19</v>
      </c>
      <c r="N43" s="368">
        <v>0</v>
      </c>
      <c r="O43" s="500">
        <v>0</v>
      </c>
    </row>
    <row r="44" spans="1:26" x14ac:dyDescent="0.3">
      <c r="A44" s="526" t="s">
        <v>2109</v>
      </c>
      <c r="B44" s="527" t="s">
        <v>2128</v>
      </c>
      <c r="C44" s="758">
        <v>114743.2</v>
      </c>
      <c r="D44" s="758">
        <f t="shared" si="0"/>
        <v>0</v>
      </c>
      <c r="E44" s="756">
        <f t="shared" si="1"/>
        <v>114743.2</v>
      </c>
      <c r="F44" s="756">
        <f t="shared" si="2"/>
        <v>16461.48</v>
      </c>
      <c r="G44" s="757">
        <f t="shared" si="3"/>
        <v>573.71600000000001</v>
      </c>
      <c r="H44" s="758">
        <f>C44*0.2068</f>
        <v>23728.893759999999</v>
      </c>
      <c r="I44" s="755">
        <f t="shared" si="5"/>
        <v>155507.28975999999</v>
      </c>
      <c r="J44" s="792">
        <f>Y34</f>
        <v>2145.6</v>
      </c>
      <c r="K44" s="791">
        <v>0.6</v>
      </c>
      <c r="L44" s="528">
        <f t="shared" si="6"/>
        <v>1287.3599999999999</v>
      </c>
      <c r="M44" s="523">
        <f t="shared" si="7"/>
        <v>72.48</v>
      </c>
      <c r="N44" s="368">
        <v>0</v>
      </c>
      <c r="O44" s="500">
        <v>0</v>
      </c>
    </row>
    <row r="45" spans="1:26" x14ac:dyDescent="0.3">
      <c r="A45" s="375" t="s">
        <v>2096</v>
      </c>
      <c r="B45" s="137" t="s">
        <v>2129</v>
      </c>
      <c r="C45" s="756">
        <v>109724.16</v>
      </c>
      <c r="D45" s="756">
        <f t="shared" si="0"/>
        <v>0</v>
      </c>
      <c r="E45" s="756">
        <f t="shared" si="1"/>
        <v>109724.16</v>
      </c>
      <c r="F45" s="756">
        <f t="shared" si="2"/>
        <v>15708.624</v>
      </c>
      <c r="G45" s="757">
        <f t="shared" si="3"/>
        <v>548.62080000000003</v>
      </c>
      <c r="H45" s="756">
        <f t="shared" si="4"/>
        <v>26092.405248000003</v>
      </c>
      <c r="I45" s="755">
        <f t="shared" si="5"/>
        <v>152073.81004800001</v>
      </c>
      <c r="J45" s="792">
        <f>Y23*Y25*4</f>
        <v>1720</v>
      </c>
      <c r="K45" s="791">
        <f>Y27/Y25</f>
        <v>0.8</v>
      </c>
      <c r="L45" s="528">
        <f t="shared" si="6"/>
        <v>1376</v>
      </c>
      <c r="M45" s="523">
        <f t="shared" si="7"/>
        <v>88.42</v>
      </c>
      <c r="N45" s="368">
        <v>0</v>
      </c>
      <c r="O45" s="500">
        <v>0</v>
      </c>
    </row>
    <row r="46" spans="1:26" x14ac:dyDescent="0.3">
      <c r="A46" s="375" t="s">
        <v>2096</v>
      </c>
      <c r="B46" s="137" t="s">
        <v>1950</v>
      </c>
      <c r="C46" s="756">
        <v>126431.136</v>
      </c>
      <c r="D46" s="756">
        <f t="shared" si="0"/>
        <v>0</v>
      </c>
      <c r="E46" s="756">
        <f t="shared" si="1"/>
        <v>126431.136</v>
      </c>
      <c r="F46" s="756">
        <f t="shared" si="2"/>
        <v>18214.670399999999</v>
      </c>
      <c r="G46" s="757">
        <f t="shared" si="3"/>
        <v>632.15567999999996</v>
      </c>
      <c r="H46" s="756">
        <f t="shared" si="4"/>
        <v>30065.324140799999</v>
      </c>
      <c r="I46" s="755">
        <f t="shared" si="5"/>
        <v>175343.28622079999</v>
      </c>
      <c r="J46" s="792">
        <f>J45</f>
        <v>1720</v>
      </c>
      <c r="K46" s="791">
        <f>K45</f>
        <v>0.8</v>
      </c>
      <c r="L46" s="528">
        <f t="shared" si="6"/>
        <v>1376</v>
      </c>
      <c r="M46" s="523">
        <f t="shared" si="7"/>
        <v>101.94</v>
      </c>
      <c r="N46" s="368">
        <v>0</v>
      </c>
      <c r="O46" s="500">
        <v>0</v>
      </c>
    </row>
    <row r="47" spans="1:26" ht="15" thickBot="1" x14ac:dyDescent="0.35">
      <c r="A47" s="376" t="s">
        <v>2096</v>
      </c>
      <c r="B47" s="370" t="s">
        <v>2130</v>
      </c>
      <c r="C47" s="759">
        <v>145477.28</v>
      </c>
      <c r="D47" s="759">
        <f t="shared" si="0"/>
        <v>0</v>
      </c>
      <c r="E47" s="759">
        <f t="shared" si="1"/>
        <v>145477.28</v>
      </c>
      <c r="F47" s="759">
        <f t="shared" si="2"/>
        <v>21071.592000000001</v>
      </c>
      <c r="G47" s="760">
        <f t="shared" si="3"/>
        <v>727.38639999999998</v>
      </c>
      <c r="H47" s="759">
        <f t="shared" si="4"/>
        <v>34594.497184</v>
      </c>
      <c r="I47" s="761">
        <f t="shared" si="5"/>
        <v>201870.755584</v>
      </c>
      <c r="J47" s="793">
        <f>J45</f>
        <v>1720</v>
      </c>
      <c r="K47" s="794">
        <f>K45</f>
        <v>0.8</v>
      </c>
      <c r="L47" s="529">
        <f t="shared" si="6"/>
        <v>1376</v>
      </c>
      <c r="M47" s="501">
        <f t="shared" si="7"/>
        <v>117.37</v>
      </c>
      <c r="N47" s="502">
        <v>0</v>
      </c>
      <c r="O47" s="503">
        <v>0</v>
      </c>
    </row>
    <row r="96" ht="23.55" customHeight="1" x14ac:dyDescent="0.3"/>
    <row r="97" ht="55.8" customHeight="1" x14ac:dyDescent="0.3"/>
    <row r="98" ht="23.55" customHeight="1" x14ac:dyDescent="0.3"/>
    <row r="99" ht="23.55" customHeight="1" x14ac:dyDescent="0.3"/>
    <row r="100" ht="23.55" customHeight="1" x14ac:dyDescent="0.3"/>
    <row r="101" ht="23.55" customHeight="1" x14ac:dyDescent="0.3"/>
    <row r="102" ht="23.55" customHeight="1" x14ac:dyDescent="0.3"/>
  </sheetData>
  <sheetProtection algorithmName="SHA-512" hashValue="YpSNkyP+vwMkoirAgIwQbpo42eer0bKVncvntLivlrFTtW/OUDJurJjLgnkpOVLASJ7MA0QRttpc6x9BdY7TFA==" saltValue="oxBZGJS58HFD1A/uCakKkg==" spinCount="100000" sheet="1" objects="1" scenarios="1"/>
  <dataValidations count="1">
    <dataValidation type="list" allowBlank="1" showInputMessage="1" showErrorMessage="1" sqref="C4" xr:uid="{4E4BE1D1-B6A6-4DDF-B51D-0F9E7BFED3E4}">
      <formula1>$U$14:$U$17</formula1>
    </dataValidation>
  </dataValidations>
  <pageMargins left="0.7" right="0.7" top="0.75" bottom="0.75" header="0.3" footer="0.3"/>
  <pageSetup paperSize="9" scale="3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21875" defaultRowHeight="15" x14ac:dyDescent="0.25"/>
  <cols>
    <col min="1" max="1" width="28.77734375" style="535" customWidth="1"/>
    <col min="2" max="2" width="7.21875" style="603" customWidth="1"/>
    <col min="3" max="3" width="8.21875" style="535" customWidth="1"/>
    <col min="4" max="5" width="8.21875" style="605" customWidth="1"/>
    <col min="6" max="8" width="8.21875" style="603" customWidth="1"/>
    <col min="9" max="13" width="8.21875" style="535" customWidth="1"/>
    <col min="14" max="14" width="8.77734375" style="535" customWidth="1"/>
    <col min="15" max="24" width="8.21875" style="535" customWidth="1"/>
    <col min="25" max="25" width="12.21875" style="535" customWidth="1"/>
    <col min="26" max="43" width="8.21875" style="535" customWidth="1"/>
    <col min="44" max="16384" width="9.21875" style="535"/>
  </cols>
  <sheetData>
    <row r="1" spans="1:51" ht="30.75" customHeight="1" x14ac:dyDescent="0.25">
      <c r="A1" s="530" t="s">
        <v>1795</v>
      </c>
      <c r="B1" s="531"/>
      <c r="C1" s="531"/>
      <c r="D1" s="531"/>
      <c r="E1" s="531"/>
      <c r="F1" s="531"/>
      <c r="G1" s="531"/>
      <c r="H1" s="531"/>
      <c r="I1" s="531"/>
      <c r="J1" s="531"/>
      <c r="K1" s="531"/>
      <c r="L1" s="531"/>
      <c r="M1" s="531"/>
      <c r="N1" s="531"/>
      <c r="O1" s="532"/>
      <c r="P1" s="532"/>
      <c r="Q1" s="532"/>
      <c r="R1" s="532"/>
      <c r="S1" s="532"/>
      <c r="T1" s="532"/>
      <c r="U1" s="532"/>
      <c r="V1" s="532"/>
      <c r="W1" s="532"/>
      <c r="X1" s="532"/>
      <c r="Y1" s="532"/>
      <c r="Z1" s="532"/>
      <c r="AA1" s="532"/>
      <c r="AB1" s="532"/>
      <c r="AC1" s="532"/>
      <c r="AD1" s="532"/>
      <c r="AE1" s="532"/>
      <c r="AF1" s="532"/>
      <c r="AG1" s="533"/>
      <c r="AH1" s="533"/>
      <c r="AI1" s="533"/>
      <c r="AJ1" s="533"/>
      <c r="AK1" s="533"/>
      <c r="AL1" s="533"/>
      <c r="AM1" s="534"/>
      <c r="AN1" s="534"/>
      <c r="AO1" s="534"/>
      <c r="AP1" s="534"/>
      <c r="AQ1" s="534"/>
      <c r="AR1" s="534"/>
      <c r="AS1" s="534"/>
      <c r="AT1" s="534"/>
      <c r="AU1" s="534"/>
      <c r="AV1" s="534"/>
      <c r="AW1" s="534"/>
      <c r="AX1" s="534"/>
      <c r="AY1" s="534"/>
    </row>
    <row r="2" spans="1:51" ht="16.05" customHeight="1" x14ac:dyDescent="0.25">
      <c r="A2" s="536"/>
      <c r="B2" s="537"/>
      <c r="C2" s="449"/>
      <c r="D2" s="51"/>
      <c r="E2" s="1"/>
      <c r="F2" s="1"/>
      <c r="G2" s="1"/>
      <c r="H2" s="606" t="s">
        <v>0</v>
      </c>
      <c r="I2" s="607"/>
      <c r="J2" s="607"/>
      <c r="K2" s="607"/>
      <c r="L2" s="607"/>
      <c r="M2" s="538"/>
      <c r="N2" s="538"/>
      <c r="O2" s="538"/>
      <c r="P2" s="538"/>
      <c r="Q2" s="538"/>
      <c r="R2" s="538"/>
      <c r="S2" s="538"/>
      <c r="T2" s="538"/>
      <c r="U2" s="538"/>
      <c r="V2" s="538"/>
      <c r="W2" s="538"/>
      <c r="X2" s="538"/>
      <c r="Y2" s="538"/>
      <c r="Z2" s="538"/>
      <c r="AA2" s="538"/>
      <c r="AB2" s="538"/>
      <c r="AC2" s="533"/>
      <c r="AD2" s="533"/>
      <c r="AE2" s="533"/>
      <c r="AF2" s="533"/>
      <c r="AG2" s="533"/>
      <c r="AH2" s="533"/>
      <c r="AI2" s="533"/>
      <c r="AJ2" s="533"/>
      <c r="AK2" s="533"/>
      <c r="AL2" s="533"/>
      <c r="AM2" s="534"/>
      <c r="AN2" s="534"/>
      <c r="AO2" s="534"/>
      <c r="AP2" s="534"/>
      <c r="AQ2" s="534"/>
      <c r="AR2" s="534"/>
      <c r="AS2" s="534"/>
      <c r="AT2" s="534"/>
      <c r="AU2" s="534"/>
      <c r="AV2" s="534"/>
      <c r="AW2" s="534"/>
      <c r="AX2" s="534"/>
      <c r="AY2" s="534"/>
    </row>
    <row r="3" spans="1:51" x14ac:dyDescent="0.25">
      <c r="A3" s="539"/>
      <c r="B3" s="537"/>
      <c r="C3" s="540" t="s">
        <v>1796</v>
      </c>
      <c r="D3" s="540"/>
      <c r="E3" s="1"/>
      <c r="F3" s="1"/>
      <c r="G3" s="1"/>
      <c r="H3" s="538"/>
      <c r="I3" s="538"/>
      <c r="J3" s="538"/>
      <c r="K3" s="538"/>
      <c r="L3" s="538"/>
      <c r="M3" s="538"/>
      <c r="N3" s="538"/>
      <c r="O3" s="538"/>
      <c r="P3" s="538"/>
      <c r="Q3" s="541" t="s">
        <v>1797</v>
      </c>
      <c r="R3" s="538"/>
      <c r="S3" s="1"/>
      <c r="T3" s="1"/>
      <c r="U3" s="1"/>
      <c r="V3" s="1"/>
      <c r="W3" s="538"/>
      <c r="X3" s="538"/>
      <c r="Y3" s="538"/>
      <c r="Z3" s="538"/>
      <c r="AA3" s="538"/>
      <c r="AB3" s="538"/>
      <c r="AC3" s="533"/>
      <c r="AD3" s="533"/>
      <c r="AE3" s="533"/>
      <c r="AF3" s="533"/>
      <c r="AG3" s="533"/>
      <c r="AH3" s="533"/>
      <c r="AI3" s="533"/>
      <c r="AJ3" s="533"/>
      <c r="AK3" s="533"/>
      <c r="AL3" s="533"/>
      <c r="AM3" s="534"/>
      <c r="AN3" s="534"/>
      <c r="AO3" s="534"/>
      <c r="AP3" s="534"/>
      <c r="AQ3" s="534"/>
      <c r="AR3" s="534"/>
      <c r="AS3" s="534"/>
      <c r="AT3" s="534"/>
      <c r="AU3" s="534"/>
      <c r="AV3" s="534"/>
      <c r="AW3" s="534"/>
      <c r="AX3" s="534"/>
      <c r="AY3" s="534"/>
    </row>
    <row r="4" spans="1:51" x14ac:dyDescent="0.25">
      <c r="A4" s="539"/>
      <c r="B4" s="537"/>
      <c r="C4" s="449" t="s">
        <v>1798</v>
      </c>
      <c r="D4" s="51"/>
      <c r="E4" s="1"/>
      <c r="F4" s="1"/>
      <c r="G4" s="1"/>
      <c r="H4" s="538"/>
      <c r="I4" s="538"/>
      <c r="J4" s="538"/>
      <c r="K4" s="538"/>
      <c r="L4" s="538"/>
      <c r="M4" s="538"/>
      <c r="N4" s="538"/>
      <c r="O4" s="538"/>
      <c r="P4" s="538"/>
      <c r="Q4" s="542" t="s">
        <v>1799</v>
      </c>
      <c r="R4" s="538"/>
      <c r="S4" s="538"/>
      <c r="T4" s="538"/>
      <c r="U4" s="538"/>
      <c r="V4" s="538"/>
      <c r="W4" s="538"/>
      <c r="X4" s="538"/>
      <c r="Y4" s="538"/>
      <c r="Z4" s="538"/>
      <c r="AA4" s="538"/>
      <c r="AB4" s="538"/>
      <c r="AC4" s="533"/>
      <c r="AD4" s="533"/>
      <c r="AE4" s="533"/>
      <c r="AF4" s="533"/>
      <c r="AG4" s="533"/>
      <c r="AH4" s="533"/>
      <c r="AI4" s="533"/>
      <c r="AJ4" s="533"/>
      <c r="AK4" s="533"/>
      <c r="AL4" s="533"/>
      <c r="AM4" s="534"/>
      <c r="AN4" s="533"/>
      <c r="AO4" s="533"/>
      <c r="AP4" s="534"/>
      <c r="AQ4" s="534"/>
      <c r="AR4" s="534"/>
      <c r="AS4" s="534"/>
      <c r="AT4" s="534"/>
      <c r="AU4" s="534"/>
      <c r="AV4" s="534"/>
      <c r="AW4" s="534"/>
      <c r="AX4" s="534"/>
      <c r="AY4" s="534"/>
    </row>
    <row r="5" spans="1:51" ht="15.6" thickBot="1" x14ac:dyDescent="0.3">
      <c r="A5" s="543"/>
      <c r="B5" s="544"/>
      <c r="C5" s="1"/>
      <c r="D5" s="1"/>
      <c r="E5" s="1"/>
      <c r="F5" s="1"/>
      <c r="G5" s="1"/>
      <c r="H5" s="538"/>
      <c r="I5" s="538"/>
      <c r="J5" s="538"/>
      <c r="K5" s="538"/>
      <c r="L5" s="538"/>
      <c r="M5" s="538"/>
      <c r="N5" s="538"/>
      <c r="O5" s="538"/>
      <c r="P5" s="538"/>
      <c r="Q5" s="542" t="s">
        <v>1800</v>
      </c>
      <c r="R5" s="538"/>
      <c r="S5" s="538"/>
      <c r="T5" s="538"/>
      <c r="U5" s="538"/>
      <c r="V5" s="538"/>
      <c r="W5" s="538"/>
      <c r="X5" s="538"/>
      <c r="Y5" s="538"/>
      <c r="Z5" s="538"/>
      <c r="AA5" s="538"/>
      <c r="AB5" s="538"/>
      <c r="AC5" s="533"/>
      <c r="AD5" s="533"/>
      <c r="AE5" s="533"/>
      <c r="AF5" s="533"/>
      <c r="AG5" s="533"/>
      <c r="AH5" s="533"/>
      <c r="AI5" s="533"/>
      <c r="AJ5" s="533"/>
      <c r="AK5" s="533"/>
      <c r="AL5" s="533"/>
      <c r="AM5" s="534"/>
      <c r="AN5" s="534"/>
      <c r="AO5" s="534"/>
      <c r="AP5" s="534"/>
      <c r="AQ5" s="534"/>
      <c r="AR5" s="534"/>
      <c r="AS5" s="534"/>
      <c r="AT5" s="534"/>
      <c r="AU5" s="534"/>
      <c r="AV5" s="534"/>
      <c r="AW5" s="534"/>
      <c r="AX5" s="534"/>
      <c r="AY5" s="534"/>
    </row>
    <row r="6" spans="1:51" ht="15.6" x14ac:dyDescent="0.3">
      <c r="A6" s="543"/>
      <c r="B6" s="544"/>
      <c r="C6" s="545"/>
      <c r="D6" s="546"/>
      <c r="E6" s="546"/>
      <c r="F6" s="546"/>
      <c r="G6" s="546"/>
      <c r="H6" s="547" t="s">
        <v>1801</v>
      </c>
      <c r="I6" s="546"/>
      <c r="J6" s="546"/>
      <c r="K6" s="546"/>
      <c r="L6" s="546"/>
      <c r="M6" s="546"/>
      <c r="N6" s="548"/>
      <c r="O6" s="538"/>
      <c r="P6" s="538"/>
      <c r="Q6" s="542" t="s">
        <v>1802</v>
      </c>
      <c r="R6" s="538"/>
      <c r="S6" s="538"/>
      <c r="T6" s="538"/>
      <c r="U6" s="538"/>
      <c r="V6" s="538"/>
      <c r="W6" s="538"/>
      <c r="X6" s="538"/>
      <c r="Y6" s="538"/>
      <c r="Z6" s="538"/>
      <c r="AA6" s="538"/>
      <c r="AB6" s="538"/>
      <c r="AC6" s="533"/>
      <c r="AD6" s="533"/>
      <c r="AE6" s="533"/>
      <c r="AF6" s="533"/>
      <c r="AG6" s="533"/>
      <c r="AH6" s="533"/>
      <c r="AI6" s="533"/>
      <c r="AJ6" s="533"/>
      <c r="AK6" s="533"/>
      <c r="AL6" s="533"/>
      <c r="AM6" s="534"/>
      <c r="AN6" s="534"/>
      <c r="AO6" s="534"/>
      <c r="AP6" s="534"/>
      <c r="AQ6" s="534"/>
      <c r="AR6" s="534"/>
      <c r="AS6" s="534"/>
      <c r="AT6" s="534"/>
      <c r="AU6" s="534"/>
      <c r="AV6" s="534"/>
      <c r="AW6" s="534"/>
      <c r="AX6" s="534"/>
      <c r="AY6" s="534"/>
    </row>
    <row r="7" spans="1:51" s="554" customFormat="1" ht="15.6" thickBot="1" x14ac:dyDescent="0.3">
      <c r="A7" s="543"/>
      <c r="B7" s="544"/>
      <c r="C7" s="549" t="s">
        <v>1803</v>
      </c>
      <c r="D7" s="550">
        <v>2</v>
      </c>
      <c r="E7" s="551">
        <v>3</v>
      </c>
      <c r="F7" s="552">
        <v>4</v>
      </c>
      <c r="G7" s="552">
        <v>5</v>
      </c>
      <c r="H7" s="551">
        <v>6</v>
      </c>
      <c r="I7" s="552">
        <v>7</v>
      </c>
      <c r="J7" s="552">
        <v>8</v>
      </c>
      <c r="K7" s="551">
        <v>9</v>
      </c>
      <c r="L7" s="552">
        <v>10</v>
      </c>
      <c r="M7" s="552">
        <v>11</v>
      </c>
      <c r="N7" s="553">
        <v>12</v>
      </c>
      <c r="O7" s="538"/>
      <c r="P7" s="538"/>
      <c r="Q7" s="538"/>
      <c r="R7" s="538" t="s">
        <v>1804</v>
      </c>
      <c r="S7" s="1"/>
      <c r="T7" s="538"/>
      <c r="U7" s="538"/>
      <c r="V7" s="538"/>
      <c r="W7" s="538"/>
      <c r="X7" s="538"/>
      <c r="Y7" s="538"/>
      <c r="Z7" s="538"/>
      <c r="AA7" s="538"/>
      <c r="AB7" s="538"/>
      <c r="AC7" s="533"/>
      <c r="AD7" s="533"/>
      <c r="AE7" s="533"/>
      <c r="AF7" s="533"/>
      <c r="AG7" s="533"/>
      <c r="AH7" s="533"/>
      <c r="AI7" s="533"/>
      <c r="AJ7" s="533"/>
      <c r="AK7" s="533"/>
      <c r="AL7" s="533"/>
      <c r="AM7" s="534"/>
      <c r="AN7" s="534"/>
      <c r="AO7" s="534"/>
      <c r="AP7" s="534"/>
      <c r="AQ7" s="534"/>
      <c r="AR7" s="534"/>
      <c r="AS7" s="534"/>
      <c r="AT7" s="534"/>
      <c r="AU7" s="543"/>
      <c r="AV7" s="543"/>
      <c r="AW7" s="543"/>
      <c r="AX7" s="543"/>
      <c r="AY7" s="543"/>
    </row>
    <row r="8" spans="1:51" s="554" customFormat="1" x14ac:dyDescent="0.25">
      <c r="A8" s="543"/>
      <c r="B8" s="544"/>
      <c r="C8" s="555"/>
      <c r="D8" s="556"/>
      <c r="E8" s="557"/>
      <c r="F8" s="555"/>
      <c r="G8" s="556"/>
      <c r="H8" s="557"/>
      <c r="I8" s="558"/>
      <c r="J8" s="559"/>
      <c r="K8" s="560"/>
      <c r="L8" s="558"/>
      <c r="M8" s="559"/>
      <c r="N8" s="561">
        <v>90</v>
      </c>
      <c r="O8" s="538"/>
      <c r="P8" s="538"/>
      <c r="Q8" s="538"/>
      <c r="R8" s="538" t="s">
        <v>1805</v>
      </c>
      <c r="S8" s="1"/>
      <c r="T8" s="538"/>
      <c r="U8" s="538"/>
      <c r="V8" s="538"/>
      <c r="W8" s="538"/>
      <c r="X8" s="538"/>
      <c r="Y8" s="538"/>
      <c r="Z8" s="538"/>
      <c r="AA8" s="538"/>
      <c r="AB8" s="538"/>
      <c r="AC8" s="533"/>
      <c r="AD8" s="533"/>
      <c r="AE8" s="533"/>
      <c r="AF8" s="533"/>
      <c r="AG8" s="533"/>
      <c r="AH8" s="533"/>
      <c r="AI8" s="533"/>
      <c r="AJ8" s="533"/>
      <c r="AK8" s="533"/>
      <c r="AL8" s="533"/>
      <c r="AM8" s="534"/>
      <c r="AN8" s="534"/>
      <c r="AO8" s="534"/>
      <c r="AP8" s="534"/>
      <c r="AQ8" s="534"/>
      <c r="AR8" s="534"/>
      <c r="AS8" s="534"/>
      <c r="AT8" s="534"/>
      <c r="AU8" s="543"/>
      <c r="AV8" s="543"/>
      <c r="AW8" s="543"/>
      <c r="AX8" s="543"/>
      <c r="AY8" s="543"/>
    </row>
    <row r="9" spans="1:51" s="6" customFormat="1" ht="15.6" customHeight="1" x14ac:dyDescent="0.25">
      <c r="A9" s="543"/>
      <c r="B9" s="544"/>
      <c r="C9" s="562"/>
      <c r="D9" s="562"/>
      <c r="E9" s="562"/>
      <c r="F9" s="563"/>
      <c r="G9" s="563"/>
      <c r="H9" s="563"/>
      <c r="I9" s="564"/>
      <c r="J9" s="564"/>
      <c r="K9" s="564"/>
      <c r="L9" s="565"/>
      <c r="M9" s="566">
        <v>90</v>
      </c>
      <c r="N9" s="566">
        <v>90</v>
      </c>
      <c r="O9" s="538"/>
      <c r="P9" s="538"/>
      <c r="Q9" s="538"/>
      <c r="R9" s="538" t="s">
        <v>1806</v>
      </c>
      <c r="S9" s="1"/>
      <c r="T9" s="538"/>
      <c r="U9" s="538"/>
      <c r="V9" s="538"/>
      <c r="W9" s="538"/>
      <c r="X9" s="538"/>
      <c r="Y9" s="538"/>
      <c r="Z9" s="538"/>
      <c r="AA9" s="538"/>
      <c r="AB9" s="538"/>
      <c r="AC9" s="533"/>
      <c r="AD9" s="533"/>
      <c r="AE9" s="533"/>
      <c r="AF9" s="533"/>
      <c r="AG9" s="533"/>
      <c r="AH9" s="533"/>
      <c r="AI9" s="533"/>
      <c r="AJ9" s="533"/>
      <c r="AK9" s="533"/>
      <c r="AL9" s="533"/>
      <c r="AM9" s="534"/>
      <c r="AN9" s="534"/>
      <c r="AO9" s="534"/>
      <c r="AP9" s="534"/>
      <c r="AQ9" s="534"/>
      <c r="AR9" s="534"/>
      <c r="AS9" s="534"/>
      <c r="AT9" s="534"/>
      <c r="AU9" s="1"/>
      <c r="AV9" s="1"/>
      <c r="AW9" s="1"/>
      <c r="AX9" s="1"/>
      <c r="AY9" s="1"/>
    </row>
    <row r="10" spans="1:51" s="6" customFormat="1" ht="15.6" customHeight="1" x14ac:dyDescent="0.25">
      <c r="A10" s="543"/>
      <c r="B10" s="544"/>
      <c r="C10" s="562"/>
      <c r="D10" s="562"/>
      <c r="E10" s="562"/>
      <c r="F10" s="563"/>
      <c r="G10" s="563"/>
      <c r="H10" s="563"/>
      <c r="I10" s="564"/>
      <c r="J10" s="564"/>
      <c r="K10" s="564"/>
      <c r="L10" s="566">
        <v>90</v>
      </c>
      <c r="M10" s="566">
        <v>90</v>
      </c>
      <c r="N10" s="566">
        <v>90</v>
      </c>
      <c r="O10" s="538"/>
      <c r="P10" s="538"/>
      <c r="Q10" s="542" t="s">
        <v>1807</v>
      </c>
      <c r="R10" s="538"/>
      <c r="S10" s="538"/>
      <c r="T10" s="538"/>
      <c r="U10" s="538"/>
      <c r="V10" s="538"/>
      <c r="W10" s="538"/>
      <c r="X10" s="538"/>
      <c r="Y10" s="538"/>
      <c r="Z10" s="538"/>
      <c r="AA10" s="538"/>
      <c r="AB10" s="538"/>
      <c r="AC10" s="533"/>
      <c r="AD10" s="533"/>
      <c r="AE10" s="533"/>
      <c r="AF10" s="533"/>
      <c r="AG10" s="533"/>
      <c r="AH10" s="533"/>
      <c r="AI10" s="533"/>
      <c r="AJ10" s="533"/>
      <c r="AK10" s="533"/>
      <c r="AL10" s="533"/>
      <c r="AM10" s="534"/>
      <c r="AN10" s="534"/>
      <c r="AO10" s="534"/>
      <c r="AP10" s="534"/>
      <c r="AQ10" s="534"/>
      <c r="AR10" s="534"/>
      <c r="AS10" s="534"/>
      <c r="AT10" s="534"/>
      <c r="AU10" s="1"/>
      <c r="AV10" s="1"/>
      <c r="AW10" s="1"/>
      <c r="AX10" s="1"/>
      <c r="AY10" s="1"/>
    </row>
    <row r="11" spans="1:51" s="6" customFormat="1" ht="15.6" customHeight="1" x14ac:dyDescent="0.25">
      <c r="A11" s="543"/>
      <c r="B11" s="544"/>
      <c r="C11" s="562"/>
      <c r="D11" s="562"/>
      <c r="E11" s="562"/>
      <c r="F11" s="563"/>
      <c r="G11" s="563"/>
      <c r="H11" s="563"/>
      <c r="I11" s="564"/>
      <c r="J11" s="564"/>
      <c r="K11" s="566">
        <v>90</v>
      </c>
      <c r="L11" s="566">
        <v>90</v>
      </c>
      <c r="M11" s="566">
        <v>90</v>
      </c>
      <c r="N11" s="566">
        <v>90</v>
      </c>
      <c r="O11" s="538"/>
      <c r="P11" s="538"/>
      <c r="Q11" s="542" t="s">
        <v>1808</v>
      </c>
      <c r="R11" s="538"/>
      <c r="S11" s="538"/>
      <c r="T11" s="538"/>
      <c r="U11" s="538"/>
      <c r="V11" s="538"/>
      <c r="W11" s="538"/>
      <c r="X11" s="538"/>
      <c r="Y11" s="538"/>
      <c r="Z11" s="538"/>
      <c r="AA11" s="538"/>
      <c r="AB11" s="538"/>
      <c r="AC11" s="533"/>
      <c r="AD11" s="533"/>
      <c r="AE11" s="533"/>
      <c r="AF11" s="533"/>
      <c r="AG11" s="533"/>
      <c r="AH11" s="533"/>
      <c r="AI11" s="533"/>
      <c r="AJ11" s="533"/>
      <c r="AK11" s="533"/>
      <c r="AL11" s="533"/>
      <c r="AM11" s="534"/>
      <c r="AN11" s="534"/>
      <c r="AO11" s="534"/>
      <c r="AP11" s="534"/>
      <c r="AQ11" s="534"/>
      <c r="AR11" s="534"/>
      <c r="AS11" s="534"/>
      <c r="AT11" s="534"/>
      <c r="AU11" s="1"/>
      <c r="AV11" s="1"/>
      <c r="AW11" s="1"/>
      <c r="AX11" s="1"/>
      <c r="AY11" s="1"/>
    </row>
    <row r="12" spans="1:51" s="6" customFormat="1" ht="15.6" customHeight="1" x14ac:dyDescent="0.25">
      <c r="A12" s="543"/>
      <c r="B12" s="544"/>
      <c r="C12" s="567"/>
      <c r="D12" s="567"/>
      <c r="E12" s="567"/>
      <c r="F12" s="568"/>
      <c r="G12" s="568"/>
      <c r="H12" s="568"/>
      <c r="I12" s="569"/>
      <c r="J12" s="566">
        <v>90</v>
      </c>
      <c r="K12" s="566">
        <v>90</v>
      </c>
      <c r="L12" s="566">
        <v>90</v>
      </c>
      <c r="M12" s="566">
        <v>90</v>
      </c>
      <c r="N12" s="566">
        <v>90</v>
      </c>
      <c r="O12" s="538"/>
      <c r="P12" s="538"/>
      <c r="Q12" s="542" t="s">
        <v>1809</v>
      </c>
      <c r="R12" s="538"/>
      <c r="S12" s="538"/>
      <c r="T12" s="538"/>
      <c r="U12" s="538"/>
      <c r="V12" s="538"/>
      <c r="W12" s="538"/>
      <c r="X12" s="538"/>
      <c r="Y12" s="538"/>
      <c r="Z12" s="538"/>
      <c r="AA12" s="538"/>
      <c r="AB12" s="538"/>
      <c r="AC12" s="533"/>
      <c r="AD12" s="533"/>
      <c r="AE12" s="533"/>
      <c r="AF12" s="533"/>
      <c r="AG12" s="533"/>
      <c r="AH12" s="533"/>
      <c r="AI12" s="533"/>
      <c r="AJ12" s="533"/>
      <c r="AK12" s="533"/>
      <c r="AL12" s="533"/>
      <c r="AM12" s="534"/>
      <c r="AN12" s="534"/>
      <c r="AO12" s="534"/>
      <c r="AP12" s="534"/>
      <c r="AQ12" s="534"/>
      <c r="AR12" s="534"/>
      <c r="AS12" s="534"/>
      <c r="AT12" s="534"/>
      <c r="AU12" s="1"/>
      <c r="AV12" s="1"/>
      <c r="AW12" s="1"/>
      <c r="AX12" s="1"/>
      <c r="AY12" s="1"/>
    </row>
    <row r="13" spans="1:51" s="6" customFormat="1" ht="15.6" customHeight="1" x14ac:dyDescent="0.25">
      <c r="A13" s="543"/>
      <c r="B13" s="544"/>
      <c r="C13" s="570"/>
      <c r="D13" s="571"/>
      <c r="E13" s="572"/>
      <c r="F13" s="573"/>
      <c r="G13" s="571"/>
      <c r="H13" s="572"/>
      <c r="I13" s="566">
        <v>90</v>
      </c>
      <c r="J13" s="566">
        <v>90</v>
      </c>
      <c r="K13" s="566">
        <v>90</v>
      </c>
      <c r="L13" s="566">
        <v>90</v>
      </c>
      <c r="M13" s="566">
        <v>90</v>
      </c>
      <c r="N13" s="566">
        <v>90</v>
      </c>
      <c r="O13" s="538"/>
      <c r="P13" s="538"/>
      <c r="Q13" s="542" t="s">
        <v>1810</v>
      </c>
      <c r="R13" s="538"/>
      <c r="S13" s="538"/>
      <c r="T13" s="538"/>
      <c r="U13" s="538"/>
      <c r="V13" s="538"/>
      <c r="W13" s="538"/>
      <c r="X13" s="538"/>
      <c r="Y13" s="538"/>
      <c r="Z13" s="538"/>
      <c r="AA13" s="538"/>
      <c r="AB13" s="538"/>
      <c r="AC13" s="533"/>
      <c r="AD13" s="533"/>
      <c r="AE13" s="533"/>
      <c r="AF13" s="533"/>
      <c r="AG13" s="533"/>
      <c r="AH13" s="533"/>
      <c r="AI13" s="533"/>
      <c r="AJ13" s="533"/>
      <c r="AK13" s="533"/>
      <c r="AL13" s="533"/>
      <c r="AM13" s="534"/>
      <c r="AN13" s="534"/>
      <c r="AO13" s="534"/>
      <c r="AP13" s="534"/>
      <c r="AQ13" s="534"/>
      <c r="AR13" s="534"/>
      <c r="AS13" s="534"/>
      <c r="AT13" s="534"/>
      <c r="AU13" s="1"/>
      <c r="AV13" s="1"/>
      <c r="AW13" s="1"/>
      <c r="AX13" s="1"/>
      <c r="AY13" s="1"/>
    </row>
    <row r="14" spans="1:51" s="6" customFormat="1" ht="15.6" customHeight="1" x14ac:dyDescent="0.25">
      <c r="A14" s="543"/>
      <c r="B14" s="544"/>
      <c r="C14" s="564"/>
      <c r="D14" s="564"/>
      <c r="E14" s="564"/>
      <c r="F14" s="565"/>
      <c r="G14" s="565"/>
      <c r="H14" s="566">
        <v>90</v>
      </c>
      <c r="I14" s="566">
        <v>90</v>
      </c>
      <c r="J14" s="566">
        <v>90</v>
      </c>
      <c r="K14" s="566">
        <v>90</v>
      </c>
      <c r="L14" s="566">
        <v>90</v>
      </c>
      <c r="M14" s="566">
        <v>90</v>
      </c>
      <c r="N14" s="566">
        <v>90</v>
      </c>
      <c r="O14" s="538"/>
      <c r="P14" s="538"/>
      <c r="Q14" s="542" t="s">
        <v>1811</v>
      </c>
      <c r="R14" s="538"/>
      <c r="S14" s="538"/>
      <c r="T14" s="538"/>
      <c r="U14" s="538"/>
      <c r="V14" s="538"/>
      <c r="W14" s="538"/>
      <c r="X14" s="538"/>
      <c r="Y14" s="538"/>
      <c r="Z14" s="538"/>
      <c r="AA14" s="538"/>
      <c r="AB14" s="538"/>
      <c r="AC14" s="533"/>
      <c r="AD14" s="533"/>
      <c r="AE14" s="533"/>
      <c r="AF14" s="533"/>
      <c r="AG14" s="533"/>
      <c r="AH14" s="533"/>
      <c r="AI14" s="533"/>
      <c r="AJ14" s="533"/>
      <c r="AK14" s="533"/>
      <c r="AL14" s="533"/>
      <c r="AM14" s="534"/>
      <c r="AN14" s="534"/>
      <c r="AO14" s="534"/>
      <c r="AP14" s="534"/>
      <c r="AQ14" s="534"/>
      <c r="AR14" s="534"/>
      <c r="AS14" s="534"/>
      <c r="AT14" s="534"/>
      <c r="AU14" s="1"/>
      <c r="AV14" s="1"/>
      <c r="AW14" s="1"/>
      <c r="AX14" s="1"/>
      <c r="AY14" s="1"/>
    </row>
    <row r="15" spans="1:51" s="6" customFormat="1" ht="15.6" customHeight="1" x14ac:dyDescent="0.25">
      <c r="A15" s="543"/>
      <c r="B15" s="544"/>
      <c r="C15" s="564"/>
      <c r="D15" s="564"/>
      <c r="E15" s="564"/>
      <c r="F15" s="565"/>
      <c r="G15" s="566">
        <v>90</v>
      </c>
      <c r="H15" s="566">
        <v>90</v>
      </c>
      <c r="I15" s="566">
        <v>90</v>
      </c>
      <c r="J15" s="566">
        <v>90</v>
      </c>
      <c r="K15" s="566">
        <v>90</v>
      </c>
      <c r="L15" s="566">
        <v>90</v>
      </c>
      <c r="M15" s="566">
        <v>90</v>
      </c>
      <c r="N15" s="566">
        <v>90</v>
      </c>
      <c r="O15" s="538"/>
      <c r="P15" s="538"/>
      <c r="Q15" s="538"/>
      <c r="R15" s="538"/>
      <c r="S15" s="538"/>
      <c r="T15" s="538"/>
      <c r="U15" s="538"/>
      <c r="V15" s="538"/>
      <c r="W15" s="538"/>
      <c r="X15" s="538"/>
      <c r="Y15" s="538"/>
      <c r="Z15" s="538"/>
      <c r="AA15" s="538"/>
      <c r="AB15" s="538"/>
      <c r="AC15" s="533"/>
      <c r="AD15" s="533"/>
      <c r="AE15" s="533"/>
      <c r="AF15" s="533"/>
      <c r="AG15" s="533"/>
      <c r="AH15" s="533"/>
      <c r="AI15" s="533"/>
      <c r="AJ15" s="533"/>
      <c r="AK15" s="533"/>
      <c r="AL15" s="533"/>
      <c r="AM15" s="534"/>
      <c r="AN15" s="534"/>
      <c r="AO15" s="534"/>
      <c r="AP15" s="534"/>
      <c r="AQ15" s="534"/>
      <c r="AR15" s="534"/>
      <c r="AS15" s="534"/>
      <c r="AT15" s="534"/>
      <c r="AU15" s="1"/>
      <c r="AV15" s="1"/>
      <c r="AW15" s="1"/>
      <c r="AX15" s="1"/>
      <c r="AY15" s="1"/>
    </row>
    <row r="16" spans="1:51" s="6" customFormat="1" ht="15.6" customHeight="1" x14ac:dyDescent="0.25">
      <c r="A16" s="543"/>
      <c r="B16" s="544"/>
      <c r="C16" s="564"/>
      <c r="D16" s="564"/>
      <c r="E16" s="564"/>
      <c r="F16" s="566">
        <v>90</v>
      </c>
      <c r="G16" s="566">
        <v>90</v>
      </c>
      <c r="H16" s="566">
        <v>90</v>
      </c>
      <c r="I16" s="566">
        <v>90</v>
      </c>
      <c r="J16" s="566">
        <v>90</v>
      </c>
      <c r="K16" s="566">
        <v>90</v>
      </c>
      <c r="L16" s="566">
        <v>90</v>
      </c>
      <c r="M16" s="566">
        <v>90</v>
      </c>
      <c r="N16" s="566">
        <v>90</v>
      </c>
      <c r="O16" s="538"/>
      <c r="P16" s="538"/>
      <c r="Q16" s="538"/>
      <c r="R16" s="538"/>
      <c r="S16" s="538"/>
      <c r="T16" s="538"/>
      <c r="U16" s="538"/>
      <c r="V16" s="538"/>
      <c r="W16" s="541" t="s">
        <v>1812</v>
      </c>
      <c r="X16" s="538"/>
      <c r="Y16" s="538"/>
      <c r="Z16" s="538"/>
      <c r="AA16" s="538"/>
      <c r="AB16" s="538"/>
      <c r="AC16" s="533"/>
      <c r="AD16" s="533"/>
      <c r="AE16" s="533"/>
      <c r="AF16" s="533"/>
      <c r="AG16" s="533"/>
      <c r="AH16" s="533"/>
      <c r="AI16" s="533"/>
      <c r="AJ16" s="533"/>
      <c r="AK16" s="533"/>
      <c r="AL16" s="533"/>
      <c r="AM16" s="534"/>
      <c r="AN16" s="534"/>
      <c r="AO16" s="534"/>
      <c r="AP16" s="534"/>
      <c r="AQ16" s="534"/>
      <c r="AR16" s="534"/>
      <c r="AS16" s="534"/>
      <c r="AT16" s="534"/>
      <c r="AU16" s="1"/>
      <c r="AV16" s="1"/>
      <c r="AW16" s="1"/>
      <c r="AX16" s="1"/>
      <c r="AY16" s="1"/>
    </row>
    <row r="17" spans="1:51" s="6" customFormat="1" ht="15.6" customHeight="1" x14ac:dyDescent="0.25">
      <c r="A17" s="543"/>
      <c r="B17" s="544"/>
      <c r="C17" s="564"/>
      <c r="D17" s="564"/>
      <c r="E17" s="566">
        <v>90</v>
      </c>
      <c r="F17" s="566">
        <v>90</v>
      </c>
      <c r="G17" s="566">
        <v>90</v>
      </c>
      <c r="H17" s="566">
        <v>90</v>
      </c>
      <c r="I17" s="566">
        <v>90</v>
      </c>
      <c r="J17" s="566">
        <v>90</v>
      </c>
      <c r="K17" s="566">
        <v>90</v>
      </c>
      <c r="L17" s="566">
        <v>90</v>
      </c>
      <c r="M17" s="566">
        <v>90</v>
      </c>
      <c r="N17" s="566">
        <v>90</v>
      </c>
      <c r="O17" s="538"/>
      <c r="P17" s="538"/>
      <c r="Q17" s="538"/>
      <c r="R17" s="538"/>
      <c r="S17" s="538"/>
      <c r="T17" s="538"/>
      <c r="U17" s="538"/>
      <c r="V17" s="538"/>
      <c r="W17" s="574" t="s">
        <v>1813</v>
      </c>
      <c r="X17" s="574" t="s">
        <v>1814</v>
      </c>
      <c r="Y17" s="574" t="s">
        <v>1815</v>
      </c>
      <c r="Z17" s="538"/>
      <c r="AA17" s="538"/>
      <c r="AB17" s="538"/>
      <c r="AC17" s="533"/>
      <c r="AD17" s="533"/>
      <c r="AE17" s="533"/>
      <c r="AF17" s="533"/>
      <c r="AG17" s="533"/>
      <c r="AH17" s="533"/>
      <c r="AI17" s="533"/>
      <c r="AJ17" s="533"/>
      <c r="AK17" s="533"/>
      <c r="AL17" s="533"/>
      <c r="AM17" s="534"/>
      <c r="AN17" s="534"/>
      <c r="AO17" s="534"/>
      <c r="AP17" s="534"/>
      <c r="AQ17" s="534"/>
      <c r="AR17" s="534"/>
      <c r="AS17" s="534"/>
      <c r="AT17" s="534"/>
      <c r="AU17" s="1"/>
      <c r="AV17" s="1"/>
      <c r="AW17" s="1"/>
      <c r="AX17" s="1"/>
      <c r="AY17" s="1"/>
    </row>
    <row r="18" spans="1:51" s="554" customFormat="1" ht="15.6" customHeight="1" x14ac:dyDescent="0.25">
      <c r="A18" s="543"/>
      <c r="B18" s="544"/>
      <c r="C18" s="564"/>
      <c r="D18" s="566">
        <v>90</v>
      </c>
      <c r="E18" s="566">
        <v>90</v>
      </c>
      <c r="F18" s="566">
        <v>90</v>
      </c>
      <c r="G18" s="566">
        <v>90</v>
      </c>
      <c r="H18" s="566">
        <v>90</v>
      </c>
      <c r="I18" s="566">
        <v>90</v>
      </c>
      <c r="J18" s="566">
        <v>90</v>
      </c>
      <c r="K18" s="566">
        <v>90</v>
      </c>
      <c r="L18" s="566">
        <v>90</v>
      </c>
      <c r="M18" s="566">
        <v>90</v>
      </c>
      <c r="N18" s="566">
        <v>90</v>
      </c>
      <c r="O18" s="538"/>
      <c r="P18" s="538"/>
      <c r="Q18" s="538"/>
      <c r="R18" s="538"/>
      <c r="S18" s="538"/>
      <c r="T18" s="538"/>
      <c r="U18" s="538"/>
      <c r="V18" s="538"/>
      <c r="W18" s="575">
        <v>0.5</v>
      </c>
      <c r="X18" s="576">
        <v>9</v>
      </c>
      <c r="Y18" s="577">
        <f>X18/12*W18</f>
        <v>0.375</v>
      </c>
      <c r="Z18" s="538"/>
      <c r="AA18" s="538"/>
      <c r="AB18" s="538"/>
      <c r="AC18" s="533"/>
      <c r="AD18" s="533"/>
      <c r="AE18" s="533"/>
      <c r="AF18" s="533"/>
      <c r="AG18" s="533"/>
      <c r="AH18" s="533"/>
      <c r="AI18" s="533"/>
      <c r="AJ18" s="533"/>
      <c r="AK18" s="533"/>
      <c r="AL18" s="533"/>
      <c r="AM18" s="534"/>
      <c r="AN18" s="534"/>
      <c r="AO18" s="534"/>
      <c r="AP18" s="534"/>
      <c r="AQ18" s="534"/>
      <c r="AR18" s="534"/>
      <c r="AS18" s="534"/>
      <c r="AT18" s="534"/>
      <c r="AU18" s="543"/>
      <c r="AV18" s="543"/>
      <c r="AW18" s="543"/>
      <c r="AX18" s="543"/>
      <c r="AY18" s="543"/>
    </row>
    <row r="19" spans="1:51" s="578" customFormat="1" ht="15.6" customHeight="1" x14ac:dyDescent="0.25">
      <c r="A19" s="543"/>
      <c r="B19" s="544"/>
      <c r="C19" s="566">
        <v>90</v>
      </c>
      <c r="D19" s="566">
        <v>90</v>
      </c>
      <c r="E19" s="566">
        <v>90</v>
      </c>
      <c r="F19" s="566">
        <v>90</v>
      </c>
      <c r="G19" s="566">
        <v>90</v>
      </c>
      <c r="H19" s="566">
        <v>90</v>
      </c>
      <c r="I19" s="566">
        <v>90</v>
      </c>
      <c r="J19" s="566">
        <v>90</v>
      </c>
      <c r="K19" s="566">
        <v>90</v>
      </c>
      <c r="L19" s="566">
        <v>90</v>
      </c>
      <c r="M19" s="566">
        <v>90</v>
      </c>
      <c r="N19" s="566">
        <v>90</v>
      </c>
      <c r="O19" s="538"/>
      <c r="P19" s="538"/>
      <c r="Q19" s="538"/>
      <c r="R19" s="538"/>
      <c r="S19" s="538"/>
      <c r="T19" s="538"/>
      <c r="U19" s="538"/>
      <c r="V19" s="538"/>
      <c r="W19" s="575">
        <v>0.9</v>
      </c>
      <c r="X19" s="576">
        <v>3</v>
      </c>
      <c r="Y19" s="577">
        <f>X19/12*W19</f>
        <v>0.22500000000000001</v>
      </c>
      <c r="Z19" s="538"/>
      <c r="AA19" s="538"/>
      <c r="AB19" s="538"/>
      <c r="AC19" s="533"/>
      <c r="AD19" s="533"/>
      <c r="AE19" s="533"/>
      <c r="AF19" s="533"/>
      <c r="AG19" s="533"/>
      <c r="AH19" s="533"/>
      <c r="AI19" s="533"/>
      <c r="AJ19" s="533"/>
      <c r="AK19" s="533"/>
      <c r="AL19" s="533"/>
      <c r="AM19" s="534"/>
      <c r="AN19" s="534"/>
      <c r="AO19" s="534"/>
      <c r="AP19" s="534"/>
      <c r="AQ19" s="534"/>
      <c r="AR19" s="534"/>
      <c r="AS19" s="534"/>
      <c r="AT19" s="534"/>
      <c r="AU19" s="8"/>
      <c r="AV19" s="8"/>
      <c r="AW19" s="8"/>
      <c r="AX19" s="8"/>
      <c r="AY19" s="8"/>
    </row>
    <row r="20" spans="1:51" s="578" customFormat="1" x14ac:dyDescent="0.25">
      <c r="A20" s="543"/>
      <c r="B20" s="544"/>
      <c r="C20" s="544"/>
      <c r="D20" s="544"/>
      <c r="E20" s="544"/>
      <c r="F20" s="544"/>
      <c r="G20" s="544"/>
      <c r="H20" s="544"/>
      <c r="I20" s="544"/>
      <c r="J20" s="544"/>
      <c r="K20" s="544"/>
      <c r="L20" s="544"/>
      <c r="M20" s="544"/>
      <c r="N20" s="544"/>
      <c r="O20" s="544"/>
      <c r="P20" s="544"/>
      <c r="Q20" s="544"/>
      <c r="R20" s="538"/>
      <c r="S20" s="538"/>
      <c r="T20" s="538"/>
      <c r="U20" s="538"/>
      <c r="V20" s="538"/>
      <c r="W20" s="538"/>
      <c r="X20" s="538"/>
      <c r="Y20" s="735">
        <f>SUM(Y18:Y19)</f>
        <v>0.6</v>
      </c>
      <c r="Z20" s="538"/>
      <c r="AA20" s="538"/>
      <c r="AB20" s="538"/>
      <c r="AC20" s="533"/>
      <c r="AD20" s="533"/>
      <c r="AE20" s="533"/>
      <c r="AF20" s="533"/>
      <c r="AG20" s="533"/>
      <c r="AH20" s="533"/>
      <c r="AI20" s="533"/>
      <c r="AJ20" s="533"/>
      <c r="AK20" s="533"/>
      <c r="AL20" s="533"/>
      <c r="AM20" s="534"/>
      <c r="AN20" s="534"/>
      <c r="AO20" s="534"/>
      <c r="AP20" s="534"/>
      <c r="AQ20" s="534"/>
      <c r="AR20" s="534"/>
      <c r="AS20" s="534"/>
      <c r="AT20" s="534"/>
      <c r="AU20" s="8"/>
      <c r="AV20" s="8"/>
      <c r="AW20" s="8"/>
      <c r="AX20" s="8"/>
      <c r="AY20" s="8"/>
    </row>
    <row r="21" spans="1:51" s="578" customFormat="1" x14ac:dyDescent="0.25">
      <c r="A21" s="543" t="s">
        <v>1816</v>
      </c>
      <c r="B21" s="579">
        <v>1200</v>
      </c>
      <c r="C21" s="580">
        <f>$B$21/12</f>
        <v>100</v>
      </c>
      <c r="D21" s="580">
        <f t="shared" ref="D21:M21" si="0">$B$21/12</f>
        <v>100</v>
      </c>
      <c r="E21" s="580">
        <f t="shared" si="0"/>
        <v>100</v>
      </c>
      <c r="F21" s="580">
        <f t="shared" si="0"/>
        <v>100</v>
      </c>
      <c r="G21" s="580">
        <f t="shared" si="0"/>
        <v>100</v>
      </c>
      <c r="H21" s="580">
        <f t="shared" si="0"/>
        <v>100</v>
      </c>
      <c r="I21" s="580">
        <f t="shared" si="0"/>
        <v>100</v>
      </c>
      <c r="J21" s="580">
        <f t="shared" si="0"/>
        <v>100</v>
      </c>
      <c r="K21" s="580">
        <f t="shared" si="0"/>
        <v>100</v>
      </c>
      <c r="L21" s="580">
        <f t="shared" si="0"/>
        <v>100</v>
      </c>
      <c r="M21" s="580">
        <f t="shared" si="0"/>
        <v>100</v>
      </c>
      <c r="N21" s="580">
        <f>$B$21/12</f>
        <v>100</v>
      </c>
      <c r="O21" s="538"/>
      <c r="P21" s="538"/>
      <c r="Q21" s="538"/>
      <c r="R21" s="538"/>
      <c r="S21" s="538"/>
      <c r="T21" s="538"/>
      <c r="U21" s="538"/>
      <c r="V21" s="538"/>
      <c r="W21" s="538"/>
      <c r="X21" s="538"/>
      <c r="Y21" s="538"/>
      <c r="Z21" s="538"/>
      <c r="AA21" s="538"/>
      <c r="AB21" s="538"/>
      <c r="AC21" s="533"/>
      <c r="AD21" s="533"/>
      <c r="AE21" s="533"/>
      <c r="AF21" s="533"/>
      <c r="AG21" s="533"/>
      <c r="AH21" s="533"/>
      <c r="AI21" s="533"/>
      <c r="AJ21" s="533"/>
      <c r="AK21" s="533"/>
      <c r="AL21" s="533"/>
      <c r="AM21" s="534"/>
      <c r="AN21" s="534"/>
      <c r="AO21" s="534"/>
      <c r="AP21" s="534"/>
      <c r="AQ21" s="534"/>
      <c r="AR21" s="534"/>
      <c r="AS21" s="534"/>
      <c r="AT21" s="534"/>
      <c r="AU21" s="8"/>
      <c r="AV21" s="8"/>
      <c r="AW21" s="8"/>
      <c r="AX21" s="8"/>
      <c r="AY21" s="8"/>
    </row>
    <row r="22" spans="1:51" s="578" customFormat="1" x14ac:dyDescent="0.25">
      <c r="A22" s="543" t="s">
        <v>1817</v>
      </c>
      <c r="B22" s="581">
        <v>0.9</v>
      </c>
      <c r="C22" s="582"/>
      <c r="D22" s="582"/>
      <c r="E22" s="582"/>
      <c r="F22" s="582"/>
      <c r="G22" s="582"/>
      <c r="H22" s="582"/>
      <c r="I22" s="582"/>
      <c r="J22" s="582"/>
      <c r="K22" s="582"/>
      <c r="L22" s="582"/>
      <c r="M22" s="582"/>
      <c r="N22" s="582"/>
      <c r="O22" s="538"/>
      <c r="P22" s="538"/>
      <c r="Q22" s="538"/>
      <c r="R22" s="538"/>
      <c r="S22" s="538"/>
      <c r="T22" s="538"/>
      <c r="U22" s="538"/>
      <c r="V22" s="538"/>
      <c r="W22" s="538"/>
      <c r="X22" s="538"/>
      <c r="Y22" s="538"/>
      <c r="Z22" s="538"/>
      <c r="AA22" s="538"/>
      <c r="AB22" s="538"/>
      <c r="AC22" s="533"/>
      <c r="AD22" s="533"/>
      <c r="AE22" s="533"/>
      <c r="AF22" s="533"/>
      <c r="AG22" s="533"/>
      <c r="AH22" s="533"/>
      <c r="AI22" s="533"/>
      <c r="AJ22" s="533"/>
      <c r="AK22" s="533"/>
      <c r="AL22" s="533"/>
      <c r="AM22" s="534"/>
      <c r="AN22" s="534"/>
      <c r="AO22" s="534"/>
      <c r="AP22" s="534"/>
      <c r="AQ22" s="534"/>
      <c r="AR22" s="534"/>
      <c r="AS22" s="534"/>
      <c r="AT22" s="534"/>
      <c r="AU22" s="8"/>
      <c r="AV22" s="8"/>
      <c r="AW22" s="8"/>
      <c r="AX22" s="8"/>
      <c r="AY22" s="8"/>
    </row>
    <row r="23" spans="1:51" s="6" customFormat="1" ht="13.8" x14ac:dyDescent="0.25">
      <c r="A23" s="543" t="s">
        <v>1818</v>
      </c>
      <c r="B23" s="544"/>
      <c r="C23" s="583">
        <f>SUM(C8:C19)</f>
        <v>90</v>
      </c>
      <c r="D23" s="583">
        <f t="shared" ref="D23:N23" si="1">SUM(D8:D19)</f>
        <v>180</v>
      </c>
      <c r="E23" s="583">
        <f t="shared" si="1"/>
        <v>270</v>
      </c>
      <c r="F23" s="583">
        <f t="shared" si="1"/>
        <v>360</v>
      </c>
      <c r="G23" s="583">
        <f t="shared" si="1"/>
        <v>450</v>
      </c>
      <c r="H23" s="583">
        <f t="shared" si="1"/>
        <v>540</v>
      </c>
      <c r="I23" s="583">
        <f t="shared" si="1"/>
        <v>630</v>
      </c>
      <c r="J23" s="583">
        <f t="shared" si="1"/>
        <v>720</v>
      </c>
      <c r="K23" s="583">
        <f t="shared" si="1"/>
        <v>810</v>
      </c>
      <c r="L23" s="583">
        <f t="shared" si="1"/>
        <v>900</v>
      </c>
      <c r="M23" s="583">
        <f t="shared" si="1"/>
        <v>990</v>
      </c>
      <c r="N23" s="584">
        <f t="shared" si="1"/>
        <v>1080</v>
      </c>
      <c r="O23" s="585" t="s">
        <v>1819</v>
      </c>
      <c r="P23" s="538"/>
      <c r="Q23" s="538"/>
      <c r="R23" s="538"/>
      <c r="S23" s="538"/>
      <c r="T23" s="538"/>
      <c r="U23" s="538"/>
      <c r="V23" s="538"/>
      <c r="W23" s="538"/>
      <c r="X23" s="538"/>
      <c r="Y23" s="538"/>
      <c r="Z23" s="538"/>
      <c r="AA23" s="538"/>
      <c r="AB23" s="538"/>
      <c r="AC23" s="538"/>
      <c r="AD23" s="538"/>
      <c r="AE23" s="538"/>
      <c r="AF23" s="538"/>
      <c r="AG23" s="538"/>
      <c r="AH23" s="538"/>
      <c r="AI23" s="538"/>
      <c r="AJ23" s="538"/>
      <c r="AK23" s="538"/>
      <c r="AL23" s="538"/>
      <c r="AM23" s="538"/>
      <c r="AN23" s="538"/>
      <c r="AO23" s="538"/>
      <c r="AP23" s="538"/>
      <c r="AQ23" s="1"/>
      <c r="AR23" s="1"/>
      <c r="AS23" s="1"/>
      <c r="AT23" s="1"/>
      <c r="AU23" s="1"/>
      <c r="AV23" s="1"/>
      <c r="AW23" s="1"/>
      <c r="AX23" s="1"/>
      <c r="AY23" s="1"/>
    </row>
    <row r="24" spans="1:51" x14ac:dyDescent="0.25">
      <c r="A24" s="543" t="s">
        <v>1820</v>
      </c>
      <c r="B24" s="544"/>
      <c r="C24" s="586">
        <f>C23/$B$21</f>
        <v>7.4999999999999997E-2</v>
      </c>
      <c r="D24" s="586">
        <f t="shared" ref="D24:N24" si="2">D23/$B$21</f>
        <v>0.15</v>
      </c>
      <c r="E24" s="586">
        <f t="shared" si="2"/>
        <v>0.22500000000000001</v>
      </c>
      <c r="F24" s="586">
        <f t="shared" si="2"/>
        <v>0.3</v>
      </c>
      <c r="G24" s="586">
        <f t="shared" si="2"/>
        <v>0.375</v>
      </c>
      <c r="H24" s="586">
        <f t="shared" si="2"/>
        <v>0.45</v>
      </c>
      <c r="I24" s="586">
        <f t="shared" si="2"/>
        <v>0.52500000000000002</v>
      </c>
      <c r="J24" s="586">
        <f t="shared" si="2"/>
        <v>0.6</v>
      </c>
      <c r="K24" s="586">
        <f t="shared" si="2"/>
        <v>0.67500000000000004</v>
      </c>
      <c r="L24" s="586">
        <f t="shared" si="2"/>
        <v>0.75</v>
      </c>
      <c r="M24" s="586">
        <f t="shared" si="2"/>
        <v>0.82499999999999996</v>
      </c>
      <c r="N24" s="586">
        <f t="shared" si="2"/>
        <v>0.9</v>
      </c>
      <c r="O24" s="585" t="s">
        <v>1821</v>
      </c>
      <c r="P24" s="538"/>
      <c r="Q24" s="538"/>
      <c r="R24" s="538"/>
      <c r="S24" s="538"/>
      <c r="T24" s="538"/>
      <c r="U24" s="538"/>
      <c r="V24" s="538"/>
      <c r="W24" s="538"/>
      <c r="X24" s="538"/>
      <c r="Y24" s="538"/>
      <c r="Z24" s="538"/>
      <c r="AA24" s="538"/>
      <c r="AB24" s="587"/>
      <c r="AC24" s="588"/>
      <c r="AD24" s="588"/>
      <c r="AE24" s="588"/>
      <c r="AF24" s="588"/>
      <c r="AG24" s="588"/>
      <c r="AH24" s="588"/>
      <c r="AI24" s="588"/>
      <c r="AJ24" s="588"/>
      <c r="AK24" s="588"/>
      <c r="AL24" s="588"/>
      <c r="AM24" s="588"/>
      <c r="AN24" s="588"/>
      <c r="AO24" s="588"/>
      <c r="AP24" s="588"/>
      <c r="AQ24" s="534"/>
      <c r="AR24" s="534"/>
      <c r="AS24" s="534"/>
      <c r="AT24" s="534"/>
      <c r="AU24" s="534"/>
      <c r="AV24" s="534"/>
      <c r="AW24" s="534"/>
      <c r="AX24" s="534"/>
      <c r="AY24" s="534"/>
    </row>
    <row r="25" spans="1:51" x14ac:dyDescent="0.25">
      <c r="A25" s="589"/>
      <c r="B25" s="544"/>
      <c r="C25" s="538"/>
      <c r="D25" s="590"/>
      <c r="E25" s="590"/>
      <c r="F25" s="591"/>
      <c r="G25" s="591"/>
      <c r="H25" s="591"/>
      <c r="I25" s="538"/>
      <c r="J25" s="538"/>
      <c r="K25" s="538"/>
      <c r="L25" s="538"/>
      <c r="M25" s="538"/>
      <c r="N25" s="592" t="s">
        <v>1822</v>
      </c>
      <c r="O25" s="1"/>
      <c r="P25" s="538"/>
      <c r="Q25" s="538"/>
      <c r="R25" s="538"/>
      <c r="S25" s="538"/>
      <c r="T25" s="538"/>
      <c r="U25" s="538"/>
      <c r="V25" s="538"/>
      <c r="W25" s="538"/>
      <c r="X25" s="538"/>
      <c r="Y25" s="538"/>
      <c r="Z25" s="538"/>
      <c r="AA25" s="538"/>
      <c r="AB25" s="538"/>
      <c r="AC25" s="533"/>
      <c r="AD25" s="593"/>
      <c r="AE25" s="533"/>
      <c r="AF25" s="533"/>
      <c r="AG25" s="533"/>
      <c r="AH25" s="533"/>
      <c r="AI25" s="533"/>
      <c r="AJ25" s="533"/>
      <c r="AK25" s="533"/>
      <c r="AL25" s="533"/>
      <c r="AM25" s="533"/>
      <c r="AN25" s="533"/>
      <c r="AO25" s="533"/>
      <c r="AP25" s="593"/>
      <c r="AQ25" s="534"/>
      <c r="AR25" s="534"/>
      <c r="AS25" s="534"/>
      <c r="AT25" s="534"/>
      <c r="AU25" s="534"/>
      <c r="AV25" s="534"/>
      <c r="AW25" s="534"/>
      <c r="AX25" s="534"/>
      <c r="AY25" s="534"/>
    </row>
    <row r="26" spans="1:51" x14ac:dyDescent="0.25">
      <c r="A26" s="589"/>
      <c r="B26" s="544"/>
      <c r="C26" s="538"/>
      <c r="D26" s="590"/>
      <c r="E26" s="590"/>
      <c r="F26" s="591"/>
      <c r="G26" s="591"/>
      <c r="H26" s="591"/>
      <c r="I26" s="538"/>
      <c r="J26" s="538"/>
      <c r="K26" s="538"/>
      <c r="L26" s="538"/>
      <c r="M26" s="538"/>
      <c r="N26" s="594"/>
      <c r="O26" s="538"/>
      <c r="P26" s="538"/>
      <c r="Q26" s="538"/>
      <c r="R26" s="538"/>
      <c r="S26" s="538"/>
      <c r="T26" s="538"/>
      <c r="U26" s="538"/>
      <c r="V26" s="538"/>
      <c r="W26" s="538"/>
      <c r="X26" s="538"/>
      <c r="Y26" s="538"/>
      <c r="Z26" s="538"/>
      <c r="AA26" s="538"/>
      <c r="AB26" s="538"/>
      <c r="AC26" s="533"/>
      <c r="AD26" s="595"/>
      <c r="AE26" s="533"/>
      <c r="AF26" s="533"/>
      <c r="AG26" s="533"/>
      <c r="AH26" s="533"/>
      <c r="AI26" s="533"/>
      <c r="AJ26" s="533"/>
      <c r="AK26" s="533"/>
      <c r="AL26" s="533"/>
      <c r="AM26" s="533"/>
      <c r="AN26" s="533"/>
      <c r="AO26" s="533"/>
      <c r="AP26" s="595"/>
      <c r="AQ26" s="534"/>
      <c r="AR26" s="534"/>
      <c r="AS26" s="534"/>
      <c r="AT26" s="534"/>
      <c r="AU26" s="534"/>
      <c r="AV26" s="534"/>
      <c r="AW26" s="534"/>
      <c r="AX26" s="534"/>
      <c r="AY26" s="534"/>
    </row>
    <row r="27" spans="1:51" ht="15.6" x14ac:dyDescent="0.3">
      <c r="A27" s="589"/>
      <c r="B27" s="591"/>
      <c r="C27" s="538"/>
      <c r="D27" s="590"/>
      <c r="E27" s="590"/>
      <c r="F27" s="591"/>
      <c r="G27" s="591"/>
      <c r="H27" s="591"/>
      <c r="I27" s="538"/>
      <c r="J27" s="538"/>
      <c r="K27" s="538"/>
      <c r="L27" s="538"/>
      <c r="M27" s="594" t="s">
        <v>1823</v>
      </c>
      <c r="N27" s="596">
        <f>ROUNDUP((C23+D23+E23+F23+G23+H23+I23+J23+K23+L23+M23+N23)/(12*1200),1)</f>
        <v>0.5</v>
      </c>
      <c r="O27" s="541"/>
      <c r="P27" s="538"/>
      <c r="Q27" s="538"/>
      <c r="R27" s="538"/>
      <c r="S27" s="538"/>
      <c r="T27" s="538"/>
      <c r="U27" s="538"/>
      <c r="V27" s="538"/>
      <c r="W27" s="538"/>
      <c r="X27" s="538"/>
      <c r="Y27" s="538"/>
      <c r="Z27" s="538"/>
      <c r="AA27" s="538"/>
      <c r="AB27" s="538"/>
      <c r="AC27" s="533"/>
      <c r="AD27" s="597"/>
      <c r="AE27" s="533"/>
      <c r="AF27" s="533"/>
      <c r="AG27" s="533"/>
      <c r="AH27" s="533"/>
      <c r="AI27" s="533"/>
      <c r="AJ27" s="533"/>
      <c r="AK27" s="533"/>
      <c r="AL27" s="533"/>
      <c r="AM27" s="533"/>
      <c r="AN27" s="533"/>
      <c r="AO27" s="533"/>
      <c r="AP27" s="598"/>
      <c r="AQ27" s="534"/>
      <c r="AR27" s="534"/>
      <c r="AS27" s="534"/>
      <c r="AT27" s="534"/>
      <c r="AU27" s="534"/>
      <c r="AV27" s="534"/>
      <c r="AW27" s="534"/>
      <c r="AX27" s="534"/>
      <c r="AY27" s="534"/>
    </row>
    <row r="28" spans="1:51" ht="15.6" x14ac:dyDescent="0.3">
      <c r="A28" s="589"/>
      <c r="B28" s="591"/>
      <c r="C28" s="538"/>
      <c r="D28" s="590"/>
      <c r="E28" s="590"/>
      <c r="F28" s="591"/>
      <c r="G28" s="591"/>
      <c r="H28" s="591"/>
      <c r="I28" s="538"/>
      <c r="J28" s="538"/>
      <c r="K28" s="538"/>
      <c r="L28" s="538"/>
      <c r="M28" s="538"/>
      <c r="N28" s="594"/>
      <c r="O28" s="538"/>
      <c r="P28" s="538"/>
      <c r="Q28" s="538"/>
      <c r="R28" s="538"/>
      <c r="S28" s="538"/>
      <c r="T28" s="538"/>
      <c r="U28" s="538"/>
      <c r="V28" s="538"/>
      <c r="W28" s="538"/>
      <c r="X28" s="538"/>
      <c r="Y28" s="538"/>
      <c r="Z28" s="538"/>
      <c r="AA28" s="538"/>
      <c r="AB28" s="538"/>
      <c r="AC28" s="533"/>
      <c r="AD28" s="599"/>
      <c r="AE28" s="533"/>
      <c r="AF28" s="533"/>
      <c r="AG28" s="533"/>
      <c r="AH28" s="533"/>
      <c r="AI28" s="533"/>
      <c r="AJ28" s="533"/>
      <c r="AK28" s="533"/>
      <c r="AL28" s="533"/>
      <c r="AM28" s="533"/>
      <c r="AN28" s="533"/>
      <c r="AO28" s="533"/>
      <c r="AP28" s="599"/>
      <c r="AQ28" s="534"/>
      <c r="AR28" s="534"/>
      <c r="AS28" s="534"/>
      <c r="AT28" s="534"/>
      <c r="AU28" s="534"/>
      <c r="AV28" s="534"/>
      <c r="AW28" s="534"/>
      <c r="AX28" s="534"/>
      <c r="AY28" s="534"/>
    </row>
    <row r="29" spans="1:51" ht="15.6" x14ac:dyDescent="0.3">
      <c r="A29" s="589"/>
      <c r="B29" s="591"/>
      <c r="C29" s="538"/>
      <c r="D29" s="590"/>
      <c r="E29" s="590"/>
      <c r="F29" s="591"/>
      <c r="G29" s="591"/>
      <c r="H29" s="591"/>
      <c r="I29" s="538"/>
      <c r="J29" s="538"/>
      <c r="K29" s="538"/>
      <c r="L29" s="538"/>
      <c r="M29" s="538"/>
      <c r="N29" s="600" t="s">
        <v>1824</v>
      </c>
      <c r="O29" s="538"/>
      <c r="P29" s="538"/>
      <c r="Q29" s="538"/>
      <c r="R29" s="538"/>
      <c r="S29" s="538"/>
      <c r="T29" s="538"/>
      <c r="U29" s="538"/>
      <c r="V29" s="538"/>
      <c r="W29" s="538"/>
      <c r="X29" s="538"/>
      <c r="Y29" s="538"/>
      <c r="Z29" s="538"/>
      <c r="AA29" s="538"/>
      <c r="AB29" s="538"/>
      <c r="AC29" s="533"/>
      <c r="AD29" s="599"/>
      <c r="AE29" s="533"/>
      <c r="AF29" s="533"/>
      <c r="AG29" s="533"/>
      <c r="AH29" s="533"/>
      <c r="AI29" s="533"/>
      <c r="AJ29" s="533"/>
      <c r="AK29" s="533"/>
      <c r="AL29" s="533"/>
      <c r="AM29" s="533"/>
      <c r="AN29" s="533"/>
      <c r="AO29" s="533"/>
      <c r="AP29" s="599"/>
      <c r="AQ29" s="534"/>
      <c r="AR29" s="534"/>
      <c r="AS29" s="534"/>
      <c r="AT29" s="534"/>
      <c r="AU29" s="534"/>
      <c r="AV29" s="534"/>
      <c r="AW29" s="534"/>
      <c r="AX29" s="534"/>
      <c r="AY29" s="534"/>
    </row>
    <row r="30" spans="1:51" ht="15.6" x14ac:dyDescent="0.3">
      <c r="A30" s="589"/>
      <c r="B30" s="591"/>
      <c r="C30" s="538"/>
      <c r="D30" s="590"/>
      <c r="E30" s="590"/>
      <c r="F30" s="591"/>
      <c r="G30" s="591"/>
      <c r="H30" s="591"/>
      <c r="I30" s="538"/>
      <c r="J30" s="538"/>
      <c r="K30" s="538"/>
      <c r="L30" s="538"/>
      <c r="M30" s="538"/>
      <c r="N30" s="594" t="s">
        <v>1825</v>
      </c>
      <c r="O30" s="538"/>
      <c r="P30" s="538"/>
      <c r="Q30" s="538"/>
      <c r="R30" s="538"/>
      <c r="S30" s="538"/>
      <c r="T30" s="538"/>
      <c r="U30" s="538"/>
      <c r="V30" s="538"/>
      <c r="W30" s="538"/>
      <c r="X30" s="538"/>
      <c r="Y30" s="538"/>
      <c r="Z30" s="538"/>
      <c r="AA30" s="538"/>
      <c r="AB30" s="538"/>
      <c r="AC30" s="533"/>
      <c r="AD30" s="597"/>
      <c r="AE30" s="533"/>
      <c r="AF30" s="533"/>
      <c r="AG30" s="533"/>
      <c r="AH30" s="533"/>
      <c r="AI30" s="533"/>
      <c r="AJ30" s="533"/>
      <c r="AK30" s="533"/>
      <c r="AL30" s="533"/>
      <c r="AM30" s="533"/>
      <c r="AN30" s="533"/>
      <c r="AO30" s="533"/>
      <c r="AP30" s="598"/>
      <c r="AQ30" s="534"/>
      <c r="AR30" s="534"/>
      <c r="AS30" s="534"/>
      <c r="AT30" s="534"/>
      <c r="AU30" s="534"/>
      <c r="AV30" s="534"/>
      <c r="AW30" s="534"/>
      <c r="AX30" s="534"/>
      <c r="AY30" s="534"/>
    </row>
    <row r="31" spans="1:51" s="603" customFormat="1" x14ac:dyDescent="0.25">
      <c r="A31" s="601"/>
      <c r="B31" s="544"/>
      <c r="C31" s="1"/>
      <c r="D31" s="51"/>
      <c r="E31" s="51"/>
      <c r="F31" s="51"/>
      <c r="G31" s="51"/>
      <c r="H31" s="51"/>
      <c r="I31" s="51"/>
      <c r="J31" s="51"/>
      <c r="K31" s="51"/>
      <c r="L31" s="51"/>
      <c r="M31" s="51"/>
      <c r="N31" s="594" t="s">
        <v>1826</v>
      </c>
      <c r="O31" s="544"/>
      <c r="P31" s="544"/>
      <c r="Q31" s="544"/>
      <c r="R31" s="544"/>
      <c r="S31" s="544"/>
      <c r="T31" s="544"/>
      <c r="U31" s="544"/>
      <c r="V31" s="544"/>
      <c r="W31" s="544"/>
      <c r="X31" s="544"/>
      <c r="Y31" s="544"/>
      <c r="Z31" s="544"/>
      <c r="AA31" s="544"/>
      <c r="AB31" s="544"/>
      <c r="AC31" s="602"/>
      <c r="AD31" s="602"/>
      <c r="AE31" s="602"/>
      <c r="AF31" s="602"/>
      <c r="AG31" s="602"/>
      <c r="AH31" s="602"/>
      <c r="AI31" s="602"/>
      <c r="AJ31" s="602"/>
      <c r="AK31" s="602"/>
      <c r="AL31" s="602"/>
      <c r="AM31" s="602"/>
      <c r="AN31" s="602"/>
      <c r="AO31" s="602"/>
      <c r="AP31" s="602"/>
      <c r="AQ31" s="602"/>
      <c r="AR31" s="602"/>
      <c r="AS31" s="602"/>
      <c r="AT31" s="602"/>
      <c r="AU31" s="602"/>
      <c r="AV31" s="602"/>
      <c r="AW31" s="602"/>
      <c r="AX31" s="602"/>
      <c r="AY31" s="602"/>
    </row>
    <row r="32" spans="1:51" s="603" customFormat="1" x14ac:dyDescent="0.25">
      <c r="A32" s="601"/>
      <c r="B32" s="544"/>
      <c r="C32" s="1"/>
      <c r="D32" s="51"/>
      <c r="E32" s="51"/>
      <c r="F32" s="51"/>
      <c r="G32" s="51"/>
      <c r="H32" s="51"/>
      <c r="I32" s="51"/>
      <c r="J32" s="51"/>
      <c r="K32" s="51"/>
      <c r="L32" s="51"/>
      <c r="M32" s="51"/>
      <c r="N32" s="594" t="s">
        <v>1827</v>
      </c>
      <c r="O32" s="544"/>
      <c r="P32" s="544"/>
      <c r="Q32" s="544"/>
      <c r="R32" s="544"/>
      <c r="S32" s="544"/>
      <c r="T32" s="544"/>
      <c r="U32" s="544"/>
      <c r="V32" s="544"/>
      <c r="W32" s="544"/>
      <c r="X32" s="544"/>
      <c r="Y32" s="544"/>
      <c r="Z32" s="544"/>
      <c r="AA32" s="544"/>
      <c r="AB32" s="544"/>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row>
    <row r="33" spans="1:5" s="603" customFormat="1" ht="15.6" x14ac:dyDescent="0.25">
      <c r="A33" s="604"/>
      <c r="C33" s="535"/>
      <c r="D33" s="605"/>
      <c r="E33" s="605"/>
    </row>
    <row r="34" spans="1:5" s="603" customFormat="1" ht="15.6" x14ac:dyDescent="0.25">
      <c r="A34" s="604"/>
      <c r="C34" s="535"/>
      <c r="D34" s="605"/>
      <c r="E34" s="605"/>
    </row>
    <row r="35" spans="1:5" s="603" customFormat="1" ht="15.6" x14ac:dyDescent="0.25">
      <c r="A35" s="604"/>
      <c r="C35" s="535"/>
      <c r="D35" s="605"/>
      <c r="E35" s="605"/>
    </row>
    <row r="36" spans="1:5" s="603" customFormat="1" ht="15.6" x14ac:dyDescent="0.25">
      <c r="A36" s="604"/>
      <c r="C36" s="535"/>
      <c r="D36" s="605"/>
      <c r="E36" s="605"/>
    </row>
    <row r="37" spans="1:5" s="603" customFormat="1" ht="15.6" x14ac:dyDescent="0.25">
      <c r="A37" s="604"/>
      <c r="C37" s="535"/>
      <c r="D37" s="605"/>
      <c r="E37" s="605"/>
    </row>
    <row r="38" spans="1:5" s="603" customFormat="1" ht="15.6" x14ac:dyDescent="0.25">
      <c r="A38" s="604"/>
      <c r="C38" s="535"/>
      <c r="D38" s="605"/>
      <c r="E38" s="605"/>
    </row>
    <row r="39" spans="1:5" s="603" customFormat="1" ht="15.6" x14ac:dyDescent="0.25">
      <c r="A39" s="604"/>
      <c r="C39" s="535"/>
      <c r="D39" s="605"/>
      <c r="E39" s="605"/>
    </row>
    <row r="40" spans="1:5" s="603" customFormat="1" ht="15.6" x14ac:dyDescent="0.25">
      <c r="A40" s="604"/>
      <c r="C40" s="535"/>
      <c r="D40" s="605"/>
      <c r="E40" s="605"/>
    </row>
    <row r="41" spans="1:5" s="603" customFormat="1" ht="15.6" x14ac:dyDescent="0.25">
      <c r="A41" s="604"/>
      <c r="C41" s="535"/>
      <c r="D41" s="605"/>
      <c r="E41" s="605"/>
    </row>
    <row r="42" spans="1:5" s="603" customFormat="1" ht="15.6" x14ac:dyDescent="0.25">
      <c r="A42" s="604"/>
      <c r="C42" s="535"/>
      <c r="D42" s="605"/>
      <c r="E42" s="605"/>
    </row>
    <row r="43" spans="1:5" s="603" customFormat="1" ht="15.6" x14ac:dyDescent="0.25">
      <c r="A43" s="604"/>
      <c r="C43" s="535"/>
      <c r="D43" s="605"/>
      <c r="E43" s="605"/>
    </row>
    <row r="44" spans="1:5" s="603" customFormat="1" ht="15.6" x14ac:dyDescent="0.25">
      <c r="A44" s="604"/>
      <c r="C44" s="535"/>
      <c r="D44" s="605"/>
      <c r="E44" s="605"/>
    </row>
    <row r="45" spans="1:5" s="603" customFormat="1" ht="15.6" x14ac:dyDescent="0.25">
      <c r="A45" s="604"/>
      <c r="C45" s="535"/>
      <c r="D45" s="605"/>
      <c r="E45" s="605"/>
    </row>
    <row r="46" spans="1:5" s="603" customFormat="1" ht="15.6" x14ac:dyDescent="0.25">
      <c r="A46" s="604"/>
      <c r="C46" s="535"/>
      <c r="D46" s="605"/>
      <c r="E46" s="605"/>
    </row>
    <row r="47" spans="1:5" s="603" customFormat="1" ht="15.6" x14ac:dyDescent="0.25">
      <c r="A47" s="604"/>
      <c r="C47" s="535"/>
      <c r="D47" s="605"/>
      <c r="E47" s="605"/>
    </row>
    <row r="48" spans="1:5" s="603" customFormat="1" ht="15.6" x14ac:dyDescent="0.25">
      <c r="A48" s="604"/>
      <c r="C48" s="535"/>
      <c r="D48" s="605"/>
      <c r="E48" s="605"/>
    </row>
    <row r="49" spans="1:5" s="603" customFormat="1" ht="15.6" x14ac:dyDescent="0.25">
      <c r="A49" s="604"/>
      <c r="C49" s="535"/>
      <c r="D49" s="605"/>
      <c r="E49" s="605"/>
    </row>
    <row r="50" spans="1:5" s="603" customFormat="1" ht="15.6" x14ac:dyDescent="0.25">
      <c r="A50" s="604"/>
      <c r="C50" s="535"/>
      <c r="D50" s="605"/>
      <c r="E50" s="605"/>
    </row>
    <row r="51" spans="1:5" s="603" customFormat="1" ht="15.6" x14ac:dyDescent="0.25">
      <c r="A51" s="604"/>
      <c r="C51" s="535"/>
      <c r="D51" s="605"/>
      <c r="E51" s="605"/>
    </row>
    <row r="52" spans="1:5" s="603" customFormat="1" ht="15.6" x14ac:dyDescent="0.25">
      <c r="A52" s="604"/>
      <c r="C52" s="535"/>
      <c r="D52" s="605"/>
      <c r="E52" s="605"/>
    </row>
    <row r="53" spans="1:5" s="603" customFormat="1" ht="15.6" x14ac:dyDescent="0.25">
      <c r="A53" s="604"/>
      <c r="C53" s="535"/>
      <c r="D53" s="605"/>
      <c r="E53" s="605"/>
    </row>
    <row r="54" spans="1:5" s="603" customFormat="1" ht="15.6" x14ac:dyDescent="0.25">
      <c r="A54" s="604"/>
      <c r="C54" s="535"/>
      <c r="D54" s="605"/>
      <c r="E54" s="605"/>
    </row>
    <row r="55" spans="1:5" s="603" customFormat="1" ht="15.6" x14ac:dyDescent="0.25">
      <c r="A55" s="604"/>
      <c r="C55" s="535"/>
      <c r="D55" s="605"/>
      <c r="E55" s="605"/>
    </row>
    <row r="56" spans="1:5" s="603" customFormat="1" ht="15.6" x14ac:dyDescent="0.25">
      <c r="A56" s="604"/>
      <c r="C56" s="535"/>
      <c r="D56" s="605"/>
      <c r="E56" s="605"/>
    </row>
    <row r="57" spans="1:5" s="603" customFormat="1" ht="15.6" x14ac:dyDescent="0.25">
      <c r="A57" s="604"/>
      <c r="C57" s="535"/>
      <c r="D57" s="605"/>
      <c r="E57" s="605"/>
    </row>
    <row r="58" spans="1:5" s="603" customFormat="1" ht="15.6" x14ac:dyDescent="0.25">
      <c r="A58" s="604"/>
      <c r="C58" s="535"/>
      <c r="D58" s="605"/>
      <c r="E58" s="605"/>
    </row>
    <row r="59" spans="1:5" s="603" customFormat="1" ht="15.6" x14ac:dyDescent="0.25">
      <c r="A59" s="604"/>
      <c r="C59" s="535"/>
      <c r="D59" s="605"/>
      <c r="E59" s="605"/>
    </row>
    <row r="60" spans="1:5" s="603" customFormat="1" ht="15.6" x14ac:dyDescent="0.25">
      <c r="A60" s="604"/>
      <c r="C60" s="535"/>
      <c r="D60" s="605"/>
      <c r="E60" s="605"/>
    </row>
    <row r="61" spans="1:5" s="603" customFormat="1" ht="15.6" x14ac:dyDescent="0.25">
      <c r="A61" s="604"/>
      <c r="C61" s="535"/>
      <c r="D61" s="605"/>
      <c r="E61" s="605"/>
    </row>
    <row r="62" spans="1:5" s="603" customFormat="1" ht="15.6" x14ac:dyDescent="0.25">
      <c r="A62" s="604"/>
      <c r="C62" s="535"/>
      <c r="D62" s="605"/>
      <c r="E62" s="605"/>
    </row>
    <row r="63" spans="1:5" s="603" customFormat="1" ht="15.6" x14ac:dyDescent="0.25">
      <c r="A63" s="604"/>
      <c r="C63" s="535"/>
      <c r="D63" s="605"/>
      <c r="E63" s="605"/>
    </row>
    <row r="64" spans="1:5" s="603" customFormat="1" ht="15.6" x14ac:dyDescent="0.25">
      <c r="A64" s="604"/>
      <c r="C64" s="535"/>
      <c r="D64" s="605"/>
      <c r="E64" s="605"/>
    </row>
    <row r="65" spans="1:5" s="603" customFormat="1" ht="15.6" x14ac:dyDescent="0.25">
      <c r="A65" s="604"/>
      <c r="C65" s="535"/>
      <c r="D65" s="605"/>
      <c r="E65" s="605"/>
    </row>
    <row r="66" spans="1:5" s="603" customFormat="1" ht="15.6" x14ac:dyDescent="0.25">
      <c r="A66" s="604"/>
      <c r="C66" s="535"/>
      <c r="D66" s="605"/>
      <c r="E66" s="605"/>
    </row>
    <row r="67" spans="1:5" s="603" customFormat="1" ht="15.6" x14ac:dyDescent="0.25">
      <c r="A67" s="604"/>
      <c r="C67" s="535"/>
      <c r="D67" s="605"/>
      <c r="E67" s="605"/>
    </row>
    <row r="68" spans="1:5" s="603" customFormat="1" ht="15.6" x14ac:dyDescent="0.25">
      <c r="A68" s="604"/>
      <c r="C68" s="535"/>
      <c r="D68" s="605"/>
      <c r="E68" s="605"/>
    </row>
    <row r="69" spans="1:5" s="603" customFormat="1" ht="15.6" x14ac:dyDescent="0.25">
      <c r="A69" s="604"/>
      <c r="C69" s="535"/>
      <c r="D69" s="605"/>
      <c r="E69" s="605"/>
    </row>
    <row r="70" spans="1:5" s="603" customFormat="1" ht="15.6" x14ac:dyDescent="0.25">
      <c r="A70" s="604"/>
      <c r="C70" s="535"/>
      <c r="D70" s="605"/>
      <c r="E70" s="605"/>
    </row>
    <row r="71" spans="1:5" s="603" customFormat="1" ht="15.6" x14ac:dyDescent="0.25">
      <c r="A71" s="604"/>
      <c r="C71" s="535"/>
      <c r="D71" s="605"/>
      <c r="E71" s="605"/>
    </row>
    <row r="72" spans="1:5" s="603" customFormat="1" ht="15.6" x14ac:dyDescent="0.25">
      <c r="A72" s="604"/>
      <c r="C72" s="535"/>
      <c r="D72" s="605"/>
      <c r="E72" s="605"/>
    </row>
    <row r="73" spans="1:5" s="603" customFormat="1" ht="15.6" x14ac:dyDescent="0.25">
      <c r="A73" s="604"/>
      <c r="C73" s="535"/>
      <c r="D73" s="605"/>
      <c r="E73" s="605"/>
    </row>
    <row r="74" spans="1:5" s="603" customFormat="1" ht="15.6" x14ac:dyDescent="0.25">
      <c r="A74" s="604"/>
      <c r="C74" s="535"/>
      <c r="D74" s="605"/>
      <c r="E74" s="605"/>
    </row>
    <row r="75" spans="1:5" s="603" customFormat="1" ht="15.6" x14ac:dyDescent="0.25">
      <c r="A75" s="604"/>
      <c r="C75" s="535"/>
      <c r="D75" s="605"/>
      <c r="E75" s="605"/>
    </row>
    <row r="76" spans="1:5" s="603" customFormat="1" ht="15.6" x14ac:dyDescent="0.25">
      <c r="A76" s="604"/>
      <c r="C76" s="535"/>
      <c r="D76" s="605"/>
      <c r="E76" s="605"/>
    </row>
    <row r="77" spans="1:5" s="603" customFormat="1" ht="15.6" x14ac:dyDescent="0.25">
      <c r="A77" s="604"/>
      <c r="C77" s="535"/>
      <c r="D77" s="605"/>
      <c r="E77" s="605"/>
    </row>
    <row r="78" spans="1:5" s="603" customFormat="1" ht="15.6" x14ac:dyDescent="0.25">
      <c r="A78" s="604"/>
      <c r="C78" s="535"/>
      <c r="D78" s="605"/>
      <c r="E78" s="605"/>
    </row>
    <row r="79" spans="1:5" s="603" customFormat="1" ht="15.6" x14ac:dyDescent="0.25">
      <c r="A79" s="604"/>
      <c r="C79" s="535"/>
      <c r="D79" s="605"/>
      <c r="E79" s="605"/>
    </row>
    <row r="80" spans="1:5" s="603" customFormat="1" ht="15.6" x14ac:dyDescent="0.25">
      <c r="A80" s="604"/>
      <c r="C80" s="535"/>
      <c r="D80" s="605"/>
      <c r="E80" s="605"/>
    </row>
    <row r="81" spans="1:5" s="603" customFormat="1" ht="15.6" x14ac:dyDescent="0.25">
      <c r="A81" s="604"/>
      <c r="C81" s="535"/>
      <c r="D81" s="605"/>
      <c r="E81" s="605"/>
    </row>
    <row r="82" spans="1:5" s="603" customFormat="1" ht="15.6" x14ac:dyDescent="0.25">
      <c r="A82" s="604"/>
      <c r="C82" s="535"/>
      <c r="D82" s="605"/>
      <c r="E82" s="605"/>
    </row>
    <row r="83" spans="1:5" s="603" customFormat="1" ht="15.6" x14ac:dyDescent="0.25">
      <c r="A83" s="604"/>
      <c r="C83" s="535"/>
      <c r="D83" s="605"/>
      <c r="E83" s="605"/>
    </row>
    <row r="84" spans="1:5" s="603" customFormat="1" ht="15.6" x14ac:dyDescent="0.25">
      <c r="A84" s="604"/>
      <c r="C84" s="535"/>
      <c r="D84" s="605"/>
      <c r="E84" s="605"/>
    </row>
    <row r="85" spans="1:5" s="603" customFormat="1" ht="15.6" x14ac:dyDescent="0.25">
      <c r="A85" s="604"/>
      <c r="C85" s="535"/>
      <c r="D85" s="605"/>
      <c r="E85" s="605"/>
    </row>
    <row r="86" spans="1:5" s="603" customFormat="1" ht="15.6" x14ac:dyDescent="0.25">
      <c r="A86" s="604"/>
      <c r="C86" s="535"/>
      <c r="D86" s="605"/>
      <c r="E86" s="605"/>
    </row>
    <row r="87" spans="1:5" s="603" customFormat="1" ht="15.6" x14ac:dyDescent="0.25">
      <c r="A87" s="604"/>
      <c r="C87" s="535"/>
      <c r="D87" s="605"/>
      <c r="E87" s="605"/>
    </row>
    <row r="88" spans="1:5" s="603" customFormat="1" ht="15.6" x14ac:dyDescent="0.25">
      <c r="A88" s="604"/>
      <c r="C88" s="535"/>
      <c r="D88" s="605"/>
      <c r="E88" s="605"/>
    </row>
    <row r="89" spans="1:5" s="603" customFormat="1" ht="15.6" x14ac:dyDescent="0.25">
      <c r="A89" s="604"/>
      <c r="C89" s="535"/>
      <c r="D89" s="605"/>
      <c r="E89" s="605"/>
    </row>
    <row r="90" spans="1:5" s="603" customFormat="1" ht="15.6" x14ac:dyDescent="0.25">
      <c r="A90" s="604"/>
      <c r="C90" s="535"/>
      <c r="D90" s="605"/>
      <c r="E90" s="605"/>
    </row>
    <row r="91" spans="1:5" s="603" customFormat="1" ht="15.6" x14ac:dyDescent="0.25">
      <c r="A91" s="604"/>
      <c r="C91" s="535"/>
      <c r="D91" s="605"/>
      <c r="E91" s="605"/>
    </row>
    <row r="92" spans="1:5" s="603" customFormat="1" ht="15.6" x14ac:dyDescent="0.25">
      <c r="A92" s="604"/>
      <c r="C92" s="535"/>
      <c r="D92" s="605"/>
      <c r="E92" s="605"/>
    </row>
    <row r="93" spans="1:5" s="603" customFormat="1" ht="15.6" x14ac:dyDescent="0.25">
      <c r="A93" s="604"/>
      <c r="C93" s="535"/>
      <c r="D93" s="605"/>
      <c r="E93" s="605"/>
    </row>
    <row r="94" spans="1:5" s="603" customFormat="1" ht="15.6" x14ac:dyDescent="0.25">
      <c r="A94" s="604"/>
      <c r="C94" s="535"/>
      <c r="D94" s="605"/>
      <c r="E94" s="605"/>
    </row>
    <row r="95" spans="1:5" s="603" customFormat="1" ht="15.6" x14ac:dyDescent="0.25">
      <c r="A95" s="604"/>
      <c r="C95" s="535"/>
      <c r="D95" s="605"/>
      <c r="E95" s="605"/>
    </row>
    <row r="96" spans="1:5" s="603" customFormat="1" ht="15.6" x14ac:dyDescent="0.25">
      <c r="A96" s="604"/>
      <c r="C96" s="535"/>
      <c r="D96" s="605"/>
      <c r="E96" s="605"/>
    </row>
    <row r="97" spans="1:5" s="603" customFormat="1" ht="15.6" x14ac:dyDescent="0.25">
      <c r="A97" s="604"/>
      <c r="C97" s="535"/>
      <c r="D97" s="605"/>
      <c r="E97" s="605"/>
    </row>
    <row r="98" spans="1:5" s="603" customFormat="1" ht="15.6" x14ac:dyDescent="0.25">
      <c r="A98" s="604"/>
      <c r="C98" s="535"/>
      <c r="D98" s="605"/>
      <c r="E98" s="605"/>
    </row>
    <row r="99" spans="1:5" s="603" customFormat="1" ht="15.6" x14ac:dyDescent="0.25">
      <c r="A99" s="604"/>
      <c r="C99" s="535"/>
      <c r="D99" s="605"/>
      <c r="E99" s="605"/>
    </row>
    <row r="100" spans="1:5" s="603" customFormat="1" ht="15.6" x14ac:dyDescent="0.25">
      <c r="A100" s="604"/>
      <c r="C100" s="535"/>
      <c r="D100" s="605"/>
      <c r="E100" s="605"/>
    </row>
    <row r="101" spans="1:5" s="603" customFormat="1" ht="15.6" x14ac:dyDescent="0.25">
      <c r="A101" s="604"/>
      <c r="C101" s="535"/>
      <c r="D101" s="605"/>
      <c r="E101" s="605"/>
    </row>
    <row r="102" spans="1:5" s="603" customFormat="1" ht="15.6" x14ac:dyDescent="0.25">
      <c r="A102" s="604"/>
      <c r="C102" s="535"/>
      <c r="D102" s="605"/>
      <c r="E102" s="605"/>
    </row>
    <row r="103" spans="1:5" s="603" customFormat="1" ht="15.6" x14ac:dyDescent="0.25">
      <c r="A103" s="604"/>
      <c r="C103" s="535"/>
      <c r="D103" s="605"/>
      <c r="E103" s="605"/>
    </row>
    <row r="104" spans="1:5" s="603" customFormat="1" ht="15.6" x14ac:dyDescent="0.25">
      <c r="A104" s="604"/>
      <c r="C104" s="535"/>
      <c r="D104" s="605"/>
      <c r="E104" s="605"/>
    </row>
    <row r="105" spans="1:5" s="603" customFormat="1" ht="15.6" x14ac:dyDescent="0.25">
      <c r="A105" s="604"/>
      <c r="C105" s="535"/>
      <c r="D105" s="605"/>
      <c r="E105" s="605"/>
    </row>
    <row r="106" spans="1:5" s="603" customFormat="1" ht="15.6" x14ac:dyDescent="0.25">
      <c r="A106" s="604"/>
      <c r="C106" s="535"/>
      <c r="D106" s="605"/>
      <c r="E106" s="605"/>
    </row>
    <row r="107" spans="1:5" s="603" customFormat="1" ht="15.6" x14ac:dyDescent="0.25">
      <c r="A107" s="604"/>
      <c r="C107" s="535"/>
      <c r="D107" s="605"/>
      <c r="E107" s="605"/>
    </row>
    <row r="108" spans="1:5" s="603" customFormat="1" ht="15.6" x14ac:dyDescent="0.25">
      <c r="A108" s="604"/>
      <c r="C108" s="535"/>
      <c r="D108" s="605"/>
      <c r="E108" s="605"/>
    </row>
    <row r="109" spans="1:5" s="603" customFormat="1" ht="15.6" x14ac:dyDescent="0.25">
      <c r="A109" s="604"/>
      <c r="C109" s="535"/>
      <c r="D109" s="605"/>
      <c r="E109" s="605"/>
    </row>
    <row r="110" spans="1:5" s="603" customFormat="1" ht="15.6" x14ac:dyDescent="0.25">
      <c r="A110" s="604"/>
      <c r="C110" s="535"/>
      <c r="D110" s="605"/>
      <c r="E110" s="605"/>
    </row>
    <row r="111" spans="1:5" s="603" customFormat="1" ht="15.6" x14ac:dyDescent="0.25">
      <c r="A111" s="604"/>
      <c r="C111" s="535"/>
      <c r="D111" s="605"/>
      <c r="E111" s="605"/>
    </row>
    <row r="112" spans="1:5" s="603" customFormat="1" ht="15.6" x14ac:dyDescent="0.25">
      <c r="A112" s="604"/>
      <c r="C112" s="535"/>
      <c r="D112" s="605"/>
      <c r="E112" s="605"/>
    </row>
    <row r="113" spans="1:5" s="603" customFormat="1" ht="15.6" x14ac:dyDescent="0.25">
      <c r="A113" s="604"/>
      <c r="C113" s="535"/>
      <c r="D113" s="605"/>
      <c r="E113" s="605"/>
    </row>
    <row r="114" spans="1:5" s="603" customFormat="1" ht="15.6" x14ac:dyDescent="0.25">
      <c r="A114" s="604"/>
      <c r="C114" s="535"/>
      <c r="D114" s="605"/>
      <c r="E114" s="605"/>
    </row>
    <row r="115" spans="1:5" s="603" customFormat="1" ht="15.6" x14ac:dyDescent="0.25">
      <c r="A115" s="604"/>
      <c r="C115" s="535"/>
      <c r="D115" s="605"/>
      <c r="E115" s="605"/>
    </row>
    <row r="116" spans="1:5" s="603" customFormat="1" ht="15.6" x14ac:dyDescent="0.25">
      <c r="A116" s="604"/>
      <c r="C116" s="535"/>
      <c r="D116" s="605"/>
      <c r="E116" s="605"/>
    </row>
    <row r="117" spans="1:5" s="603" customFormat="1" ht="15.6" x14ac:dyDescent="0.25">
      <c r="A117" s="604"/>
      <c r="C117" s="535"/>
      <c r="D117" s="605"/>
      <c r="E117" s="605"/>
    </row>
    <row r="118" spans="1:5" s="603" customFormat="1" ht="15.6" x14ac:dyDescent="0.25">
      <c r="A118" s="604"/>
      <c r="C118" s="535"/>
      <c r="D118" s="605"/>
      <c r="E118" s="605"/>
    </row>
    <row r="119" spans="1:5" s="603" customFormat="1" ht="15.6" x14ac:dyDescent="0.25">
      <c r="A119" s="604"/>
      <c r="C119" s="535"/>
      <c r="D119" s="605"/>
      <c r="E119" s="605"/>
    </row>
    <row r="120" spans="1:5" s="603" customFormat="1" ht="15.6" x14ac:dyDescent="0.25">
      <c r="A120" s="604"/>
      <c r="C120" s="535"/>
      <c r="D120" s="605"/>
      <c r="E120" s="605"/>
    </row>
    <row r="121" spans="1:5" s="603" customFormat="1" ht="15.6" x14ac:dyDescent="0.25">
      <c r="A121" s="604"/>
      <c r="C121" s="535"/>
      <c r="D121" s="605"/>
      <c r="E121" s="605"/>
    </row>
    <row r="122" spans="1:5" s="603" customFormat="1" ht="15.6" x14ac:dyDescent="0.25">
      <c r="A122" s="604"/>
      <c r="C122" s="535"/>
      <c r="D122" s="605"/>
      <c r="E122" s="605"/>
    </row>
    <row r="123" spans="1:5" s="603" customFormat="1" ht="15.6" x14ac:dyDescent="0.25">
      <c r="A123" s="604"/>
      <c r="C123" s="535"/>
      <c r="D123" s="605"/>
      <c r="E123" s="605"/>
    </row>
    <row r="124" spans="1:5" s="603" customFormat="1" ht="15.6" x14ac:dyDescent="0.25">
      <c r="A124" s="604"/>
      <c r="C124" s="535"/>
      <c r="D124" s="605"/>
      <c r="E124" s="605"/>
    </row>
    <row r="125" spans="1:5" s="603" customFormat="1" ht="15.6" x14ac:dyDescent="0.25">
      <c r="A125" s="604"/>
      <c r="C125" s="535"/>
      <c r="D125" s="605"/>
      <c r="E125" s="605"/>
    </row>
    <row r="126" spans="1:5" s="603" customFormat="1" ht="15.6" x14ac:dyDescent="0.25">
      <c r="A126" s="604"/>
      <c r="C126" s="535"/>
      <c r="D126" s="605"/>
      <c r="E126" s="605"/>
    </row>
    <row r="127" spans="1:5" s="603" customFormat="1" ht="15.6" x14ac:dyDescent="0.25">
      <c r="A127" s="604"/>
      <c r="C127" s="535"/>
      <c r="D127" s="605"/>
      <c r="E127" s="605"/>
    </row>
    <row r="128" spans="1:5" s="603" customFormat="1" ht="15.6" x14ac:dyDescent="0.25">
      <c r="A128" s="604"/>
      <c r="C128" s="535"/>
      <c r="D128" s="605"/>
      <c r="E128" s="605"/>
    </row>
    <row r="129" spans="1:5" s="603" customFormat="1" ht="15.6" x14ac:dyDescent="0.25">
      <c r="A129" s="604"/>
      <c r="C129" s="535"/>
      <c r="D129" s="605"/>
      <c r="E129" s="605"/>
    </row>
    <row r="130" spans="1:5" s="603" customFormat="1" ht="15.6" x14ac:dyDescent="0.25">
      <c r="A130" s="604"/>
      <c r="C130" s="535"/>
      <c r="D130" s="605"/>
      <c r="E130" s="605"/>
    </row>
    <row r="131" spans="1:5" s="603" customFormat="1" ht="15.6" x14ac:dyDescent="0.25">
      <c r="A131" s="604"/>
      <c r="C131" s="535"/>
      <c r="D131" s="605"/>
      <c r="E131" s="605"/>
    </row>
    <row r="132" spans="1:5" s="603" customFormat="1" ht="15.6" x14ac:dyDescent="0.25">
      <c r="A132" s="604"/>
      <c r="C132" s="535"/>
      <c r="D132" s="605"/>
      <c r="E132" s="605"/>
    </row>
    <row r="133" spans="1:5" s="603" customFormat="1" ht="15.6" x14ac:dyDescent="0.25">
      <c r="A133" s="604"/>
      <c r="C133" s="535"/>
      <c r="D133" s="605"/>
      <c r="E133" s="605"/>
    </row>
    <row r="134" spans="1:5" s="603" customFormat="1" ht="15.6" x14ac:dyDescent="0.25">
      <c r="A134" s="604"/>
      <c r="C134" s="535"/>
      <c r="D134" s="605"/>
      <c r="E134" s="605"/>
    </row>
    <row r="135" spans="1:5" s="603" customFormat="1" ht="15.6" x14ac:dyDescent="0.25">
      <c r="A135" s="604"/>
      <c r="C135" s="535"/>
      <c r="D135" s="605"/>
      <c r="E135" s="605"/>
    </row>
    <row r="136" spans="1:5" s="603" customFormat="1" ht="15.6" x14ac:dyDescent="0.25">
      <c r="A136" s="604"/>
      <c r="C136" s="535"/>
      <c r="D136" s="605"/>
      <c r="E136" s="605"/>
    </row>
    <row r="137" spans="1:5" s="603" customFormat="1" ht="15.6" x14ac:dyDescent="0.25">
      <c r="A137" s="604"/>
      <c r="C137" s="535"/>
      <c r="D137" s="605"/>
      <c r="E137" s="605"/>
    </row>
    <row r="138" spans="1:5" s="603" customFormat="1" ht="15.6" x14ac:dyDescent="0.25">
      <c r="A138" s="604"/>
      <c r="C138" s="535"/>
      <c r="D138" s="605"/>
      <c r="E138" s="605"/>
    </row>
    <row r="139" spans="1:5" s="603" customFormat="1" ht="15.6" x14ac:dyDescent="0.25">
      <c r="A139" s="604"/>
      <c r="C139" s="535"/>
      <c r="D139" s="605"/>
      <c r="E139" s="605"/>
    </row>
    <row r="140" spans="1:5" s="603" customFormat="1" ht="15.6" x14ac:dyDescent="0.25">
      <c r="A140" s="604"/>
      <c r="C140" s="535"/>
      <c r="D140" s="605"/>
      <c r="E140" s="605"/>
    </row>
    <row r="141" spans="1:5" s="603" customFormat="1" ht="15.6" x14ac:dyDescent="0.25">
      <c r="A141" s="604"/>
      <c r="C141" s="535"/>
      <c r="D141" s="605"/>
      <c r="E141" s="605"/>
    </row>
    <row r="142" spans="1:5" s="603" customFormat="1" ht="15.6" x14ac:dyDescent="0.25">
      <c r="A142" s="604"/>
      <c r="C142" s="535"/>
      <c r="D142" s="605"/>
      <c r="E142" s="605"/>
    </row>
    <row r="143" spans="1:5" s="603" customFormat="1" ht="15.6" x14ac:dyDescent="0.25">
      <c r="A143" s="604"/>
      <c r="C143" s="535"/>
      <c r="D143" s="605"/>
      <c r="E143" s="605"/>
    </row>
    <row r="144" spans="1:5" s="603" customFormat="1" ht="15.6" x14ac:dyDescent="0.25">
      <c r="A144" s="604"/>
      <c r="C144" s="535"/>
      <c r="D144" s="605"/>
      <c r="E144" s="605"/>
    </row>
    <row r="145" spans="1:5" s="603" customFormat="1" ht="15.6" x14ac:dyDescent="0.25">
      <c r="A145" s="604"/>
      <c r="C145" s="535"/>
      <c r="D145" s="605"/>
      <c r="E145" s="605"/>
    </row>
    <row r="146" spans="1:5" s="603" customFormat="1" ht="15.6" x14ac:dyDescent="0.25">
      <c r="A146" s="604"/>
      <c r="C146" s="535"/>
      <c r="D146" s="605"/>
      <c r="E146" s="605"/>
    </row>
    <row r="147" spans="1:5" s="603" customFormat="1" ht="15.6" x14ac:dyDescent="0.25">
      <c r="A147" s="604"/>
      <c r="C147" s="535"/>
      <c r="D147" s="605"/>
      <c r="E147" s="605"/>
    </row>
    <row r="148" spans="1:5" s="603" customFormat="1" ht="15.6" x14ac:dyDescent="0.25">
      <c r="A148" s="604"/>
      <c r="C148" s="535"/>
      <c r="D148" s="605"/>
      <c r="E148" s="605"/>
    </row>
    <row r="149" spans="1:5" s="603" customFormat="1" ht="15.6" x14ac:dyDescent="0.25">
      <c r="A149" s="604"/>
      <c r="C149" s="535"/>
      <c r="D149" s="605"/>
      <c r="E149" s="605"/>
    </row>
    <row r="150" spans="1:5" s="603" customFormat="1" ht="15.6" x14ac:dyDescent="0.25">
      <c r="A150" s="604"/>
      <c r="C150" s="535"/>
      <c r="D150" s="605"/>
      <c r="E150" s="605"/>
    </row>
    <row r="151" spans="1:5" s="603" customFormat="1" ht="15.6" x14ac:dyDescent="0.25">
      <c r="A151" s="604"/>
      <c r="C151" s="535"/>
      <c r="D151" s="605"/>
      <c r="E151" s="605"/>
    </row>
    <row r="152" spans="1:5" s="603" customFormat="1" ht="15.6" x14ac:dyDescent="0.25">
      <c r="A152" s="604"/>
      <c r="C152" s="535"/>
      <c r="D152" s="605"/>
      <c r="E152" s="605"/>
    </row>
    <row r="153" spans="1:5" s="603" customFormat="1" ht="15.6" x14ac:dyDescent="0.25">
      <c r="A153" s="604"/>
      <c r="C153" s="535"/>
      <c r="D153" s="605"/>
      <c r="E153" s="605"/>
    </row>
    <row r="154" spans="1:5" s="603" customFormat="1" ht="15.6" x14ac:dyDescent="0.25">
      <c r="A154" s="604"/>
      <c r="C154" s="535"/>
      <c r="D154" s="605"/>
      <c r="E154" s="605"/>
    </row>
    <row r="155" spans="1:5" s="603" customFormat="1" ht="15.6" x14ac:dyDescent="0.25">
      <c r="A155" s="604"/>
      <c r="C155" s="535"/>
      <c r="D155" s="605"/>
      <c r="E155" s="605"/>
    </row>
    <row r="156" spans="1:5" s="603" customFormat="1" ht="15.6" x14ac:dyDescent="0.25">
      <c r="A156" s="604"/>
      <c r="C156" s="535"/>
      <c r="D156" s="605"/>
      <c r="E156" s="605"/>
    </row>
    <row r="157" spans="1:5" s="603" customFormat="1" ht="15.6" x14ac:dyDescent="0.25">
      <c r="A157" s="604"/>
      <c r="C157" s="535"/>
      <c r="D157" s="605"/>
      <c r="E157" s="605"/>
    </row>
    <row r="158" spans="1:5" s="603" customFormat="1" ht="15.6" x14ac:dyDescent="0.25">
      <c r="A158" s="604"/>
      <c r="C158" s="535"/>
      <c r="D158" s="605"/>
      <c r="E158" s="605"/>
    </row>
    <row r="159" spans="1:5" s="603" customFormat="1" ht="15.6" x14ac:dyDescent="0.25">
      <c r="A159" s="604"/>
      <c r="C159" s="535"/>
      <c r="D159" s="605"/>
      <c r="E159" s="605"/>
    </row>
    <row r="160" spans="1:5" s="603" customFormat="1" ht="15.6" x14ac:dyDescent="0.25">
      <c r="A160" s="604"/>
      <c r="C160" s="535"/>
      <c r="D160" s="605"/>
      <c r="E160" s="605"/>
    </row>
    <row r="161" spans="1:5" s="603" customFormat="1" ht="15.6" x14ac:dyDescent="0.25">
      <c r="A161" s="604"/>
      <c r="C161" s="535"/>
      <c r="D161" s="605"/>
      <c r="E161" s="605"/>
    </row>
    <row r="162" spans="1:5" s="603" customFormat="1" ht="15.6" x14ac:dyDescent="0.25">
      <c r="A162" s="604"/>
      <c r="C162" s="535"/>
      <c r="D162" s="605"/>
      <c r="E162" s="605"/>
    </row>
    <row r="163" spans="1:5" s="603" customFormat="1" ht="15.6" x14ac:dyDescent="0.25">
      <c r="A163" s="604"/>
      <c r="C163" s="535"/>
      <c r="D163" s="605"/>
      <c r="E163" s="605"/>
    </row>
    <row r="164" spans="1:5" s="603" customFormat="1" ht="15.6" x14ac:dyDescent="0.25">
      <c r="A164" s="604"/>
      <c r="C164" s="535"/>
      <c r="D164" s="605"/>
      <c r="E164" s="605"/>
    </row>
    <row r="165" spans="1:5" s="603" customFormat="1" ht="15.6" x14ac:dyDescent="0.25">
      <c r="A165" s="604"/>
      <c r="C165" s="535"/>
      <c r="D165" s="605"/>
      <c r="E165" s="605"/>
    </row>
    <row r="166" spans="1:5" s="603" customFormat="1" ht="15.6" x14ac:dyDescent="0.25">
      <c r="A166" s="604"/>
      <c r="C166" s="535"/>
      <c r="D166" s="605"/>
      <c r="E166" s="605"/>
    </row>
    <row r="167" spans="1:5" s="603" customFormat="1" ht="15.6" x14ac:dyDescent="0.25">
      <c r="A167" s="604"/>
      <c r="C167" s="535"/>
      <c r="D167" s="605"/>
      <c r="E167" s="605"/>
    </row>
    <row r="168" spans="1:5" s="603" customFormat="1" ht="15.6" x14ac:dyDescent="0.25">
      <c r="A168" s="604"/>
      <c r="C168" s="535"/>
      <c r="D168" s="605"/>
      <c r="E168" s="605"/>
    </row>
    <row r="169" spans="1:5" s="603" customFormat="1" ht="15.6" x14ac:dyDescent="0.25">
      <c r="A169" s="604"/>
      <c r="C169" s="535"/>
      <c r="D169" s="605"/>
      <c r="E169" s="605"/>
    </row>
    <row r="170" spans="1:5" s="603" customFormat="1" ht="15.6" x14ac:dyDescent="0.25">
      <c r="A170" s="604"/>
      <c r="C170" s="535"/>
      <c r="D170" s="605"/>
      <c r="E170" s="605"/>
    </row>
    <row r="171" spans="1:5" s="603" customFormat="1" ht="15.6" x14ac:dyDescent="0.25">
      <c r="A171" s="604"/>
      <c r="C171" s="535"/>
      <c r="D171" s="605"/>
      <c r="E171" s="605"/>
    </row>
    <row r="172" spans="1:5" s="603" customFormat="1" ht="15.6" x14ac:dyDescent="0.25">
      <c r="A172" s="604"/>
      <c r="C172" s="535"/>
      <c r="D172" s="605"/>
      <c r="E172" s="605"/>
    </row>
    <row r="173" spans="1:5" s="603" customFormat="1" ht="15.6" x14ac:dyDescent="0.25">
      <c r="A173" s="604"/>
      <c r="C173" s="535"/>
      <c r="D173" s="605"/>
      <c r="E173" s="605"/>
    </row>
    <row r="174" spans="1:5" s="603" customFormat="1" ht="15.6" x14ac:dyDescent="0.25">
      <c r="A174" s="604"/>
      <c r="C174" s="535"/>
      <c r="D174" s="605"/>
      <c r="E174" s="605"/>
    </row>
    <row r="175" spans="1:5" s="603" customFormat="1" ht="15.6" x14ac:dyDescent="0.25">
      <c r="A175" s="604"/>
      <c r="C175" s="535"/>
      <c r="D175" s="605"/>
      <c r="E175" s="605"/>
    </row>
    <row r="176" spans="1:5" s="603" customFormat="1" ht="15.6" x14ac:dyDescent="0.25">
      <c r="A176" s="604"/>
      <c r="C176" s="535"/>
      <c r="D176" s="605"/>
      <c r="E176" s="605"/>
    </row>
    <row r="177" spans="1:5" s="603" customFormat="1" ht="15.6" x14ac:dyDescent="0.25">
      <c r="A177" s="604"/>
      <c r="C177" s="535"/>
      <c r="D177" s="605"/>
      <c r="E177" s="605"/>
    </row>
    <row r="178" spans="1:5" s="603" customFormat="1" ht="15.6" x14ac:dyDescent="0.25">
      <c r="A178" s="604"/>
      <c r="C178" s="535"/>
      <c r="D178" s="605"/>
      <c r="E178" s="605"/>
    </row>
    <row r="179" spans="1:5" s="603" customFormat="1" ht="15.6" x14ac:dyDescent="0.25">
      <c r="A179" s="604"/>
      <c r="C179" s="535"/>
      <c r="D179" s="605"/>
      <c r="E179" s="605"/>
    </row>
    <row r="180" spans="1:5" s="603" customFormat="1" ht="15.6" x14ac:dyDescent="0.25">
      <c r="A180" s="604"/>
      <c r="C180" s="535"/>
      <c r="D180" s="605"/>
      <c r="E180" s="605"/>
    </row>
    <row r="181" spans="1:5" s="603" customFormat="1" ht="15.6" x14ac:dyDescent="0.25">
      <c r="A181" s="604"/>
      <c r="C181" s="535"/>
      <c r="D181" s="605"/>
      <c r="E181" s="605"/>
    </row>
    <row r="182" spans="1:5" s="603" customFormat="1" ht="15.6" x14ac:dyDescent="0.25">
      <c r="A182" s="604"/>
      <c r="C182" s="535"/>
      <c r="D182" s="605"/>
      <c r="E182" s="605"/>
    </row>
    <row r="183" spans="1:5" s="603" customFormat="1" ht="15.6" x14ac:dyDescent="0.25">
      <c r="A183" s="604"/>
      <c r="C183" s="535"/>
      <c r="D183" s="605"/>
      <c r="E183" s="605"/>
    </row>
    <row r="184" spans="1:5" s="603" customFormat="1" ht="15.6" x14ac:dyDescent="0.25">
      <c r="A184" s="604"/>
      <c r="C184" s="535"/>
      <c r="D184" s="605"/>
      <c r="E184" s="605"/>
    </row>
    <row r="185" spans="1:5" s="603" customFormat="1" ht="15.6" x14ac:dyDescent="0.25">
      <c r="A185" s="604"/>
      <c r="C185" s="535"/>
      <c r="D185" s="605"/>
      <c r="E185" s="605"/>
    </row>
    <row r="186" spans="1:5" s="603" customFormat="1" ht="15.6" x14ac:dyDescent="0.25">
      <c r="A186" s="604"/>
      <c r="C186" s="535"/>
      <c r="D186" s="605"/>
      <c r="E186" s="605"/>
    </row>
    <row r="187" spans="1:5" s="603" customFormat="1" ht="15.6" x14ac:dyDescent="0.25">
      <c r="A187" s="604"/>
      <c r="C187" s="535"/>
      <c r="D187" s="605"/>
      <c r="E187" s="605"/>
    </row>
    <row r="188" spans="1:5" s="603" customFormat="1" ht="15.6" x14ac:dyDescent="0.25">
      <c r="A188" s="604"/>
      <c r="C188" s="535"/>
      <c r="D188" s="605"/>
      <c r="E188" s="605"/>
    </row>
    <row r="189" spans="1:5" s="603" customFormat="1" ht="15.6" x14ac:dyDescent="0.25">
      <c r="A189" s="604"/>
      <c r="C189" s="535"/>
      <c r="D189" s="605"/>
      <c r="E189" s="605"/>
    </row>
    <row r="190" spans="1:5" s="603" customFormat="1" ht="15.6" x14ac:dyDescent="0.25">
      <c r="A190" s="604"/>
      <c r="C190" s="535"/>
      <c r="D190" s="605"/>
      <c r="E190" s="605"/>
    </row>
    <row r="191" spans="1:5" s="603" customFormat="1" ht="15.6" x14ac:dyDescent="0.25">
      <c r="A191" s="604"/>
      <c r="C191" s="535"/>
      <c r="D191" s="605"/>
      <c r="E191" s="605"/>
    </row>
    <row r="192" spans="1:5" s="603" customFormat="1" ht="15.6" x14ac:dyDescent="0.25">
      <c r="A192" s="604"/>
      <c r="C192" s="535"/>
      <c r="D192" s="605"/>
      <c r="E192" s="605"/>
    </row>
    <row r="193" spans="1:5" s="603" customFormat="1" ht="15.6" x14ac:dyDescent="0.25">
      <c r="A193" s="604"/>
      <c r="C193" s="535"/>
      <c r="D193" s="605"/>
      <c r="E193" s="605"/>
    </row>
    <row r="194" spans="1:5" s="603" customFormat="1" ht="15.6" x14ac:dyDescent="0.25">
      <c r="A194" s="604"/>
      <c r="C194" s="535"/>
      <c r="D194" s="605"/>
      <c r="E194" s="605"/>
    </row>
    <row r="195" spans="1:5" s="603" customFormat="1" ht="15.6" x14ac:dyDescent="0.25">
      <c r="A195" s="604"/>
      <c r="C195" s="535"/>
      <c r="D195" s="605"/>
      <c r="E195" s="605"/>
    </row>
    <row r="196" spans="1:5" s="603" customFormat="1" ht="15.6" x14ac:dyDescent="0.25">
      <c r="A196" s="604"/>
      <c r="C196" s="535"/>
      <c r="D196" s="605"/>
      <c r="E196" s="605"/>
    </row>
    <row r="197" spans="1:5" s="603" customFormat="1" ht="15.6" x14ac:dyDescent="0.25">
      <c r="A197" s="604"/>
      <c r="C197" s="535"/>
      <c r="D197" s="605"/>
      <c r="E197" s="605"/>
    </row>
    <row r="198" spans="1:5" s="603" customFormat="1" ht="15.6" x14ac:dyDescent="0.25">
      <c r="A198" s="604"/>
      <c r="C198" s="535"/>
      <c r="D198" s="605"/>
      <c r="E198" s="605"/>
    </row>
    <row r="199" spans="1:5" s="603" customFormat="1" ht="15.6" x14ac:dyDescent="0.25">
      <c r="A199" s="604"/>
      <c r="C199" s="535"/>
      <c r="D199" s="605"/>
      <c r="E199" s="605"/>
    </row>
    <row r="200" spans="1:5" s="603" customFormat="1" ht="15.6" x14ac:dyDescent="0.25">
      <c r="A200" s="604"/>
      <c r="C200" s="535"/>
      <c r="D200" s="605"/>
      <c r="E200" s="605"/>
    </row>
    <row r="201" spans="1:5" s="603" customFormat="1" ht="15.6" x14ac:dyDescent="0.25">
      <c r="A201" s="604"/>
      <c r="C201" s="535"/>
      <c r="D201" s="605"/>
      <c r="E201" s="605"/>
    </row>
    <row r="202" spans="1:5" s="603" customFormat="1" ht="15.6" x14ac:dyDescent="0.25">
      <c r="A202" s="604"/>
      <c r="C202" s="535"/>
      <c r="D202" s="605"/>
      <c r="E202" s="605"/>
    </row>
    <row r="203" spans="1:5" s="603" customFormat="1" ht="15.6" x14ac:dyDescent="0.25">
      <c r="A203" s="604"/>
      <c r="C203" s="535"/>
      <c r="D203" s="605"/>
      <c r="E203" s="605"/>
    </row>
    <row r="204" spans="1:5" s="603" customFormat="1" ht="15.6" x14ac:dyDescent="0.25">
      <c r="A204" s="604"/>
      <c r="C204" s="535"/>
      <c r="D204" s="605"/>
      <c r="E204" s="605"/>
    </row>
    <row r="205" spans="1:5" s="603" customFormat="1" ht="15.6" x14ac:dyDescent="0.25">
      <c r="A205" s="604"/>
      <c r="C205" s="535"/>
      <c r="D205" s="605"/>
      <c r="E205" s="605"/>
    </row>
    <row r="206" spans="1:5" s="603" customFormat="1" ht="15.6" x14ac:dyDescent="0.25">
      <c r="A206" s="604"/>
      <c r="C206" s="535"/>
      <c r="D206" s="605"/>
      <c r="E206" s="605"/>
    </row>
    <row r="207" spans="1:5" s="603" customFormat="1" ht="15.6" x14ac:dyDescent="0.25">
      <c r="A207" s="604"/>
      <c r="C207" s="535"/>
      <c r="D207" s="605"/>
      <c r="E207" s="605"/>
    </row>
    <row r="208" spans="1:5" s="603" customFormat="1" ht="15.6" x14ac:dyDescent="0.25">
      <c r="A208" s="604"/>
      <c r="C208" s="535"/>
      <c r="D208" s="605"/>
      <c r="E208" s="605"/>
    </row>
    <row r="209" spans="1:5" s="603" customFormat="1" ht="15.6" x14ac:dyDescent="0.25">
      <c r="A209" s="604"/>
      <c r="C209" s="535"/>
      <c r="D209" s="605"/>
      <c r="E209" s="605"/>
    </row>
    <row r="210" spans="1:5" s="603" customFormat="1" ht="15.6" x14ac:dyDescent="0.25">
      <c r="A210" s="604"/>
      <c r="C210" s="535"/>
      <c r="D210" s="605"/>
      <c r="E210" s="605"/>
    </row>
    <row r="211" spans="1:5" s="603" customFormat="1" ht="15.6" x14ac:dyDescent="0.25">
      <c r="A211" s="604"/>
      <c r="C211" s="535"/>
      <c r="D211" s="605"/>
      <c r="E211" s="605"/>
    </row>
    <row r="212" spans="1:5" s="603" customFormat="1" ht="15.6" x14ac:dyDescent="0.25">
      <c r="A212" s="604"/>
      <c r="C212" s="535"/>
      <c r="D212" s="605"/>
      <c r="E212" s="605"/>
    </row>
    <row r="213" spans="1:5" s="603" customFormat="1" ht="15.6" x14ac:dyDescent="0.25">
      <c r="A213" s="604"/>
      <c r="C213" s="535"/>
      <c r="D213" s="605"/>
      <c r="E213" s="605"/>
    </row>
    <row r="214" spans="1:5" s="603" customFormat="1" ht="15.6" x14ac:dyDescent="0.25">
      <c r="A214" s="604"/>
      <c r="C214" s="535"/>
      <c r="D214" s="605"/>
      <c r="E214" s="605"/>
    </row>
    <row r="215" spans="1:5" s="603" customFormat="1" ht="15.6" x14ac:dyDescent="0.25">
      <c r="A215" s="604"/>
      <c r="C215" s="535"/>
      <c r="D215" s="605"/>
      <c r="E215" s="605"/>
    </row>
    <row r="216" spans="1:5" s="603" customFormat="1" ht="15.6" x14ac:dyDescent="0.25">
      <c r="A216" s="604"/>
      <c r="C216" s="535"/>
      <c r="D216" s="605"/>
      <c r="E216" s="605"/>
    </row>
    <row r="217" spans="1:5" s="603" customFormat="1" ht="15.6" x14ac:dyDescent="0.25">
      <c r="A217" s="604"/>
      <c r="C217" s="535"/>
      <c r="D217" s="605"/>
      <c r="E217" s="605"/>
    </row>
    <row r="218" spans="1:5" s="603" customFormat="1" ht="15.6" x14ac:dyDescent="0.25">
      <c r="A218" s="604"/>
      <c r="C218" s="535"/>
      <c r="D218" s="605"/>
      <c r="E218" s="605"/>
    </row>
    <row r="219" spans="1:5" s="603" customFormat="1" ht="15.6" x14ac:dyDescent="0.25">
      <c r="A219" s="604"/>
      <c r="C219" s="535"/>
      <c r="D219" s="605"/>
      <c r="E219" s="605"/>
    </row>
    <row r="220" spans="1:5" s="603" customFormat="1" ht="15.6" x14ac:dyDescent="0.25">
      <c r="A220" s="604"/>
      <c r="C220" s="535"/>
      <c r="D220" s="605"/>
      <c r="E220" s="605"/>
    </row>
    <row r="221" spans="1:5" s="603" customFormat="1" ht="15.6" x14ac:dyDescent="0.25">
      <c r="A221" s="604"/>
      <c r="C221" s="535"/>
      <c r="D221" s="605"/>
      <c r="E221" s="605"/>
    </row>
    <row r="222" spans="1:5" s="603" customFormat="1" ht="15.6" x14ac:dyDescent="0.25">
      <c r="A222" s="604"/>
      <c r="C222" s="535"/>
      <c r="D222" s="605"/>
      <c r="E222" s="605"/>
    </row>
    <row r="223" spans="1:5" s="603" customFormat="1" ht="15.6" x14ac:dyDescent="0.25">
      <c r="A223" s="604"/>
      <c r="C223" s="535"/>
      <c r="D223" s="605"/>
      <c r="E223" s="605"/>
    </row>
    <row r="224" spans="1:5" s="603" customFormat="1" ht="15.6" x14ac:dyDescent="0.25">
      <c r="A224" s="604"/>
      <c r="C224" s="535"/>
      <c r="D224" s="605"/>
      <c r="E224" s="605"/>
    </row>
    <row r="225" spans="1:5" s="603" customFormat="1" ht="15.6" x14ac:dyDescent="0.25">
      <c r="A225" s="604"/>
      <c r="C225" s="535"/>
      <c r="D225" s="605"/>
      <c r="E225" s="605"/>
    </row>
    <row r="226" spans="1:5" s="603" customFormat="1" ht="15.6" x14ac:dyDescent="0.25">
      <c r="A226" s="604"/>
      <c r="C226" s="535"/>
      <c r="D226" s="605"/>
      <c r="E226" s="605"/>
    </row>
    <row r="227" spans="1:5" s="603" customFormat="1" ht="15.6" x14ac:dyDescent="0.25">
      <c r="A227" s="604"/>
      <c r="C227" s="535"/>
      <c r="D227" s="605"/>
      <c r="E227" s="605"/>
    </row>
    <row r="228" spans="1:5" s="603" customFormat="1" ht="15.6" x14ac:dyDescent="0.25">
      <c r="A228" s="604"/>
      <c r="C228" s="535"/>
      <c r="D228" s="605"/>
      <c r="E228" s="605"/>
    </row>
    <row r="229" spans="1:5" s="603" customFormat="1" ht="15.6" x14ac:dyDescent="0.25">
      <c r="A229" s="604"/>
      <c r="C229" s="535"/>
      <c r="D229" s="605"/>
      <c r="E229" s="605"/>
    </row>
    <row r="230" spans="1:5" s="603" customFormat="1" ht="15.6" x14ac:dyDescent="0.25">
      <c r="A230" s="604"/>
      <c r="C230" s="535"/>
      <c r="D230" s="605"/>
      <c r="E230" s="605"/>
    </row>
    <row r="231" spans="1:5" s="603" customFormat="1" ht="15.6" x14ac:dyDescent="0.25">
      <c r="A231" s="604"/>
      <c r="C231" s="535"/>
      <c r="D231" s="605"/>
      <c r="E231" s="605"/>
    </row>
    <row r="232" spans="1:5" s="603" customFormat="1" ht="15.6" x14ac:dyDescent="0.25">
      <c r="A232" s="604"/>
      <c r="C232" s="535"/>
      <c r="D232" s="605"/>
      <c r="E232" s="605"/>
    </row>
    <row r="233" spans="1:5" s="603" customFormat="1" ht="15.6" x14ac:dyDescent="0.25">
      <c r="A233" s="604"/>
      <c r="C233" s="535"/>
      <c r="D233" s="605"/>
      <c r="E233" s="605"/>
    </row>
    <row r="234" spans="1:5" s="603" customFormat="1" ht="15.6" x14ac:dyDescent="0.25">
      <c r="A234" s="604"/>
      <c r="C234" s="535"/>
      <c r="D234" s="605"/>
      <c r="E234" s="605"/>
    </row>
    <row r="235" spans="1:5" s="603" customFormat="1" ht="15.6" x14ac:dyDescent="0.25">
      <c r="A235" s="604"/>
      <c r="C235" s="535"/>
      <c r="D235" s="605"/>
      <c r="E235" s="605"/>
    </row>
    <row r="236" spans="1:5" s="603" customFormat="1" ht="15.6" x14ac:dyDescent="0.25">
      <c r="A236" s="604"/>
      <c r="C236" s="535"/>
      <c r="D236" s="605"/>
      <c r="E236" s="605"/>
    </row>
    <row r="237" spans="1:5" s="603" customFormat="1" ht="15.6" x14ac:dyDescent="0.25">
      <c r="A237" s="604"/>
      <c r="C237" s="535"/>
      <c r="D237" s="605"/>
      <c r="E237" s="605"/>
    </row>
    <row r="238" spans="1:5" s="603" customFormat="1" ht="15.6" x14ac:dyDescent="0.25">
      <c r="A238" s="604"/>
      <c r="C238" s="535"/>
      <c r="D238" s="605"/>
      <c r="E238" s="605"/>
    </row>
    <row r="239" spans="1:5" s="603" customFormat="1" ht="15.6" x14ac:dyDescent="0.25">
      <c r="A239" s="604"/>
      <c r="C239" s="535"/>
      <c r="D239" s="605"/>
      <c r="E239" s="605"/>
    </row>
    <row r="240" spans="1:5" s="603" customFormat="1" ht="15.6" x14ac:dyDescent="0.25">
      <c r="A240" s="604"/>
      <c r="C240" s="535"/>
      <c r="D240" s="605"/>
      <c r="E240" s="605"/>
    </row>
    <row r="241" spans="1:5" s="603" customFormat="1" ht="15.6" x14ac:dyDescent="0.25">
      <c r="A241" s="604"/>
      <c r="C241" s="535"/>
      <c r="D241" s="605"/>
      <c r="E241" s="605"/>
    </row>
    <row r="242" spans="1:5" s="603" customFormat="1" ht="15.6" x14ac:dyDescent="0.25">
      <c r="A242" s="604"/>
      <c r="C242" s="535"/>
      <c r="D242" s="605"/>
      <c r="E242" s="605"/>
    </row>
    <row r="243" spans="1:5" s="603" customFormat="1" ht="15.6" x14ac:dyDescent="0.25">
      <c r="A243" s="604"/>
      <c r="C243" s="535"/>
      <c r="D243" s="605"/>
      <c r="E243" s="605"/>
    </row>
    <row r="244" spans="1:5" s="603" customFormat="1" ht="15.6" x14ac:dyDescent="0.25">
      <c r="A244" s="604"/>
      <c r="C244" s="535"/>
      <c r="D244" s="605"/>
      <c r="E244" s="605"/>
    </row>
    <row r="245" spans="1:5" s="603" customFormat="1" ht="15.6" x14ac:dyDescent="0.25">
      <c r="A245" s="604"/>
      <c r="C245" s="535"/>
      <c r="D245" s="605"/>
      <c r="E245" s="605"/>
    </row>
    <row r="246" spans="1:5" s="603" customFormat="1" ht="15.6" x14ac:dyDescent="0.25">
      <c r="A246" s="604"/>
      <c r="C246" s="535"/>
      <c r="D246" s="605"/>
      <c r="E246" s="605"/>
    </row>
    <row r="247" spans="1:5" s="603" customFormat="1" ht="15.6" x14ac:dyDescent="0.25">
      <c r="A247" s="604"/>
      <c r="C247" s="535"/>
      <c r="D247" s="605"/>
      <c r="E247" s="605"/>
    </row>
    <row r="248" spans="1:5" s="603" customFormat="1" ht="15.6" x14ac:dyDescent="0.25">
      <c r="A248" s="604"/>
      <c r="C248" s="535"/>
      <c r="D248" s="605"/>
      <c r="E248" s="605"/>
    </row>
    <row r="249" spans="1:5" s="603" customFormat="1" ht="15.6" x14ac:dyDescent="0.25">
      <c r="A249" s="604"/>
      <c r="C249" s="535"/>
      <c r="D249" s="605"/>
      <c r="E249" s="605"/>
    </row>
    <row r="250" spans="1:5" s="603" customFormat="1" ht="15.6" x14ac:dyDescent="0.25">
      <c r="A250" s="604"/>
      <c r="C250" s="535"/>
      <c r="D250" s="605"/>
      <c r="E250" s="605"/>
    </row>
    <row r="251" spans="1:5" s="603" customFormat="1" ht="15.6" x14ac:dyDescent="0.25">
      <c r="A251" s="604"/>
      <c r="C251" s="535"/>
      <c r="D251" s="605"/>
      <c r="E251" s="605"/>
    </row>
    <row r="252" spans="1:5" s="603" customFormat="1" ht="15.6" x14ac:dyDescent="0.25">
      <c r="A252" s="604"/>
      <c r="C252" s="535"/>
      <c r="D252" s="605"/>
      <c r="E252" s="605"/>
    </row>
    <row r="253" spans="1:5" s="603" customFormat="1" ht="15.6" x14ac:dyDescent="0.25">
      <c r="A253" s="604"/>
      <c r="C253" s="535"/>
      <c r="D253" s="605"/>
      <c r="E253" s="605"/>
    </row>
    <row r="254" spans="1:5" s="603" customFormat="1" ht="15.6" x14ac:dyDescent="0.25">
      <c r="A254" s="604"/>
      <c r="C254" s="535"/>
      <c r="D254" s="605"/>
      <c r="E254" s="605"/>
    </row>
    <row r="255" spans="1:5" s="603" customFormat="1" ht="15.6" x14ac:dyDescent="0.25">
      <c r="A255" s="604"/>
      <c r="C255" s="535"/>
      <c r="D255" s="605"/>
      <c r="E255" s="605"/>
    </row>
    <row r="256" spans="1:5" s="603" customFormat="1" ht="15.6" x14ac:dyDescent="0.25">
      <c r="A256" s="604"/>
      <c r="C256" s="535"/>
      <c r="D256" s="605"/>
      <c r="E256" s="605"/>
    </row>
    <row r="257" spans="1:5" s="603" customFormat="1" ht="15.6" x14ac:dyDescent="0.25">
      <c r="A257" s="604"/>
      <c r="C257" s="535"/>
      <c r="D257" s="605"/>
      <c r="E257" s="605"/>
    </row>
    <row r="258" spans="1:5" s="603" customFormat="1" ht="15.6" x14ac:dyDescent="0.25">
      <c r="A258" s="604"/>
      <c r="C258" s="535"/>
      <c r="D258" s="605"/>
      <c r="E258" s="605"/>
    </row>
    <row r="259" spans="1:5" s="603" customFormat="1" ht="15.6" x14ac:dyDescent="0.25">
      <c r="A259" s="604"/>
      <c r="C259" s="535"/>
      <c r="D259" s="605"/>
      <c r="E259" s="605"/>
    </row>
    <row r="260" spans="1:5" s="603" customFormat="1" ht="15.6" x14ac:dyDescent="0.25">
      <c r="A260" s="604"/>
      <c r="C260" s="535"/>
      <c r="D260" s="605"/>
      <c r="E260" s="605"/>
    </row>
    <row r="261" spans="1:5" s="603" customFormat="1" ht="15.6" x14ac:dyDescent="0.25">
      <c r="A261" s="604"/>
      <c r="C261" s="535"/>
      <c r="D261" s="605"/>
      <c r="E261" s="605"/>
    </row>
    <row r="262" spans="1:5" s="603" customFormat="1" ht="15.6" x14ac:dyDescent="0.25">
      <c r="A262" s="604"/>
      <c r="C262" s="535"/>
      <c r="D262" s="605"/>
      <c r="E262" s="605"/>
    </row>
    <row r="263" spans="1:5" s="603" customFormat="1" ht="15.6" x14ac:dyDescent="0.25">
      <c r="A263" s="604"/>
      <c r="C263" s="535"/>
      <c r="D263" s="605"/>
      <c r="E263" s="605"/>
    </row>
    <row r="264" spans="1:5" s="603" customFormat="1" ht="15.6" x14ac:dyDescent="0.25">
      <c r="A264" s="604"/>
      <c r="C264" s="535"/>
      <c r="D264" s="605"/>
      <c r="E264" s="605"/>
    </row>
    <row r="265" spans="1:5" s="603" customFormat="1" ht="15.6" x14ac:dyDescent="0.25">
      <c r="A265" s="604"/>
      <c r="C265" s="535"/>
      <c r="D265" s="605"/>
      <c r="E265" s="605"/>
    </row>
    <row r="266" spans="1:5" s="603" customFormat="1" ht="15.6" x14ac:dyDescent="0.25">
      <c r="A266" s="604"/>
      <c r="C266" s="535"/>
      <c r="D266" s="605"/>
      <c r="E266" s="605"/>
    </row>
    <row r="267" spans="1:5" s="603" customFormat="1" ht="15.6" x14ac:dyDescent="0.25">
      <c r="A267" s="604"/>
      <c r="C267" s="535"/>
      <c r="D267" s="605"/>
      <c r="E267" s="605"/>
    </row>
    <row r="268" spans="1:5" s="603" customFormat="1" ht="15.6" x14ac:dyDescent="0.25">
      <c r="A268" s="604"/>
      <c r="C268" s="535"/>
      <c r="D268" s="605"/>
      <c r="E268" s="605"/>
    </row>
    <row r="269" spans="1:5" s="603" customFormat="1" ht="15.6" x14ac:dyDescent="0.25">
      <c r="A269" s="604"/>
      <c r="C269" s="535"/>
      <c r="D269" s="605"/>
      <c r="E269" s="605"/>
    </row>
    <row r="270" spans="1:5" s="603" customFormat="1" ht="15.6" x14ac:dyDescent="0.25">
      <c r="A270" s="604"/>
      <c r="C270" s="535"/>
      <c r="D270" s="605"/>
      <c r="E270" s="605"/>
    </row>
    <row r="271" spans="1:5" s="603" customFormat="1" ht="15.6" x14ac:dyDescent="0.25">
      <c r="A271" s="604"/>
      <c r="C271" s="535"/>
      <c r="D271" s="605"/>
      <c r="E271" s="605"/>
    </row>
    <row r="272" spans="1:5" s="603" customFormat="1" ht="15.6" x14ac:dyDescent="0.25">
      <c r="A272" s="604"/>
      <c r="C272" s="535"/>
      <c r="D272" s="605"/>
      <c r="E272" s="605"/>
    </row>
    <row r="273" spans="1:5" s="603" customFormat="1" ht="15.6" x14ac:dyDescent="0.25">
      <c r="A273" s="604"/>
      <c r="C273" s="535"/>
      <c r="D273" s="605"/>
      <c r="E273" s="605"/>
    </row>
    <row r="274" spans="1:5" s="603" customFormat="1" ht="15.6" x14ac:dyDescent="0.25">
      <c r="A274" s="604"/>
      <c r="C274" s="535"/>
      <c r="D274" s="605"/>
      <c r="E274" s="605"/>
    </row>
    <row r="275" spans="1:5" s="603" customFormat="1" ht="15.6" x14ac:dyDescent="0.25">
      <c r="A275" s="604"/>
      <c r="C275" s="535"/>
      <c r="D275" s="605"/>
      <c r="E275" s="605"/>
    </row>
    <row r="276" spans="1:5" s="603" customFormat="1" ht="15.6" x14ac:dyDescent="0.25">
      <c r="A276" s="604"/>
      <c r="C276" s="535"/>
      <c r="D276" s="605"/>
      <c r="E276" s="605"/>
    </row>
    <row r="277" spans="1:5" s="603" customFormat="1" ht="15.6" x14ac:dyDescent="0.25">
      <c r="A277" s="604"/>
      <c r="C277" s="535"/>
      <c r="D277" s="605"/>
      <c r="E277" s="605"/>
    </row>
    <row r="278" spans="1:5" s="603" customFormat="1" ht="15.6" x14ac:dyDescent="0.25">
      <c r="A278" s="604"/>
      <c r="C278" s="535"/>
      <c r="D278" s="605"/>
      <c r="E278" s="605"/>
    </row>
    <row r="279" spans="1:5" s="603" customFormat="1" ht="15.6" x14ac:dyDescent="0.25">
      <c r="A279" s="604"/>
      <c r="C279" s="535"/>
      <c r="D279" s="605"/>
      <c r="E279" s="605"/>
    </row>
    <row r="280" spans="1:5" s="603" customFormat="1" ht="15.6" x14ac:dyDescent="0.25">
      <c r="A280" s="604"/>
      <c r="C280" s="535"/>
      <c r="D280" s="605"/>
      <c r="E280" s="605"/>
    </row>
    <row r="281" spans="1:5" s="603" customFormat="1" ht="15.6" x14ac:dyDescent="0.25">
      <c r="A281" s="604"/>
      <c r="C281" s="535"/>
      <c r="D281" s="605"/>
      <c r="E281" s="605"/>
    </row>
    <row r="282" spans="1:5" s="603" customFormat="1" ht="15.6" x14ac:dyDescent="0.25">
      <c r="A282" s="604"/>
      <c r="C282" s="535"/>
      <c r="D282" s="605"/>
      <c r="E282" s="605"/>
    </row>
    <row r="283" spans="1:5" s="603" customFormat="1" ht="15.6" x14ac:dyDescent="0.25">
      <c r="A283" s="604"/>
      <c r="C283" s="535"/>
      <c r="D283" s="605"/>
      <c r="E283" s="605"/>
    </row>
    <row r="284" spans="1:5" s="603" customFormat="1" ht="15.6" x14ac:dyDescent="0.25">
      <c r="A284" s="604"/>
      <c r="C284" s="535"/>
      <c r="D284" s="605"/>
      <c r="E284" s="605"/>
    </row>
    <row r="285" spans="1:5" s="603" customFormat="1" ht="15.6" x14ac:dyDescent="0.25">
      <c r="A285" s="604"/>
      <c r="C285" s="535"/>
      <c r="D285" s="605"/>
      <c r="E285" s="605"/>
    </row>
    <row r="286" spans="1:5" s="603" customFormat="1" ht="15.6" x14ac:dyDescent="0.25">
      <c r="A286" s="604"/>
      <c r="C286" s="535"/>
      <c r="D286" s="605"/>
      <c r="E286" s="605"/>
    </row>
    <row r="287" spans="1:5" s="603" customFormat="1" ht="15.6" x14ac:dyDescent="0.25">
      <c r="A287" s="604"/>
      <c r="C287" s="535"/>
      <c r="D287" s="605"/>
      <c r="E287" s="605"/>
    </row>
    <row r="288" spans="1:5" s="603" customFormat="1" ht="15.6" x14ac:dyDescent="0.25">
      <c r="A288" s="604"/>
      <c r="C288" s="535"/>
      <c r="D288" s="605"/>
      <c r="E288" s="605"/>
    </row>
    <row r="289" spans="1:5" s="603" customFormat="1" ht="15.6" x14ac:dyDescent="0.25">
      <c r="A289" s="604"/>
      <c r="C289" s="535"/>
      <c r="D289" s="605"/>
      <c r="E289" s="605"/>
    </row>
    <row r="290" spans="1:5" s="603" customFormat="1" ht="15.6" x14ac:dyDescent="0.25">
      <c r="A290" s="604"/>
      <c r="C290" s="535"/>
      <c r="D290" s="605"/>
      <c r="E290" s="605"/>
    </row>
    <row r="291" spans="1:5" s="603" customFormat="1" ht="15.6" x14ac:dyDescent="0.25">
      <c r="A291" s="604"/>
      <c r="C291" s="535"/>
      <c r="D291" s="605"/>
      <c r="E291" s="605"/>
    </row>
    <row r="292" spans="1:5" s="603" customFormat="1" ht="15.6" x14ac:dyDescent="0.25">
      <c r="A292" s="604"/>
      <c r="C292" s="535"/>
      <c r="D292" s="605"/>
      <c r="E292" s="605"/>
    </row>
    <row r="293" spans="1:5" s="603" customFormat="1" ht="15.6" x14ac:dyDescent="0.25">
      <c r="A293" s="604"/>
      <c r="C293" s="535"/>
      <c r="D293" s="605"/>
      <c r="E293" s="605"/>
    </row>
    <row r="294" spans="1:5" s="603" customFormat="1" ht="15.6" x14ac:dyDescent="0.25">
      <c r="A294" s="604"/>
      <c r="C294" s="535"/>
      <c r="D294" s="605"/>
      <c r="E294" s="605"/>
    </row>
    <row r="295" spans="1:5" s="603" customFormat="1" ht="15.6" x14ac:dyDescent="0.25">
      <c r="A295" s="604"/>
      <c r="C295" s="535"/>
      <c r="D295" s="605"/>
      <c r="E295" s="605"/>
    </row>
    <row r="296" spans="1:5" s="603" customFormat="1" ht="15.6" x14ac:dyDescent="0.25">
      <c r="A296" s="604"/>
      <c r="C296" s="535"/>
      <c r="D296" s="605"/>
      <c r="E296" s="605"/>
    </row>
    <row r="297" spans="1:5" s="603" customFormat="1" ht="15.6" x14ac:dyDescent="0.25">
      <c r="A297" s="604"/>
      <c r="C297" s="535"/>
      <c r="D297" s="605"/>
      <c r="E297" s="605"/>
    </row>
    <row r="298" spans="1:5" s="603" customFormat="1" ht="15.6" x14ac:dyDescent="0.25">
      <c r="A298" s="604"/>
      <c r="C298" s="535"/>
      <c r="D298" s="605"/>
      <c r="E298" s="605"/>
    </row>
    <row r="299" spans="1:5" s="603" customFormat="1" ht="15.6" x14ac:dyDescent="0.25">
      <c r="A299" s="604"/>
      <c r="C299" s="535"/>
      <c r="D299" s="605"/>
      <c r="E299" s="605"/>
    </row>
    <row r="300" spans="1:5" s="603" customFormat="1" ht="15.6" x14ac:dyDescent="0.25">
      <c r="A300" s="604"/>
      <c r="C300" s="535"/>
      <c r="D300" s="605"/>
      <c r="E300" s="605"/>
    </row>
    <row r="301" spans="1:5" s="603" customFormat="1" ht="15.6" x14ac:dyDescent="0.25">
      <c r="A301" s="604"/>
      <c r="C301" s="535"/>
      <c r="D301" s="605"/>
      <c r="E301" s="605"/>
    </row>
    <row r="302" spans="1:5" s="603" customFormat="1" ht="15.6" x14ac:dyDescent="0.25">
      <c r="A302" s="604"/>
      <c r="C302" s="535"/>
      <c r="D302" s="605"/>
      <c r="E302" s="605"/>
    </row>
    <row r="303" spans="1:5" s="603" customFormat="1" ht="15.6" x14ac:dyDescent="0.25">
      <c r="A303" s="604"/>
      <c r="C303" s="535"/>
      <c r="D303" s="605"/>
      <c r="E303" s="605"/>
    </row>
    <row r="304" spans="1:5" s="603" customFormat="1" ht="15.6" x14ac:dyDescent="0.25">
      <c r="A304" s="604"/>
      <c r="C304" s="535"/>
      <c r="D304" s="605"/>
      <c r="E304" s="605"/>
    </row>
    <row r="305" spans="1:5" s="603" customFormat="1" ht="15.6" x14ac:dyDescent="0.25">
      <c r="A305" s="604"/>
      <c r="C305" s="535"/>
      <c r="D305" s="605"/>
      <c r="E305" s="605"/>
    </row>
    <row r="306" spans="1:5" s="603" customFormat="1" ht="15.6" x14ac:dyDescent="0.25">
      <c r="A306" s="604"/>
      <c r="C306" s="535"/>
      <c r="D306" s="605"/>
      <c r="E306" s="605"/>
    </row>
    <row r="307" spans="1:5" s="603" customFormat="1" ht="15.6" x14ac:dyDescent="0.25">
      <c r="A307" s="604"/>
      <c r="C307" s="535"/>
      <c r="D307" s="605"/>
      <c r="E307" s="605"/>
    </row>
    <row r="308" spans="1:5" s="603" customFormat="1" ht="15.6" x14ac:dyDescent="0.25">
      <c r="A308" s="604"/>
      <c r="C308" s="535"/>
      <c r="D308" s="605"/>
      <c r="E308" s="605"/>
    </row>
    <row r="309" spans="1:5" s="603" customFormat="1" ht="15.6" x14ac:dyDescent="0.25">
      <c r="A309" s="604"/>
      <c r="C309" s="535"/>
      <c r="D309" s="605"/>
      <c r="E309" s="605"/>
    </row>
    <row r="310" spans="1:5" s="603" customFormat="1" ht="15.6" x14ac:dyDescent="0.25">
      <c r="A310" s="604"/>
      <c r="C310" s="535"/>
      <c r="D310" s="605"/>
      <c r="E310" s="605"/>
    </row>
    <row r="311" spans="1:5" s="603" customFormat="1" ht="15.6" x14ac:dyDescent="0.25">
      <c r="A311" s="604"/>
      <c r="C311" s="535"/>
      <c r="D311" s="605"/>
      <c r="E311" s="605"/>
    </row>
    <row r="312" spans="1:5" s="603" customFormat="1" ht="15.6" x14ac:dyDescent="0.25">
      <c r="A312" s="604"/>
      <c r="C312" s="535"/>
      <c r="D312" s="605"/>
      <c r="E312" s="605"/>
    </row>
    <row r="313" spans="1:5" s="603" customFormat="1" ht="15.6" x14ac:dyDescent="0.25">
      <c r="A313" s="604"/>
      <c r="C313" s="535"/>
      <c r="D313" s="605"/>
      <c r="E313" s="605"/>
    </row>
    <row r="314" spans="1:5" s="603" customFormat="1" ht="15.6" x14ac:dyDescent="0.25">
      <c r="A314" s="604"/>
      <c r="C314" s="535"/>
      <c r="D314" s="605"/>
      <c r="E314" s="605"/>
    </row>
    <row r="315" spans="1:5" s="603" customFormat="1" ht="15.6" x14ac:dyDescent="0.25">
      <c r="A315" s="604"/>
      <c r="C315" s="535"/>
      <c r="D315" s="605"/>
      <c r="E315" s="605"/>
    </row>
    <row r="316" spans="1:5" s="603" customFormat="1" ht="15.6" x14ac:dyDescent="0.25">
      <c r="A316" s="604"/>
      <c r="C316" s="535"/>
      <c r="D316" s="605"/>
      <c r="E316" s="605"/>
    </row>
    <row r="317" spans="1:5" s="603" customFormat="1" ht="15.6" x14ac:dyDescent="0.25">
      <c r="A317" s="604"/>
      <c r="C317" s="535"/>
      <c r="D317" s="605"/>
      <c r="E317" s="605"/>
    </row>
    <row r="318" spans="1:5" s="603" customFormat="1" ht="15.6" x14ac:dyDescent="0.25">
      <c r="A318" s="604"/>
      <c r="C318" s="535"/>
      <c r="D318" s="605"/>
      <c r="E318" s="605"/>
    </row>
    <row r="319" spans="1:5" s="603" customFormat="1" ht="15.6" x14ac:dyDescent="0.25">
      <c r="A319" s="604"/>
      <c r="C319" s="535"/>
      <c r="D319" s="605"/>
      <c r="E319" s="605"/>
    </row>
    <row r="320" spans="1:5" s="603" customFormat="1" ht="15.6" x14ac:dyDescent="0.25">
      <c r="A320" s="604"/>
      <c r="C320" s="535"/>
      <c r="D320" s="605"/>
      <c r="E320" s="605"/>
    </row>
    <row r="321" spans="1:5" s="603" customFormat="1" ht="15.6" x14ac:dyDescent="0.25">
      <c r="A321" s="604"/>
      <c r="C321" s="535"/>
      <c r="D321" s="605"/>
      <c r="E321" s="605"/>
    </row>
    <row r="322" spans="1:5" s="603" customFormat="1" ht="15.6" x14ac:dyDescent="0.25">
      <c r="A322" s="604"/>
      <c r="C322" s="535"/>
      <c r="D322" s="605"/>
      <c r="E322" s="605"/>
    </row>
    <row r="323" spans="1:5" s="603" customFormat="1" ht="15.6" x14ac:dyDescent="0.25">
      <c r="A323" s="604"/>
      <c r="C323" s="535"/>
      <c r="D323" s="605"/>
      <c r="E323" s="605"/>
    </row>
    <row r="324" spans="1:5" s="603" customFormat="1" ht="15.6" x14ac:dyDescent="0.25">
      <c r="A324" s="604"/>
      <c r="C324" s="535"/>
      <c r="D324" s="605"/>
      <c r="E324" s="605"/>
    </row>
    <row r="325" spans="1:5" s="603" customFormat="1" ht="15.6" x14ac:dyDescent="0.25">
      <c r="A325" s="604"/>
      <c r="C325" s="535"/>
      <c r="D325" s="605"/>
      <c r="E325" s="605"/>
    </row>
    <row r="326" spans="1:5" s="603" customFormat="1" ht="15.6" x14ac:dyDescent="0.25">
      <c r="A326" s="604"/>
      <c r="C326" s="535"/>
      <c r="D326" s="605"/>
      <c r="E326" s="605"/>
    </row>
    <row r="327" spans="1:5" s="603" customFormat="1" ht="15.6" x14ac:dyDescent="0.25">
      <c r="A327" s="604"/>
      <c r="C327" s="535"/>
      <c r="D327" s="605"/>
      <c r="E327" s="605"/>
    </row>
    <row r="328" spans="1:5" s="603" customFormat="1" ht="15.6" x14ac:dyDescent="0.25">
      <c r="A328" s="604"/>
      <c r="C328" s="535"/>
      <c r="D328" s="605"/>
      <c r="E328" s="605"/>
    </row>
    <row r="329" spans="1:5" s="603" customFormat="1" ht="15.6" x14ac:dyDescent="0.25">
      <c r="A329" s="604"/>
      <c r="C329" s="535"/>
      <c r="D329" s="605"/>
      <c r="E329" s="605"/>
    </row>
    <row r="330" spans="1:5" s="603" customFormat="1" ht="15.6" x14ac:dyDescent="0.25">
      <c r="A330" s="604"/>
      <c r="C330" s="535"/>
      <c r="D330" s="605"/>
      <c r="E330" s="605"/>
    </row>
    <row r="331" spans="1:5" s="603" customFormat="1" ht="15.6" x14ac:dyDescent="0.25">
      <c r="A331" s="604"/>
      <c r="C331" s="535"/>
      <c r="D331" s="605"/>
      <c r="E331" s="605"/>
    </row>
    <row r="332" spans="1:5" s="603" customFormat="1" ht="15.6" x14ac:dyDescent="0.25">
      <c r="A332" s="604"/>
      <c r="C332" s="535"/>
      <c r="D332" s="605"/>
      <c r="E332" s="605"/>
    </row>
    <row r="333" spans="1:5" s="603" customFormat="1" ht="15.6" x14ac:dyDescent="0.25">
      <c r="A333" s="604"/>
      <c r="C333" s="535"/>
      <c r="D333" s="605"/>
      <c r="E333" s="605"/>
    </row>
    <row r="334" spans="1:5" s="603" customFormat="1" ht="15.6" x14ac:dyDescent="0.25">
      <c r="A334" s="604"/>
      <c r="C334" s="535"/>
      <c r="D334" s="605"/>
      <c r="E334" s="605"/>
    </row>
    <row r="335" spans="1:5" s="603" customFormat="1" ht="15.6" x14ac:dyDescent="0.25">
      <c r="A335" s="604"/>
      <c r="C335" s="535"/>
      <c r="D335" s="605"/>
      <c r="E335" s="605"/>
    </row>
    <row r="336" spans="1:5" s="603" customFormat="1" ht="15.6" x14ac:dyDescent="0.25">
      <c r="A336" s="604"/>
      <c r="C336" s="535"/>
      <c r="D336" s="605"/>
      <c r="E336" s="605"/>
    </row>
    <row r="337" spans="1:5" s="603" customFormat="1" ht="15.6" x14ac:dyDescent="0.25">
      <c r="A337" s="604"/>
      <c r="C337" s="535"/>
      <c r="D337" s="605"/>
      <c r="E337" s="605"/>
    </row>
    <row r="338" spans="1:5" s="603" customFormat="1" ht="15.6" x14ac:dyDescent="0.25">
      <c r="A338" s="604"/>
      <c r="C338" s="535"/>
      <c r="D338" s="605"/>
      <c r="E338" s="605"/>
    </row>
    <row r="339" spans="1:5" s="603" customFormat="1" ht="15.6" x14ac:dyDescent="0.25">
      <c r="A339" s="604"/>
      <c r="C339" s="535"/>
      <c r="D339" s="605"/>
      <c r="E339" s="605"/>
    </row>
    <row r="340" spans="1:5" s="603" customFormat="1" ht="15.6" x14ac:dyDescent="0.25">
      <c r="A340" s="604"/>
      <c r="C340" s="535"/>
      <c r="D340" s="605"/>
      <c r="E340" s="605"/>
    </row>
    <row r="341" spans="1:5" s="603" customFormat="1" ht="15.6" x14ac:dyDescent="0.25">
      <c r="A341" s="604"/>
      <c r="C341" s="535"/>
      <c r="D341" s="605"/>
      <c r="E341" s="605"/>
    </row>
    <row r="342" spans="1:5" s="603" customFormat="1" ht="15.6" x14ac:dyDescent="0.25">
      <c r="A342" s="604"/>
      <c r="C342" s="535"/>
      <c r="D342" s="605"/>
      <c r="E342" s="605"/>
    </row>
    <row r="343" spans="1:5" s="603" customFormat="1" ht="15.6" x14ac:dyDescent="0.25">
      <c r="A343" s="604"/>
      <c r="C343" s="535"/>
      <c r="D343" s="605"/>
      <c r="E343" s="605"/>
    </row>
    <row r="344" spans="1:5" s="603" customFormat="1" ht="15.6" x14ac:dyDescent="0.25">
      <c r="A344" s="604"/>
      <c r="C344" s="535"/>
      <c r="D344" s="605"/>
      <c r="E344" s="605"/>
    </row>
    <row r="345" spans="1:5" s="603" customFormat="1" ht="15.6" x14ac:dyDescent="0.25">
      <c r="A345" s="604"/>
      <c r="C345" s="535"/>
      <c r="D345" s="605"/>
      <c r="E345" s="605"/>
    </row>
    <row r="346" spans="1:5" s="603" customFormat="1" ht="15.6" x14ac:dyDescent="0.25">
      <c r="A346" s="604"/>
      <c r="C346" s="535"/>
      <c r="D346" s="605"/>
      <c r="E346" s="605"/>
    </row>
    <row r="347" spans="1:5" s="603" customFormat="1" ht="15.6" x14ac:dyDescent="0.25">
      <c r="A347" s="604"/>
      <c r="C347" s="535"/>
      <c r="D347" s="605"/>
      <c r="E347" s="605"/>
    </row>
    <row r="348" spans="1:5" s="603" customFormat="1" ht="15.6" x14ac:dyDescent="0.25">
      <c r="A348" s="604"/>
      <c r="C348" s="535"/>
      <c r="D348" s="605"/>
      <c r="E348" s="605"/>
    </row>
    <row r="349" spans="1:5" s="603" customFormat="1" ht="15.6" x14ac:dyDescent="0.25">
      <c r="A349" s="604"/>
      <c r="C349" s="535"/>
      <c r="D349" s="605"/>
      <c r="E349" s="605"/>
    </row>
    <row r="350" spans="1:5" s="603" customFormat="1" ht="15.6" x14ac:dyDescent="0.25">
      <c r="A350" s="604"/>
      <c r="C350" s="535"/>
      <c r="D350" s="605"/>
      <c r="E350" s="605"/>
    </row>
    <row r="351" spans="1:5" s="603" customFormat="1" ht="15.6" x14ac:dyDescent="0.25">
      <c r="A351" s="604"/>
      <c r="C351" s="535"/>
      <c r="D351" s="605"/>
      <c r="E351" s="605"/>
    </row>
    <row r="352" spans="1:5" s="603" customFormat="1" ht="15.6" x14ac:dyDescent="0.25">
      <c r="A352" s="604"/>
      <c r="C352" s="535"/>
      <c r="D352" s="605"/>
      <c r="E352" s="605"/>
    </row>
    <row r="353" spans="1:5" s="603" customFormat="1" ht="15.6" x14ac:dyDescent="0.25">
      <c r="A353" s="604"/>
      <c r="C353" s="535"/>
      <c r="D353" s="605"/>
      <c r="E353" s="605"/>
    </row>
    <row r="354" spans="1:5" s="603" customFormat="1" ht="15.6" x14ac:dyDescent="0.25">
      <c r="A354" s="604"/>
      <c r="C354" s="535"/>
      <c r="D354" s="605"/>
      <c r="E354" s="605"/>
    </row>
    <row r="355" spans="1:5" s="603" customFormat="1" ht="15.6" x14ac:dyDescent="0.25">
      <c r="A355" s="604"/>
      <c r="C355" s="535"/>
      <c r="D355" s="605"/>
      <c r="E355" s="605"/>
    </row>
    <row r="356" spans="1:5" s="603" customFormat="1" ht="15.6" x14ac:dyDescent="0.25">
      <c r="A356" s="604"/>
      <c r="C356" s="535"/>
      <c r="D356" s="605"/>
      <c r="E356" s="605"/>
    </row>
    <row r="357" spans="1:5" s="603" customFormat="1" ht="15.6" x14ac:dyDescent="0.25">
      <c r="A357" s="604"/>
      <c r="C357" s="535"/>
      <c r="D357" s="605"/>
      <c r="E357" s="605"/>
    </row>
    <row r="358" spans="1:5" s="603" customFormat="1" ht="15.6" x14ac:dyDescent="0.25">
      <c r="A358" s="604"/>
      <c r="C358" s="535"/>
      <c r="D358" s="605"/>
      <c r="E358" s="605"/>
    </row>
    <row r="359" spans="1:5" s="603" customFormat="1" ht="15.6" x14ac:dyDescent="0.25">
      <c r="A359" s="604"/>
      <c r="C359" s="535"/>
      <c r="D359" s="605"/>
      <c r="E359" s="605"/>
    </row>
    <row r="360" spans="1:5" s="603" customFormat="1" ht="15.6" x14ac:dyDescent="0.25">
      <c r="A360" s="604"/>
      <c r="C360" s="535"/>
      <c r="D360" s="605"/>
      <c r="E360" s="605"/>
    </row>
    <row r="361" spans="1:5" s="603" customFormat="1" ht="15.6" x14ac:dyDescent="0.25">
      <c r="A361" s="604"/>
      <c r="C361" s="535"/>
      <c r="D361" s="605"/>
      <c r="E361" s="605"/>
    </row>
    <row r="362" spans="1:5" s="603" customFormat="1" ht="15.6" x14ac:dyDescent="0.25">
      <c r="A362" s="604"/>
      <c r="C362" s="535"/>
      <c r="D362" s="605"/>
      <c r="E362" s="605"/>
    </row>
    <row r="363" spans="1:5" s="603" customFormat="1" ht="15.6" x14ac:dyDescent="0.25">
      <c r="A363" s="604"/>
      <c r="C363" s="535"/>
      <c r="D363" s="605"/>
      <c r="E363" s="605"/>
    </row>
    <row r="364" spans="1:5" s="603" customFormat="1" ht="15.6" x14ac:dyDescent="0.25">
      <c r="A364" s="604"/>
      <c r="C364" s="535"/>
      <c r="D364" s="605"/>
      <c r="E364" s="605"/>
    </row>
    <row r="365" spans="1:5" s="603" customFormat="1" ht="15.6" x14ac:dyDescent="0.25">
      <c r="A365" s="604"/>
      <c r="C365" s="535"/>
      <c r="D365" s="605"/>
      <c r="E365" s="605"/>
    </row>
    <row r="366" spans="1:5" s="603" customFormat="1" ht="15.6" x14ac:dyDescent="0.25">
      <c r="A366" s="604"/>
      <c r="C366" s="535"/>
      <c r="D366" s="605"/>
      <c r="E366" s="605"/>
    </row>
    <row r="367" spans="1:5" s="603" customFormat="1" ht="15.6" x14ac:dyDescent="0.25">
      <c r="A367" s="604"/>
      <c r="C367" s="535"/>
      <c r="D367" s="605"/>
      <c r="E367" s="605"/>
    </row>
    <row r="368" spans="1:5" s="603" customFormat="1" ht="15.6" x14ac:dyDescent="0.25">
      <c r="A368" s="604"/>
      <c r="C368" s="535"/>
      <c r="D368" s="605"/>
      <c r="E368" s="605"/>
    </row>
    <row r="369" spans="1:5" s="603" customFormat="1" ht="15.6" x14ac:dyDescent="0.25">
      <c r="A369" s="604"/>
      <c r="C369" s="535"/>
      <c r="D369" s="605"/>
      <c r="E369" s="605"/>
    </row>
    <row r="370" spans="1:5" s="603" customFormat="1" ht="15.6" x14ac:dyDescent="0.25">
      <c r="A370" s="604"/>
      <c r="C370" s="535"/>
      <c r="D370" s="605"/>
      <c r="E370" s="605"/>
    </row>
    <row r="371" spans="1:5" s="603" customFormat="1" ht="15.6" x14ac:dyDescent="0.25">
      <c r="A371" s="604"/>
      <c r="C371" s="535"/>
      <c r="D371" s="605"/>
      <c r="E371" s="605"/>
    </row>
    <row r="372" spans="1:5" s="603" customFormat="1" ht="15.6" x14ac:dyDescent="0.25">
      <c r="A372" s="604"/>
      <c r="C372" s="535"/>
      <c r="D372" s="605"/>
      <c r="E372" s="605"/>
    </row>
    <row r="373" spans="1:5" s="603" customFormat="1" ht="15.6" x14ac:dyDescent="0.25">
      <c r="A373" s="604"/>
      <c r="C373" s="535"/>
      <c r="D373" s="605"/>
      <c r="E373" s="605"/>
    </row>
    <row r="374" spans="1:5" s="603" customFormat="1" ht="15.6" x14ac:dyDescent="0.25">
      <c r="A374" s="604"/>
      <c r="C374" s="535"/>
      <c r="D374" s="605"/>
      <c r="E374" s="605"/>
    </row>
    <row r="375" spans="1:5" s="603" customFormat="1" ht="15.6" x14ac:dyDescent="0.25">
      <c r="A375" s="604"/>
      <c r="C375" s="535"/>
      <c r="D375" s="605"/>
      <c r="E375" s="605"/>
    </row>
    <row r="376" spans="1:5" s="603" customFormat="1" ht="15.6" x14ac:dyDescent="0.25">
      <c r="A376" s="604"/>
      <c r="C376" s="535"/>
      <c r="D376" s="605"/>
      <c r="E376" s="605"/>
    </row>
    <row r="377" spans="1:5" s="603" customFormat="1" ht="15.6" x14ac:dyDescent="0.25">
      <c r="A377" s="604"/>
      <c r="C377" s="535"/>
      <c r="D377" s="605"/>
      <c r="E377" s="605"/>
    </row>
    <row r="378" spans="1:5" s="603" customFormat="1" ht="15.6" x14ac:dyDescent="0.25">
      <c r="A378" s="604"/>
      <c r="C378" s="535"/>
      <c r="D378" s="605"/>
      <c r="E378" s="605"/>
    </row>
    <row r="379" spans="1:5" s="603" customFormat="1" ht="15.6" x14ac:dyDescent="0.25">
      <c r="A379" s="604"/>
      <c r="C379" s="535"/>
      <c r="D379" s="605"/>
      <c r="E379" s="605"/>
    </row>
    <row r="380" spans="1:5" s="603" customFormat="1" ht="15.6" x14ac:dyDescent="0.25">
      <c r="A380" s="604"/>
      <c r="C380" s="535"/>
      <c r="D380" s="605"/>
      <c r="E380" s="605"/>
    </row>
    <row r="381" spans="1:5" s="603" customFormat="1" ht="15.6" x14ac:dyDescent="0.25">
      <c r="A381" s="604"/>
      <c r="C381" s="535"/>
      <c r="D381" s="605"/>
      <c r="E381" s="605"/>
    </row>
    <row r="382" spans="1:5" s="603" customFormat="1" ht="15.6" x14ac:dyDescent="0.25">
      <c r="A382" s="604"/>
      <c r="C382" s="535"/>
      <c r="D382" s="605"/>
      <c r="E382" s="605"/>
    </row>
    <row r="383" spans="1:5" s="603" customFormat="1" ht="15.6" x14ac:dyDescent="0.25">
      <c r="A383" s="604"/>
      <c r="C383" s="535"/>
      <c r="D383" s="605"/>
      <c r="E383" s="605"/>
    </row>
    <row r="384" spans="1:5" s="603" customFormat="1" ht="15.6" x14ac:dyDescent="0.25">
      <c r="A384" s="604"/>
      <c r="C384" s="535"/>
      <c r="D384" s="605"/>
      <c r="E384" s="605"/>
    </row>
    <row r="385" spans="1:5" s="603" customFormat="1" ht="15.6" x14ac:dyDescent="0.25">
      <c r="A385" s="604"/>
      <c r="C385" s="535"/>
      <c r="D385" s="605"/>
      <c r="E385" s="605"/>
    </row>
    <row r="386" spans="1:5" s="603" customFormat="1" ht="15.6" x14ac:dyDescent="0.25">
      <c r="A386" s="604"/>
      <c r="C386" s="535"/>
      <c r="D386" s="605"/>
      <c r="E386" s="605"/>
    </row>
    <row r="387" spans="1:5" s="603" customFormat="1" ht="15.6" x14ac:dyDescent="0.25">
      <c r="A387" s="604"/>
      <c r="C387" s="535"/>
      <c r="D387" s="605"/>
      <c r="E387" s="605"/>
    </row>
    <row r="388" spans="1:5" s="603" customFormat="1" ht="15.6" x14ac:dyDescent="0.25">
      <c r="A388" s="604"/>
      <c r="C388" s="535"/>
      <c r="D388" s="605"/>
      <c r="E388" s="605"/>
    </row>
    <row r="389" spans="1:5" s="603" customFormat="1" ht="15.6" x14ac:dyDescent="0.25">
      <c r="A389" s="604"/>
      <c r="C389" s="535"/>
      <c r="D389" s="605"/>
      <c r="E389" s="605"/>
    </row>
    <row r="390" spans="1:5" s="603" customFormat="1" ht="15.6" x14ac:dyDescent="0.25">
      <c r="A390" s="604"/>
      <c r="C390" s="535"/>
      <c r="D390" s="605"/>
      <c r="E390" s="605"/>
    </row>
    <row r="391" spans="1:5" s="603" customFormat="1" ht="15.6" x14ac:dyDescent="0.25">
      <c r="A391" s="604"/>
      <c r="C391" s="535"/>
      <c r="D391" s="605"/>
      <c r="E391" s="605"/>
    </row>
    <row r="392" spans="1:5" s="603" customFormat="1" ht="15.6" x14ac:dyDescent="0.25">
      <c r="A392" s="604"/>
      <c r="C392" s="535"/>
      <c r="D392" s="605"/>
      <c r="E392" s="605"/>
    </row>
    <row r="393" spans="1:5" s="603" customFormat="1" ht="15.6" x14ac:dyDescent="0.25">
      <c r="A393" s="604"/>
      <c r="C393" s="535"/>
      <c r="D393" s="605"/>
      <c r="E393" s="605"/>
    </row>
    <row r="394" spans="1:5" s="603" customFormat="1" ht="15.6" x14ac:dyDescent="0.25">
      <c r="A394" s="604"/>
      <c r="C394" s="535"/>
      <c r="D394" s="605"/>
      <c r="E394" s="605"/>
    </row>
    <row r="395" spans="1:5" s="603" customFormat="1" ht="15.6" x14ac:dyDescent="0.25">
      <c r="A395" s="604"/>
      <c r="C395" s="535"/>
      <c r="D395" s="605"/>
      <c r="E395" s="605"/>
    </row>
    <row r="396" spans="1:5" s="603" customFormat="1" ht="15.6" x14ac:dyDescent="0.25">
      <c r="A396" s="604"/>
      <c r="C396" s="535"/>
      <c r="D396" s="605"/>
      <c r="E396" s="605"/>
    </row>
    <row r="397" spans="1:5" s="603" customFormat="1" ht="15.6" x14ac:dyDescent="0.25">
      <c r="A397" s="604"/>
      <c r="C397" s="535"/>
      <c r="D397" s="605"/>
      <c r="E397" s="605"/>
    </row>
    <row r="398" spans="1:5" s="603" customFormat="1" ht="15.6" x14ac:dyDescent="0.25">
      <c r="A398" s="604"/>
      <c r="C398" s="535"/>
      <c r="D398" s="605"/>
      <c r="E398" s="605"/>
    </row>
    <row r="399" spans="1:5" s="603" customFormat="1" ht="15.6" x14ac:dyDescent="0.25">
      <c r="A399" s="604"/>
      <c r="C399" s="535"/>
      <c r="D399" s="605"/>
      <c r="E399" s="605"/>
    </row>
    <row r="400" spans="1:5" s="603" customFormat="1" ht="15.6" x14ac:dyDescent="0.25">
      <c r="A400" s="604"/>
      <c r="C400" s="535"/>
      <c r="D400" s="605"/>
      <c r="E400" s="605"/>
    </row>
    <row r="401" spans="1:5" s="603" customFormat="1" ht="15.6" x14ac:dyDescent="0.25">
      <c r="A401" s="604"/>
      <c r="C401" s="535"/>
      <c r="D401" s="605"/>
      <c r="E401" s="605"/>
    </row>
    <row r="402" spans="1:5" s="603" customFormat="1" ht="15.6" x14ac:dyDescent="0.25">
      <c r="A402" s="604"/>
      <c r="C402" s="535"/>
      <c r="D402" s="605"/>
      <c r="E402" s="605"/>
    </row>
    <row r="403" spans="1:5" s="603" customFormat="1" ht="15.6" x14ac:dyDescent="0.25">
      <c r="A403" s="604"/>
      <c r="C403" s="535"/>
      <c r="D403" s="605"/>
      <c r="E403" s="605"/>
    </row>
    <row r="404" spans="1:5" s="603" customFormat="1" ht="15.6" x14ac:dyDescent="0.25">
      <c r="A404" s="604"/>
      <c r="C404" s="535"/>
      <c r="D404" s="605"/>
      <c r="E404" s="605"/>
    </row>
    <row r="405" spans="1:5" s="603" customFormat="1" ht="15.6" x14ac:dyDescent="0.25">
      <c r="A405" s="604"/>
      <c r="C405" s="535"/>
      <c r="D405" s="605"/>
      <c r="E405" s="605"/>
    </row>
    <row r="406" spans="1:5" s="603" customFormat="1" ht="15.6" x14ac:dyDescent="0.25">
      <c r="A406" s="604"/>
      <c r="C406" s="535"/>
      <c r="D406" s="605"/>
      <c r="E406" s="605"/>
    </row>
    <row r="407" spans="1:5" s="603" customFormat="1" ht="15.6" x14ac:dyDescent="0.25">
      <c r="A407" s="604"/>
      <c r="C407" s="535"/>
      <c r="D407" s="605"/>
      <c r="E407" s="605"/>
    </row>
    <row r="408" spans="1:5" s="603" customFormat="1" ht="15.6" x14ac:dyDescent="0.25">
      <c r="A408" s="604"/>
      <c r="C408" s="535"/>
      <c r="D408" s="605"/>
      <c r="E408" s="605"/>
    </row>
    <row r="409" spans="1:5" s="603" customFormat="1" ht="15.6" x14ac:dyDescent="0.25">
      <c r="A409" s="604"/>
      <c r="C409" s="535"/>
      <c r="D409" s="605"/>
      <c r="E409" s="605"/>
    </row>
    <row r="410" spans="1:5" s="603" customFormat="1" ht="15.6" x14ac:dyDescent="0.25">
      <c r="A410" s="604"/>
      <c r="C410" s="535"/>
      <c r="D410" s="605"/>
      <c r="E410" s="605"/>
    </row>
    <row r="411" spans="1:5" s="603" customFormat="1" ht="15.6" x14ac:dyDescent="0.25">
      <c r="A411" s="604"/>
      <c r="C411" s="535"/>
      <c r="D411" s="605"/>
      <c r="E411" s="605"/>
    </row>
    <row r="412" spans="1:5" s="603" customFormat="1" ht="15.6" x14ac:dyDescent="0.25">
      <c r="A412" s="604"/>
      <c r="C412" s="535"/>
      <c r="D412" s="605"/>
      <c r="E412" s="605"/>
    </row>
    <row r="413" spans="1:5" s="603" customFormat="1" ht="15.6" x14ac:dyDescent="0.25">
      <c r="A413" s="604"/>
      <c r="C413" s="535"/>
      <c r="D413" s="605"/>
      <c r="E413" s="605"/>
    </row>
    <row r="414" spans="1:5" s="603" customFormat="1" ht="15.6" x14ac:dyDescent="0.25">
      <c r="A414" s="604"/>
      <c r="C414" s="535"/>
      <c r="D414" s="605"/>
      <c r="E414" s="605"/>
    </row>
    <row r="415" spans="1:5" s="603" customFormat="1" ht="15.6" x14ac:dyDescent="0.25">
      <c r="A415" s="604"/>
      <c r="C415" s="535"/>
      <c r="D415" s="605"/>
      <c r="E415" s="605"/>
    </row>
    <row r="416" spans="1:5" s="603" customFormat="1" ht="15.6" x14ac:dyDescent="0.25">
      <c r="A416" s="604"/>
      <c r="C416" s="535"/>
      <c r="D416" s="605"/>
      <c r="E416" s="605"/>
    </row>
    <row r="417" spans="1:5" s="603" customFormat="1" ht="15.6" x14ac:dyDescent="0.25">
      <c r="A417" s="604"/>
      <c r="C417" s="535"/>
      <c r="D417" s="605"/>
      <c r="E417" s="605"/>
    </row>
    <row r="418" spans="1:5" s="603" customFormat="1" ht="15.6" x14ac:dyDescent="0.25">
      <c r="A418" s="604"/>
      <c r="C418" s="535"/>
      <c r="D418" s="605"/>
      <c r="E418" s="605"/>
    </row>
    <row r="419" spans="1:5" s="603" customFormat="1" ht="15.6" x14ac:dyDescent="0.25">
      <c r="A419" s="604"/>
      <c r="C419" s="535"/>
      <c r="D419" s="605"/>
      <c r="E419" s="605"/>
    </row>
    <row r="420" spans="1:5" s="603" customFormat="1" ht="15.6" x14ac:dyDescent="0.25">
      <c r="A420" s="604"/>
      <c r="C420" s="535"/>
      <c r="D420" s="605"/>
      <c r="E420" s="605"/>
    </row>
    <row r="421" spans="1:5" s="603" customFormat="1" ht="15.6" x14ac:dyDescent="0.25">
      <c r="A421" s="604"/>
      <c r="C421" s="535"/>
      <c r="D421" s="605"/>
      <c r="E421" s="605"/>
    </row>
    <row r="422" spans="1:5" s="603" customFormat="1" ht="15.6" x14ac:dyDescent="0.25">
      <c r="A422" s="604"/>
      <c r="C422" s="535"/>
      <c r="D422" s="605"/>
      <c r="E422" s="60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7"/>
  <sheetViews>
    <sheetView showGridLines="0" tabSelected="1" zoomScale="80" zoomScaleNormal="80" zoomScaleSheetLayoutView="80" workbookViewId="0">
      <selection activeCell="H5" sqref="H5"/>
    </sheetView>
  </sheetViews>
  <sheetFormatPr defaultRowHeight="14.4" x14ac:dyDescent="0.3"/>
  <cols>
    <col min="1" max="1" width="32.21875" customWidth="1"/>
    <col min="2" max="2" width="78.21875" customWidth="1"/>
    <col min="3" max="3" width="1.44140625" customWidth="1"/>
    <col min="8" max="8" width="31" customWidth="1"/>
  </cols>
  <sheetData>
    <row r="1" spans="1:2" x14ac:dyDescent="0.3">
      <c r="A1" s="157"/>
      <c r="B1" s="630"/>
    </row>
    <row r="2" spans="1:2" x14ac:dyDescent="0.3">
      <c r="A2" s="675"/>
      <c r="B2" s="680"/>
    </row>
    <row r="3" spans="1:2" ht="31.2" x14ac:dyDescent="0.6">
      <c r="A3" s="676" t="s">
        <v>1828</v>
      </c>
      <c r="B3" s="680"/>
    </row>
    <row r="4" spans="1:2" x14ac:dyDescent="0.3">
      <c r="A4" s="675"/>
      <c r="B4" s="680"/>
    </row>
    <row r="5" spans="1:2" x14ac:dyDescent="0.3">
      <c r="A5" s="146"/>
      <c r="B5" s="145"/>
    </row>
    <row r="6" spans="1:2" ht="31.2" x14ac:dyDescent="0.6">
      <c r="A6" s="677" t="s">
        <v>1829</v>
      </c>
      <c r="B6" s="145"/>
    </row>
    <row r="7" spans="1:2" ht="31.2" x14ac:dyDescent="0.3">
      <c r="A7" s="678" t="s">
        <v>2181</v>
      </c>
      <c r="B7" s="145"/>
    </row>
    <row r="8" spans="1:2" ht="31.2" x14ac:dyDescent="0.3">
      <c r="A8" s="678" t="s">
        <v>2148</v>
      </c>
      <c r="B8" s="145"/>
    </row>
    <row r="9" spans="1:2" ht="31.2" x14ac:dyDescent="0.3">
      <c r="A9" s="678"/>
      <c r="B9" s="145"/>
    </row>
    <row r="10" spans="1:2" ht="25.8" x14ac:dyDescent="0.5">
      <c r="A10" s="679" t="s">
        <v>2234</v>
      </c>
      <c r="B10" s="145"/>
    </row>
    <row r="11" spans="1:2" ht="25.8" x14ac:dyDescent="0.5">
      <c r="A11" s="785"/>
      <c r="B11" s="145"/>
    </row>
    <row r="12" spans="1:2" ht="18" x14ac:dyDescent="0.35">
      <c r="A12" s="784" t="s">
        <v>2168</v>
      </c>
      <c r="B12" s="145"/>
    </row>
    <row r="13" spans="1:2" ht="18" x14ac:dyDescent="0.35">
      <c r="A13" s="784" t="s">
        <v>2235</v>
      </c>
      <c r="B13" s="145"/>
    </row>
    <row r="14" spans="1:2" ht="18" x14ac:dyDescent="0.35">
      <c r="A14" s="784" t="s">
        <v>2236</v>
      </c>
      <c r="B14" s="145"/>
    </row>
    <row r="15" spans="1:2" ht="18" x14ac:dyDescent="0.35">
      <c r="A15" s="783" t="s">
        <v>2169</v>
      </c>
      <c r="B15" s="145"/>
    </row>
    <row r="16" spans="1:2" ht="18" x14ac:dyDescent="0.35">
      <c r="A16" s="784" t="s">
        <v>2170</v>
      </c>
      <c r="B16" s="145"/>
    </row>
    <row r="17" spans="1:2" ht="18" x14ac:dyDescent="0.35">
      <c r="A17" s="784" t="s">
        <v>2171</v>
      </c>
      <c r="B17" s="145"/>
    </row>
    <row r="18" spans="1:2" x14ac:dyDescent="0.3">
      <c r="A18" s="146"/>
      <c r="B18" s="149"/>
    </row>
    <row r="19" spans="1:2" ht="28.8" x14ac:dyDescent="0.3">
      <c r="A19" s="681" t="s">
        <v>1830</v>
      </c>
      <c r="B19" s="149" t="s">
        <v>2197</v>
      </c>
    </row>
    <row r="20" spans="1:2" x14ac:dyDescent="0.3">
      <c r="A20" s="203" t="s">
        <v>1831</v>
      </c>
      <c r="B20" s="137" t="s">
        <v>2179</v>
      </c>
    </row>
    <row r="21" spans="1:2" x14ac:dyDescent="0.3">
      <c r="A21" s="203" t="s">
        <v>1832</v>
      </c>
      <c r="B21" s="137" t="s">
        <v>2149</v>
      </c>
    </row>
    <row r="22" spans="1:2" x14ac:dyDescent="0.3">
      <c r="A22" s="203" t="s">
        <v>1833</v>
      </c>
      <c r="B22" s="137" t="s">
        <v>2150</v>
      </c>
    </row>
    <row r="23" spans="1:2" x14ac:dyDescent="0.3">
      <c r="A23" s="203" t="s">
        <v>1834</v>
      </c>
      <c r="B23" s="137" t="s">
        <v>2233</v>
      </c>
    </row>
    <row r="24" spans="1:2" x14ac:dyDescent="0.3">
      <c r="A24" s="203" t="s">
        <v>1835</v>
      </c>
      <c r="B24" s="137" t="s">
        <v>2151</v>
      </c>
    </row>
    <row r="25" spans="1:2" x14ac:dyDescent="0.3">
      <c r="A25" s="203" t="s">
        <v>1836</v>
      </c>
      <c r="B25" s="137" t="s">
        <v>2148</v>
      </c>
    </row>
    <row r="26" spans="1:2" x14ac:dyDescent="0.3">
      <c r="A26" s="203" t="s">
        <v>1837</v>
      </c>
      <c r="B26" s="137" t="s">
        <v>2178</v>
      </c>
    </row>
    <row r="27" spans="1:2" x14ac:dyDescent="0.3">
      <c r="A27" s="147"/>
      <c r="B27" s="149"/>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heetViews>
  <sheetFormatPr defaultRowHeight="14.4" x14ac:dyDescent="0.3"/>
  <cols>
    <col min="1" max="2" width="3.77734375" customWidth="1"/>
    <col min="3" max="3" width="20.5546875" customWidth="1"/>
    <col min="4" max="4" width="3.77734375" customWidth="1"/>
    <col min="5" max="5" width="20.5546875" customWidth="1"/>
    <col min="6" max="6" width="3.77734375" customWidth="1"/>
    <col min="7" max="7" width="20.5546875" customWidth="1"/>
    <col min="8" max="8" width="3.77734375" customWidth="1"/>
    <col min="9" max="9" width="20.5546875" customWidth="1"/>
    <col min="10" max="10" width="3.77734375" customWidth="1"/>
    <col min="11" max="11" width="20.5546875" customWidth="1"/>
    <col min="12" max="14" width="3.77734375" customWidth="1"/>
    <col min="15" max="15" width="20.5546875" customWidth="1"/>
    <col min="16" max="16" width="3.77734375" customWidth="1"/>
    <col min="17" max="17" width="20.5546875" customWidth="1"/>
    <col min="18" max="18" width="3.77734375" customWidth="1"/>
    <col min="19" max="19" width="20.5546875" customWidth="1"/>
    <col min="20" max="20" width="3.77734375" customWidth="1"/>
  </cols>
  <sheetData>
    <row r="2" spans="2:21" ht="25.8" x14ac:dyDescent="0.5">
      <c r="B2" s="309" t="s">
        <v>1838</v>
      </c>
      <c r="C2" s="307"/>
      <c r="D2" s="307"/>
      <c r="E2" s="307"/>
      <c r="F2" s="307"/>
      <c r="G2" s="307"/>
      <c r="H2" s="307"/>
      <c r="I2" s="307"/>
      <c r="J2" s="307"/>
      <c r="K2" s="307"/>
      <c r="L2" s="307"/>
      <c r="M2" s="307"/>
      <c r="N2" s="307"/>
      <c r="O2" s="307"/>
      <c r="P2" s="307"/>
      <c r="Q2" s="307"/>
      <c r="R2" s="307"/>
      <c r="S2" s="307"/>
      <c r="T2" s="308"/>
    </row>
    <row r="4" spans="2:21" x14ac:dyDescent="0.3">
      <c r="B4" s="194" t="s">
        <v>1839</v>
      </c>
      <c r="C4" s="698"/>
      <c r="D4" s="698"/>
      <c r="E4" s="698"/>
      <c r="F4" s="698"/>
      <c r="G4" s="698"/>
      <c r="H4" s="698"/>
      <c r="I4" s="698"/>
      <c r="J4" s="698"/>
      <c r="K4" s="698"/>
      <c r="L4" s="698"/>
      <c r="M4" s="698"/>
      <c r="N4" s="698"/>
      <c r="O4" s="698"/>
      <c r="P4" s="698"/>
      <c r="Q4" s="698"/>
      <c r="R4" s="698"/>
      <c r="S4" s="698"/>
      <c r="T4" s="699"/>
    </row>
    <row r="5" spans="2:21" x14ac:dyDescent="0.3">
      <c r="B5" s="196" t="s">
        <v>1840</v>
      </c>
      <c r="C5" s="195"/>
      <c r="D5" s="195"/>
      <c r="E5" s="195"/>
      <c r="F5" s="195"/>
      <c r="G5" s="195"/>
      <c r="H5" s="195"/>
      <c r="I5" s="195"/>
      <c r="J5" s="195"/>
      <c r="K5" s="195"/>
      <c r="L5" s="195"/>
      <c r="M5" s="195"/>
      <c r="N5" s="195"/>
      <c r="O5" s="195"/>
      <c r="P5" s="195"/>
      <c r="Q5" s="195"/>
      <c r="R5" s="195"/>
      <c r="S5" s="195"/>
      <c r="T5" s="197"/>
    </row>
    <row r="6" spans="2:21" x14ac:dyDescent="0.3">
      <c r="R6" s="175"/>
      <c r="S6" s="175"/>
      <c r="T6" s="175"/>
    </row>
    <row r="7" spans="2:21" x14ac:dyDescent="0.3">
      <c r="B7" s="194"/>
      <c r="C7" s="698"/>
      <c r="D7" s="698"/>
      <c r="E7" s="698"/>
      <c r="F7" s="698"/>
      <c r="G7" s="698"/>
      <c r="H7" s="698"/>
      <c r="I7" s="698"/>
      <c r="J7" s="698"/>
      <c r="K7" s="698"/>
      <c r="L7" s="699"/>
      <c r="N7" s="194"/>
      <c r="O7" s="698"/>
      <c r="P7" s="698"/>
      <c r="Q7" s="698"/>
      <c r="R7" s="192"/>
      <c r="S7" s="192"/>
      <c r="T7" s="192"/>
      <c r="U7" s="146"/>
    </row>
    <row r="8" spans="2:21" ht="46.8" x14ac:dyDescent="0.3">
      <c r="B8" s="198"/>
      <c r="C8" s="294" t="s">
        <v>1841</v>
      </c>
      <c r="D8" s="354"/>
      <c r="E8" s="294" t="s">
        <v>1842</v>
      </c>
      <c r="F8" s="354"/>
      <c r="G8" s="294" t="s">
        <v>1843</v>
      </c>
      <c r="H8" s="354"/>
      <c r="I8" s="294" t="s">
        <v>1844</v>
      </c>
      <c r="J8" s="354"/>
      <c r="K8" s="351" t="s">
        <v>1845</v>
      </c>
      <c r="L8" s="355"/>
      <c r="M8" s="295"/>
      <c r="N8" s="358"/>
      <c r="O8" s="296" t="s">
        <v>1846</v>
      </c>
      <c r="P8" s="358"/>
      <c r="Q8" s="296" t="s">
        <v>1847</v>
      </c>
      <c r="R8" s="354"/>
      <c r="S8" s="296" t="s">
        <v>1848</v>
      </c>
      <c r="T8" s="354"/>
      <c r="U8" s="146"/>
    </row>
    <row r="9" spans="2:21" x14ac:dyDescent="0.3">
      <c r="B9" s="198"/>
      <c r="C9" s="192"/>
      <c r="D9" s="192"/>
      <c r="E9" s="192"/>
      <c r="F9" s="192"/>
      <c r="G9" s="192"/>
      <c r="H9" s="192"/>
      <c r="I9" s="192"/>
      <c r="J9" s="192"/>
      <c r="K9" s="192"/>
      <c r="L9" s="199"/>
      <c r="N9" s="198"/>
      <c r="O9" s="192"/>
      <c r="P9" s="192"/>
      <c r="Q9" s="192"/>
      <c r="R9" s="192"/>
      <c r="S9" s="192"/>
      <c r="T9" s="192"/>
      <c r="U9" s="146"/>
    </row>
    <row r="10" spans="2:21" ht="40.049999999999997" customHeight="1" x14ac:dyDescent="0.3">
      <c r="B10" s="198"/>
      <c r="C10" s="352"/>
      <c r="D10" s="175"/>
      <c r="E10" s="617"/>
      <c r="F10" s="175"/>
      <c r="G10" s="394" t="s">
        <v>1849</v>
      </c>
      <c r="H10" s="395"/>
      <c r="I10" s="395"/>
      <c r="J10" s="175"/>
      <c r="K10" s="353"/>
      <c r="L10" s="199"/>
      <c r="N10" s="198"/>
      <c r="O10" s="352"/>
      <c r="P10" s="175"/>
      <c r="Q10" s="395" t="s">
        <v>1850</v>
      </c>
      <c r="R10" s="175"/>
      <c r="S10" s="353"/>
      <c r="T10" s="192"/>
      <c r="U10" s="146"/>
    </row>
    <row r="11" spans="2:21" x14ac:dyDescent="0.3">
      <c r="B11" s="198"/>
      <c r="C11" s="192"/>
      <c r="D11" s="192"/>
      <c r="E11" s="192"/>
      <c r="F11" s="192"/>
      <c r="G11" s="192"/>
      <c r="H11" s="192"/>
      <c r="I11" s="192"/>
      <c r="J11" s="192"/>
      <c r="K11" s="192"/>
      <c r="L11" s="199"/>
      <c r="N11" s="198"/>
      <c r="O11" s="192"/>
      <c r="P11" s="192"/>
      <c r="Q11" s="192"/>
      <c r="R11" s="192"/>
      <c r="S11" s="192"/>
      <c r="T11" s="192"/>
      <c r="U11" s="146"/>
    </row>
    <row r="12" spans="2:21" ht="175.05" customHeight="1" x14ac:dyDescent="0.3">
      <c r="B12" s="198"/>
      <c r="C12" s="293" t="s">
        <v>1851</v>
      </c>
      <c r="D12" s="356"/>
      <c r="E12" s="293" t="s">
        <v>1852</v>
      </c>
      <c r="F12" s="356"/>
      <c r="G12" s="291" t="s">
        <v>1853</v>
      </c>
      <c r="H12" s="356"/>
      <c r="I12" s="292" t="s">
        <v>1854</v>
      </c>
      <c r="J12" s="356"/>
      <c r="K12" s="291" t="s">
        <v>1855</v>
      </c>
      <c r="L12" s="357"/>
      <c r="M12" s="205"/>
      <c r="N12" s="359"/>
      <c r="O12" s="293" t="s">
        <v>1856</v>
      </c>
      <c r="P12" s="359"/>
      <c r="Q12" s="322" t="s">
        <v>1857</v>
      </c>
      <c r="R12" s="356"/>
      <c r="S12" s="322" t="s">
        <v>1858</v>
      </c>
      <c r="T12" s="356"/>
      <c r="U12" s="146"/>
    </row>
    <row r="13" spans="2:21" x14ac:dyDescent="0.3">
      <c r="B13" s="196"/>
      <c r="C13" s="195"/>
      <c r="D13" s="195"/>
      <c r="E13" s="195"/>
      <c r="F13" s="195"/>
      <c r="G13" s="195"/>
      <c r="H13" s="195"/>
      <c r="I13" s="195"/>
      <c r="J13" s="195"/>
      <c r="K13" s="195"/>
      <c r="L13" s="197"/>
      <c r="N13" s="196"/>
      <c r="O13" s="195"/>
      <c r="P13" s="360"/>
      <c r="Q13" s="360"/>
      <c r="R13" s="360"/>
      <c r="S13" s="360"/>
      <c r="T13" s="360"/>
      <c r="U13" s="146"/>
    </row>
    <row r="16" spans="2:21" x14ac:dyDescent="0.3">
      <c r="B16" s="194"/>
      <c r="C16" s="698"/>
      <c r="D16" s="698"/>
      <c r="E16" s="698"/>
      <c r="F16" s="698"/>
      <c r="G16" s="698"/>
      <c r="H16" s="698"/>
      <c r="I16" s="698"/>
      <c r="J16" s="698"/>
      <c r="K16" s="698"/>
      <c r="L16" s="698"/>
      <c r="M16" s="698"/>
      <c r="N16" s="698"/>
      <c r="O16" s="698"/>
      <c r="P16" s="698"/>
      <c r="Q16" s="698"/>
      <c r="R16" s="698"/>
      <c r="S16" s="698"/>
      <c r="T16" s="699"/>
    </row>
    <row r="17" spans="2:20" x14ac:dyDescent="0.3">
      <c r="B17" s="198" t="s">
        <v>1859</v>
      </c>
      <c r="C17" s="192"/>
      <c r="D17" s="192"/>
      <c r="E17" s="192"/>
      <c r="F17" s="192"/>
      <c r="G17" s="192"/>
      <c r="H17" s="192"/>
      <c r="I17" s="192"/>
      <c r="J17" s="192"/>
      <c r="K17" s="192"/>
      <c r="L17" s="192"/>
      <c r="M17" s="192"/>
      <c r="N17" s="192"/>
      <c r="O17" s="192"/>
      <c r="P17" s="192"/>
      <c r="Q17" s="192"/>
      <c r="R17" s="192"/>
      <c r="S17" s="192"/>
      <c r="T17" s="199"/>
    </row>
    <row r="18" spans="2:20" x14ac:dyDescent="0.3">
      <c r="B18" s="361" t="s">
        <v>1860</v>
      </c>
      <c r="C18" s="192"/>
      <c r="D18" s="192"/>
      <c r="E18" s="192"/>
      <c r="F18" s="192"/>
      <c r="G18" s="192"/>
      <c r="H18" s="192"/>
      <c r="I18" s="192"/>
      <c r="J18" s="192"/>
      <c r="K18" s="192"/>
      <c r="L18" s="192"/>
      <c r="M18" s="192"/>
      <c r="N18" s="192"/>
      <c r="O18" s="192"/>
      <c r="P18" s="192"/>
      <c r="Q18" s="192"/>
      <c r="R18" s="192"/>
      <c r="S18" s="192"/>
      <c r="T18" s="199"/>
    </row>
    <row r="19" spans="2:20" x14ac:dyDescent="0.3">
      <c r="B19" s="362" t="s">
        <v>1861</v>
      </c>
      <c r="C19" s="192"/>
      <c r="D19" s="192"/>
      <c r="E19" s="192"/>
      <c r="F19" s="192"/>
      <c r="G19" s="192"/>
      <c r="H19" s="192"/>
      <c r="I19" s="192"/>
      <c r="J19" s="192"/>
      <c r="K19" s="192"/>
      <c r="L19" s="192"/>
      <c r="M19" s="192"/>
      <c r="N19" s="192"/>
      <c r="O19" s="192"/>
      <c r="P19" s="192"/>
      <c r="Q19" s="192"/>
      <c r="R19" s="192"/>
      <c r="S19" s="192"/>
      <c r="T19" s="199"/>
    </row>
    <row r="20" spans="2:20" x14ac:dyDescent="0.3">
      <c r="B20" s="363" t="s">
        <v>1862</v>
      </c>
      <c r="C20" s="192"/>
      <c r="D20" s="192"/>
      <c r="E20" s="192"/>
      <c r="F20" s="192"/>
      <c r="G20" s="192"/>
      <c r="H20" s="192"/>
      <c r="I20" s="192"/>
      <c r="J20" s="192"/>
      <c r="K20" s="192"/>
      <c r="L20" s="192"/>
      <c r="M20" s="192"/>
      <c r="N20" s="192"/>
      <c r="O20" s="192"/>
      <c r="P20" s="192"/>
      <c r="Q20" s="192"/>
      <c r="R20" s="192"/>
      <c r="S20" s="192"/>
      <c r="T20" s="199"/>
    </row>
    <row r="21" spans="2:20" x14ac:dyDescent="0.3">
      <c r="B21" s="362" t="s">
        <v>1863</v>
      </c>
      <c r="C21" s="192"/>
      <c r="D21" s="192"/>
      <c r="E21" s="192"/>
      <c r="F21" s="192"/>
      <c r="G21" s="192"/>
      <c r="H21" s="192"/>
      <c r="I21" s="192"/>
      <c r="J21" s="192"/>
      <c r="K21" s="192"/>
      <c r="L21" s="192"/>
      <c r="M21" s="192"/>
      <c r="N21" s="192"/>
      <c r="O21" s="192"/>
      <c r="P21" s="192"/>
      <c r="Q21" s="192"/>
      <c r="R21" s="192"/>
      <c r="S21" s="192"/>
      <c r="T21" s="199"/>
    </row>
    <row r="22" spans="2:20" x14ac:dyDescent="0.3">
      <c r="B22" s="362" t="s">
        <v>1864</v>
      </c>
      <c r="C22" s="192"/>
      <c r="D22" s="192"/>
      <c r="E22" s="192"/>
      <c r="F22" s="192"/>
      <c r="G22" s="192"/>
      <c r="H22" s="192"/>
      <c r="I22" s="192"/>
      <c r="J22" s="192"/>
      <c r="K22" s="192"/>
      <c r="L22" s="192"/>
      <c r="M22" s="192"/>
      <c r="N22" s="192"/>
      <c r="O22" s="192"/>
      <c r="P22" s="192"/>
      <c r="Q22" s="192"/>
      <c r="R22" s="192"/>
      <c r="S22" s="192"/>
      <c r="T22" s="199"/>
    </row>
    <row r="23" spans="2:20" x14ac:dyDescent="0.3">
      <c r="B23" s="198"/>
      <c r="C23" s="192"/>
      <c r="D23" s="192"/>
      <c r="E23" s="192"/>
      <c r="F23" s="192"/>
      <c r="G23" s="192"/>
      <c r="H23" s="192"/>
      <c r="I23" s="192"/>
      <c r="J23" s="192"/>
      <c r="K23" s="192"/>
      <c r="L23" s="192"/>
      <c r="M23" s="192"/>
      <c r="N23" s="192"/>
      <c r="O23" s="192"/>
      <c r="P23" s="192"/>
      <c r="Q23" s="192"/>
      <c r="R23" s="192"/>
      <c r="S23" s="192"/>
      <c r="T23" s="199"/>
    </row>
    <row r="24" spans="2:20" x14ac:dyDescent="0.3">
      <c r="B24" s="364" t="s">
        <v>1865</v>
      </c>
      <c r="C24" s="192"/>
      <c r="D24" s="192"/>
      <c r="E24" s="192"/>
      <c r="F24" s="192"/>
      <c r="G24" s="192"/>
      <c r="H24" s="192"/>
      <c r="I24" s="192"/>
      <c r="J24" s="192"/>
      <c r="K24" s="192"/>
      <c r="L24" s="192"/>
      <c r="M24" s="192"/>
      <c r="N24" s="192"/>
      <c r="O24" s="192"/>
      <c r="P24" s="192"/>
      <c r="Q24" s="192"/>
      <c r="R24" s="192"/>
      <c r="S24" s="192"/>
      <c r="T24" s="199"/>
    </row>
    <row r="25" spans="2:20" x14ac:dyDescent="0.3">
      <c r="B25" s="196"/>
      <c r="C25" s="195"/>
      <c r="D25" s="195"/>
      <c r="E25" s="195"/>
      <c r="F25" s="195"/>
      <c r="G25" s="195"/>
      <c r="H25" s="195"/>
      <c r="I25" s="195"/>
      <c r="J25" s="195"/>
      <c r="K25" s="195"/>
      <c r="L25" s="195"/>
      <c r="M25" s="195"/>
      <c r="N25" s="195"/>
      <c r="O25" s="195"/>
      <c r="P25" s="195"/>
      <c r="Q25" s="195"/>
      <c r="R25" s="195"/>
      <c r="S25" s="195"/>
      <c r="T25" s="197"/>
    </row>
  </sheetData>
  <sheetProtection algorithmName="SHA-512" hashValue="Ii/Q6hOc/cTfhjNM6S1/2vPe6sJf1St5g055yqUdY3PFTc5gtMNsaEv7L8E0FHBvfHRUPU1GwsbnuH1nDEnzlA==" saltValue="q65NnjSd8dzWwhmkQfL7Yw=="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V106"/>
  <sheetViews>
    <sheetView showGridLines="0" topLeftCell="A25" zoomScale="80" zoomScaleNormal="80" zoomScaleSheetLayoutView="25" workbookViewId="0">
      <selection activeCell="I76" sqref="I76"/>
    </sheetView>
  </sheetViews>
  <sheetFormatPr defaultRowHeight="14.4" x14ac:dyDescent="0.3"/>
  <cols>
    <col min="1" max="1" width="2.44140625" customWidth="1"/>
    <col min="2" max="2" width="5.77734375" customWidth="1"/>
    <col min="3" max="3" width="63" customWidth="1"/>
    <col min="4" max="16" width="15.5546875" customWidth="1"/>
    <col min="17" max="17" width="3.44140625" customWidth="1"/>
  </cols>
  <sheetData>
    <row r="1" spans="2:22" ht="30" customHeight="1" x14ac:dyDescent="0.3">
      <c r="B1" s="402" t="s">
        <v>2180</v>
      </c>
    </row>
    <row r="2" spans="2:22" ht="30" customHeight="1" x14ac:dyDescent="0.3">
      <c r="B2" s="142" t="s">
        <v>1866</v>
      </c>
      <c r="C2" s="142"/>
      <c r="D2" s="156"/>
      <c r="E2" s="141"/>
      <c r="F2" s="141"/>
      <c r="G2" s="141"/>
      <c r="H2" s="141"/>
      <c r="I2" s="141"/>
      <c r="J2" s="141"/>
      <c r="K2" s="141"/>
      <c r="L2" s="141"/>
      <c r="M2" s="141"/>
      <c r="N2" s="141"/>
      <c r="O2" s="141"/>
      <c r="P2" s="141"/>
      <c r="Q2" s="141"/>
      <c r="R2" s="141"/>
      <c r="S2" s="141"/>
      <c r="T2" s="141"/>
      <c r="U2" s="141"/>
      <c r="V2" s="141"/>
    </row>
    <row r="4" spans="2:22" x14ac:dyDescent="0.3">
      <c r="B4" s="143" t="s">
        <v>1867</v>
      </c>
      <c r="C4" s="662"/>
      <c r="D4" s="662"/>
      <c r="E4" s="662"/>
      <c r="F4" s="662"/>
      <c r="G4" s="662"/>
      <c r="H4" s="662"/>
      <c r="I4" s="662"/>
      <c r="J4" s="662"/>
      <c r="K4" s="662"/>
      <c r="L4" s="662"/>
      <c r="M4" s="662"/>
      <c r="N4" s="662"/>
      <c r="O4" s="662"/>
      <c r="P4" s="662"/>
      <c r="Q4" s="630"/>
    </row>
    <row r="5" spans="2:22" x14ac:dyDescent="0.3">
      <c r="B5" s="146"/>
      <c r="C5" t="s">
        <v>1868</v>
      </c>
      <c r="Q5" s="145"/>
    </row>
    <row r="6" spans="2:22" x14ac:dyDescent="0.3">
      <c r="B6" s="146"/>
      <c r="C6" t="s">
        <v>1869</v>
      </c>
      <c r="Q6" s="145"/>
    </row>
    <row r="7" spans="2:22" x14ac:dyDescent="0.3">
      <c r="B7" s="146"/>
      <c r="C7" t="s">
        <v>1870</v>
      </c>
      <c r="Q7" s="145"/>
    </row>
    <row r="8" spans="2:22" x14ac:dyDescent="0.3">
      <c r="B8" s="147"/>
      <c r="C8" s="148"/>
      <c r="D8" s="148"/>
      <c r="E8" s="148"/>
      <c r="F8" s="148"/>
      <c r="G8" s="148"/>
      <c r="H8" s="148"/>
      <c r="I8" s="148"/>
      <c r="J8" s="148"/>
      <c r="K8" s="148"/>
      <c r="L8" s="148"/>
      <c r="M8" s="148"/>
      <c r="N8" s="148"/>
      <c r="O8" s="148"/>
      <c r="P8" s="148"/>
      <c r="Q8" s="145"/>
    </row>
    <row r="9" spans="2:22" x14ac:dyDescent="0.3">
      <c r="Q9" s="175"/>
    </row>
    <row r="10" spans="2:22" x14ac:dyDescent="0.3">
      <c r="B10" s="143" t="s">
        <v>1871</v>
      </c>
      <c r="C10" s="662"/>
      <c r="D10" s="662"/>
      <c r="E10" s="662"/>
      <c r="F10" s="662"/>
      <c r="G10" s="662"/>
      <c r="H10" s="662"/>
      <c r="I10" s="662"/>
      <c r="J10" s="662"/>
      <c r="K10" s="662"/>
      <c r="L10" s="662"/>
      <c r="M10" s="662"/>
      <c r="N10" s="662"/>
      <c r="O10" s="662"/>
      <c r="P10" s="662"/>
      <c r="Q10" s="145"/>
    </row>
    <row r="11" spans="2:22" x14ac:dyDescent="0.3">
      <c r="B11" s="144"/>
      <c r="C11" s="139" t="s">
        <v>1872</v>
      </c>
      <c r="D11" s="138" t="s">
        <v>21</v>
      </c>
      <c r="Q11" s="145"/>
    </row>
    <row r="12" spans="2:22" x14ac:dyDescent="0.3">
      <c r="B12" s="144"/>
      <c r="C12" s="139" t="s">
        <v>41</v>
      </c>
      <c r="D12" s="138" t="s">
        <v>62</v>
      </c>
      <c r="E12" s="116">
        <f>'Population selection'!F14</f>
        <v>45691677</v>
      </c>
      <c r="F12" s="651" t="s">
        <v>1873</v>
      </c>
      <c r="Q12" s="145"/>
    </row>
    <row r="13" spans="2:22" x14ac:dyDescent="0.3">
      <c r="B13" s="144"/>
      <c r="C13" s="139"/>
      <c r="E13" s="688">
        <v>2.5222393017283001E-2</v>
      </c>
      <c r="F13" s="170" t="s">
        <v>1874</v>
      </c>
      <c r="Q13" s="145"/>
      <c r="T13" s="802"/>
    </row>
    <row r="14" spans="2:22" x14ac:dyDescent="0.3">
      <c r="B14" s="144"/>
      <c r="C14" s="136"/>
      <c r="E14" s="162">
        <f>(100%+E13)*E12</f>
        <v>46844130.434912749</v>
      </c>
      <c r="F14" t="s">
        <v>1875</v>
      </c>
      <c r="Q14" s="145"/>
      <c r="T14" s="802"/>
    </row>
    <row r="15" spans="2:22" x14ac:dyDescent="0.3">
      <c r="B15" s="144"/>
      <c r="C15" s="136"/>
      <c r="F15" s="246"/>
      <c r="Q15" s="145"/>
    </row>
    <row r="16" spans="2:22" x14ac:dyDescent="0.3">
      <c r="B16" s="144"/>
      <c r="C16" s="139" t="s">
        <v>1876</v>
      </c>
      <c r="D16" s="714"/>
      <c r="E16" t="s">
        <v>1877</v>
      </c>
      <c r="F16" s="246"/>
      <c r="Q16" s="145"/>
    </row>
    <row r="17" spans="2:17" x14ac:dyDescent="0.3">
      <c r="B17" s="144"/>
      <c r="C17" s="136"/>
      <c r="F17" s="246"/>
      <c r="Q17" s="145"/>
    </row>
    <row r="18" spans="2:17" x14ac:dyDescent="0.3">
      <c r="B18" s="146"/>
      <c r="C18" s="139" t="s">
        <v>1878</v>
      </c>
      <c r="D18" s="462">
        <v>8.7908194773067497E-3</v>
      </c>
      <c r="E18" t="str">
        <f>IF(D18=0.00879081947730675,"Enter local estimate or delete the NICE assumption if required","Local value")</f>
        <v>Enter local estimate or delete the NICE assumption if required</v>
      </c>
      <c r="Q18" s="145"/>
    </row>
    <row r="19" spans="2:17" x14ac:dyDescent="0.3">
      <c r="B19" s="146"/>
      <c r="C19" s="139" t="s">
        <v>1879</v>
      </c>
      <c r="D19" s="462">
        <v>0</v>
      </c>
      <c r="E19" t="str">
        <f>IF(D19=0,"Enter local estimate or delete the NICE assumption if required","Local value")</f>
        <v>Enter local estimate or delete the NICE assumption if required</v>
      </c>
      <c r="Q19" s="145"/>
    </row>
    <row r="20" spans="2:17" x14ac:dyDescent="0.3">
      <c r="B20" s="147"/>
      <c r="C20" s="148"/>
      <c r="D20" s="148"/>
      <c r="E20" s="148"/>
      <c r="F20" s="148"/>
      <c r="G20" s="148"/>
      <c r="H20" s="148"/>
      <c r="I20" s="148"/>
      <c r="J20" s="148"/>
      <c r="K20" s="148"/>
      <c r="L20" s="148"/>
      <c r="M20" s="148"/>
      <c r="N20" s="148"/>
      <c r="O20" s="148"/>
      <c r="P20" s="148"/>
      <c r="Q20" s="149"/>
    </row>
    <row r="22" spans="2:17" x14ac:dyDescent="0.3">
      <c r="B22" s="143" t="s">
        <v>1880</v>
      </c>
      <c r="C22" s="662"/>
      <c r="D22" s="662"/>
      <c r="E22" s="662"/>
      <c r="F22" s="662"/>
      <c r="G22" s="662"/>
      <c r="H22" s="662"/>
      <c r="I22" s="662"/>
      <c r="J22" s="662"/>
      <c r="K22" s="662"/>
      <c r="L22" s="662"/>
      <c r="M22" s="662"/>
      <c r="N22" s="662"/>
      <c r="O22" s="662"/>
      <c r="P22" s="662"/>
      <c r="Q22" s="630"/>
    </row>
    <row r="23" spans="2:17" ht="43.05" customHeight="1" x14ac:dyDescent="0.3">
      <c r="B23" s="144"/>
      <c r="E23" s="204" t="s">
        <v>1881</v>
      </c>
      <c r="F23" s="151" t="s">
        <v>1882</v>
      </c>
      <c r="G23" s="151" t="s">
        <v>1883</v>
      </c>
      <c r="H23" s="202" t="s">
        <v>1884</v>
      </c>
      <c r="I23" s="151" t="s">
        <v>1885</v>
      </c>
      <c r="J23" s="151" t="s">
        <v>1886</v>
      </c>
      <c r="K23" s="698" t="s">
        <v>1961</v>
      </c>
      <c r="L23" s="698"/>
      <c r="M23" s="698"/>
      <c r="N23" s="698"/>
      <c r="O23" s="698"/>
      <c r="P23" s="698"/>
      <c r="Q23" s="699"/>
    </row>
    <row r="24" spans="2:17" x14ac:dyDescent="0.3">
      <c r="B24" s="144"/>
      <c r="C24" s="203" t="s">
        <v>1887</v>
      </c>
      <c r="D24" s="154"/>
      <c r="E24" s="183"/>
      <c r="F24" s="285">
        <f>IF(D18&lt;&gt;"",D18+100%,100%)</f>
        <v>1.0087908194773068</v>
      </c>
      <c r="G24" s="285">
        <f>IF($D$18&lt;&gt;"",F24*(100%+$D$18),100%)</f>
        <v>1.0176589174616961</v>
      </c>
      <c r="H24" s="285">
        <f>IF($D$18&lt;&gt;"",G24*(100%+$D$18),100%)</f>
        <v>1.0266049732945732</v>
      </c>
      <c r="I24" s="285">
        <f>IF($D$18&lt;&gt;"",H24*(100%+$D$18),100%)</f>
        <v>1.0356296722893112</v>
      </c>
      <c r="J24" s="285">
        <f>IF($D$18&lt;&gt;"",I24*(100%+$D$18),100%)</f>
        <v>1.0447337057837489</v>
      </c>
      <c r="K24" s="175" t="s">
        <v>1888</v>
      </c>
      <c r="L24" s="175"/>
      <c r="M24" s="175"/>
      <c r="N24" s="175"/>
      <c r="O24" s="175"/>
      <c r="P24" s="795"/>
      <c r="Q24" s="796"/>
    </row>
    <row r="25" spans="2:17" x14ac:dyDescent="0.3">
      <c r="B25" s="144"/>
      <c r="C25" s="203" t="s">
        <v>1889</v>
      </c>
      <c r="D25" s="154"/>
      <c r="E25" s="183"/>
      <c r="F25" s="285">
        <f>IF(D19&lt;&gt;"",D19+100%,100%)</f>
        <v>1</v>
      </c>
      <c r="G25" s="285">
        <f>IF($D$19&lt;&gt;"",F25*(100%+$D$19),100%)</f>
        <v>1</v>
      </c>
      <c r="H25" s="285">
        <f>IF($D$19&lt;&gt;"",G25*(100%+$D$19),100%)</f>
        <v>1</v>
      </c>
      <c r="I25" s="285">
        <f>IF($D$19&lt;&gt;"",H25*(100%+$D$19),100%)</f>
        <v>1</v>
      </c>
      <c r="J25" s="285">
        <f>IF($D$19&lt;&gt;"",I25*(100%+$D$19),100%)</f>
        <v>1</v>
      </c>
      <c r="K25" s="148" t="s">
        <v>1888</v>
      </c>
      <c r="L25" s="148"/>
      <c r="M25" s="148"/>
      <c r="N25" s="148"/>
      <c r="O25" s="148"/>
      <c r="P25" s="148"/>
      <c r="Q25" s="149"/>
    </row>
    <row r="26" spans="2:17" x14ac:dyDescent="0.3">
      <c r="B26" s="146"/>
      <c r="C26" s="318" t="s">
        <v>2232</v>
      </c>
      <c r="D26" s="154"/>
      <c r="E26" s="116">
        <f>IF(ISBLANK(D16),'Population selection'!F14*(100%+E13),D16)</f>
        <v>46844130.434912749</v>
      </c>
      <c r="F26" s="116">
        <f>E26*F24</f>
        <v>47255928.72913748</v>
      </c>
      <c r="G26" s="116">
        <f>E26*G24</f>
        <v>47671347.067827798</v>
      </c>
      <c r="H26" s="116">
        <f>E26*H24</f>
        <v>48090417.27414111</v>
      </c>
      <c r="I26" s="116">
        <f>E26*I24</f>
        <v>48513171.450986437</v>
      </c>
      <c r="J26" s="116">
        <f>E26*J24</f>
        <v>48939641.983483694</v>
      </c>
      <c r="K26" s="683" t="s">
        <v>1890</v>
      </c>
      <c r="L26" s="175"/>
      <c r="M26" s="175"/>
      <c r="N26" s="175"/>
      <c r="O26" s="175"/>
      <c r="P26" s="795"/>
      <c r="Q26" s="796"/>
    </row>
    <row r="27" spans="2:17" ht="28.05" customHeight="1" x14ac:dyDescent="0.3">
      <c r="B27" s="146"/>
      <c r="C27" s="153" t="s">
        <v>2203</v>
      </c>
      <c r="D27" s="462">
        <v>4.4999999999999997E-3</v>
      </c>
      <c r="E27" s="682">
        <f t="shared" ref="E27:J27" si="0">E26*$D27</f>
        <v>210798.58695710736</v>
      </c>
      <c r="F27" s="682">
        <f t="shared" si="0"/>
        <v>212651.67928111865</v>
      </c>
      <c r="G27" s="682">
        <f t="shared" si="0"/>
        <v>214521.06180522506</v>
      </c>
      <c r="H27" s="682">
        <f t="shared" si="0"/>
        <v>216406.87773363499</v>
      </c>
      <c r="I27" s="682">
        <f t="shared" si="0"/>
        <v>218309.27152943896</v>
      </c>
      <c r="J27" s="682">
        <f t="shared" si="0"/>
        <v>220228.38892567661</v>
      </c>
      <c r="K27" s="860" t="s">
        <v>2231</v>
      </c>
      <c r="L27" s="861"/>
      <c r="M27" s="861"/>
      <c r="N27" s="861"/>
      <c r="O27" s="861"/>
      <c r="P27" s="861"/>
      <c r="Q27" s="862"/>
    </row>
    <row r="28" spans="2:17" x14ac:dyDescent="0.3">
      <c r="B28" s="146"/>
      <c r="C28" s="681" t="s">
        <v>2176</v>
      </c>
      <c r="D28" s="462">
        <v>0.4</v>
      </c>
      <c r="E28" s="682">
        <f>E27*$D28</f>
        <v>84319.434782842945</v>
      </c>
      <c r="F28" s="682">
        <f t="shared" ref="F28:J28" si="1">F27*$D28</f>
        <v>85060.671712447467</v>
      </c>
      <c r="G28" s="682">
        <f t="shared" si="1"/>
        <v>85808.424722090029</v>
      </c>
      <c r="H28" s="682">
        <f t="shared" si="1"/>
        <v>86562.751093454004</v>
      </c>
      <c r="I28" s="682">
        <f t="shared" si="1"/>
        <v>87323.708611775597</v>
      </c>
      <c r="J28" s="682">
        <f t="shared" si="1"/>
        <v>88091.355570270651</v>
      </c>
      <c r="K28" s="175" t="s">
        <v>2202</v>
      </c>
      <c r="L28" s="175"/>
      <c r="M28" s="175"/>
      <c r="N28" s="175"/>
      <c r="O28" s="175"/>
      <c r="P28" s="795"/>
      <c r="Q28" s="796"/>
    </row>
    <row r="29" spans="2:17" x14ac:dyDescent="0.3">
      <c r="B29" s="146"/>
      <c r="C29" s="762" t="s">
        <v>2131</v>
      </c>
      <c r="D29" s="462">
        <v>0.53</v>
      </c>
      <c r="E29" s="682">
        <f t="shared" ref="E29:E30" si="2">E28*$D29</f>
        <v>44689.300434906763</v>
      </c>
      <c r="F29" s="682">
        <f t="shared" ref="F29:J30" si="3">F28*$D29</f>
        <v>45082.156007597157</v>
      </c>
      <c r="G29" s="682">
        <f t="shared" si="3"/>
        <v>45478.46510270772</v>
      </c>
      <c r="H29" s="682">
        <f t="shared" si="3"/>
        <v>45878.258079530628</v>
      </c>
      <c r="I29" s="682">
        <f t="shared" si="3"/>
        <v>46281.565564241071</v>
      </c>
      <c r="J29" s="682">
        <f t="shared" si="3"/>
        <v>46688.418452243444</v>
      </c>
      <c r="K29" s="175" t="s">
        <v>2202</v>
      </c>
      <c r="L29" s="175"/>
      <c r="M29" s="175"/>
      <c r="N29" s="175"/>
      <c r="O29" s="175"/>
      <c r="P29" s="795"/>
      <c r="Q29" s="796"/>
    </row>
    <row r="30" spans="2:17" x14ac:dyDescent="0.3">
      <c r="B30" s="146"/>
      <c r="C30" s="762" t="s">
        <v>2132</v>
      </c>
      <c r="D30" s="462">
        <v>0.69</v>
      </c>
      <c r="E30" s="682">
        <f t="shared" si="2"/>
        <v>30835.617300085665</v>
      </c>
      <c r="F30" s="682">
        <f t="shared" si="3"/>
        <v>31106.687645242037</v>
      </c>
      <c r="G30" s="682">
        <f t="shared" si="3"/>
        <v>31380.140920868325</v>
      </c>
      <c r="H30" s="682">
        <f t="shared" si="3"/>
        <v>31655.99807487613</v>
      </c>
      <c r="I30" s="682">
        <f t="shared" si="3"/>
        <v>31934.280239326337</v>
      </c>
      <c r="J30" s="682">
        <f t="shared" si="3"/>
        <v>32215.008732047972</v>
      </c>
      <c r="K30" s="175" t="s">
        <v>2202</v>
      </c>
      <c r="L30" s="175"/>
      <c r="M30" s="175"/>
      <c r="N30" s="175"/>
      <c r="O30" s="175"/>
      <c r="P30" s="795"/>
      <c r="Q30" s="796"/>
    </row>
    <row r="31" spans="2:17" x14ac:dyDescent="0.3">
      <c r="B31" s="146"/>
      <c r="C31" s="655" t="s">
        <v>1891</v>
      </c>
      <c r="D31" s="656"/>
      <c r="E31" s="653">
        <f>E30</f>
        <v>30835.617300085665</v>
      </c>
      <c r="F31" s="653">
        <f t="shared" ref="F31:J31" si="4">F30</f>
        <v>31106.687645242037</v>
      </c>
      <c r="G31" s="653">
        <f t="shared" si="4"/>
        <v>31380.140920868325</v>
      </c>
      <c r="H31" s="653">
        <f t="shared" si="4"/>
        <v>31655.99807487613</v>
      </c>
      <c r="I31" s="653">
        <f t="shared" si="4"/>
        <v>31934.280239326337</v>
      </c>
      <c r="J31" s="653">
        <f t="shared" si="4"/>
        <v>32215.008732047972</v>
      </c>
      <c r="K31" s="175" t="s">
        <v>2198</v>
      </c>
      <c r="L31" s="175"/>
      <c r="M31" s="175"/>
      <c r="N31" s="175"/>
      <c r="O31" s="175"/>
      <c r="P31" s="795"/>
      <c r="Q31" s="796"/>
    </row>
    <row r="32" spans="2:17" x14ac:dyDescent="0.3">
      <c r="B32" s="146"/>
      <c r="C32" s="657" t="s">
        <v>1892</v>
      </c>
      <c r="D32" s="658"/>
      <c r="E32" s="654">
        <f>E31</f>
        <v>30835.617300085665</v>
      </c>
      <c r="F32" s="652">
        <f>F31*F25</f>
        <v>31106.687645242037</v>
      </c>
      <c r="G32" s="652">
        <f>G31*G25</f>
        <v>31380.140920868325</v>
      </c>
      <c r="H32" s="652">
        <f>H31*H25</f>
        <v>31655.99807487613</v>
      </c>
      <c r="I32" s="652">
        <f>I31*I25</f>
        <v>31934.280239326337</v>
      </c>
      <c r="J32" s="652">
        <f>J31*J25</f>
        <v>32215.008732047972</v>
      </c>
      <c r="Q32" s="145"/>
    </row>
    <row r="33" spans="2:17" x14ac:dyDescent="0.3">
      <c r="B33" s="147"/>
      <c r="C33" s="684"/>
      <c r="D33" s="685"/>
      <c r="E33" s="686"/>
      <c r="F33" s="686"/>
      <c r="G33" s="687"/>
      <c r="H33" s="148"/>
      <c r="I33" s="148"/>
      <c r="J33" s="148"/>
      <c r="K33" s="148"/>
      <c r="L33" s="148"/>
      <c r="M33" s="148"/>
      <c r="N33" s="148"/>
      <c r="O33" s="148"/>
      <c r="P33" s="148"/>
      <c r="Q33" s="149"/>
    </row>
    <row r="34" spans="2:17" x14ac:dyDescent="0.3">
      <c r="B34" s="175"/>
      <c r="C34" s="797"/>
      <c r="D34" s="798"/>
      <c r="E34" s="799"/>
      <c r="F34" s="799"/>
      <c r="G34" s="800"/>
      <c r="H34" s="175"/>
      <c r="I34" s="175"/>
      <c r="J34" s="175"/>
      <c r="K34" s="175"/>
      <c r="L34" s="175"/>
      <c r="M34" s="175"/>
      <c r="N34" s="175"/>
      <c r="O34" s="175"/>
      <c r="P34" s="175"/>
      <c r="Q34" s="175"/>
    </row>
    <row r="35" spans="2:17" x14ac:dyDescent="0.3">
      <c r="B35" s="144" t="s">
        <v>1916</v>
      </c>
      <c r="C35" s="136"/>
      <c r="Q35" s="145"/>
    </row>
    <row r="36" spans="2:17" x14ac:dyDescent="0.3">
      <c r="B36" s="146"/>
      <c r="D36" s="769" t="s">
        <v>1917</v>
      </c>
      <c r="E36" s="769" t="s">
        <v>1918</v>
      </c>
      <c r="F36" s="769" t="s">
        <v>1919</v>
      </c>
      <c r="G36" s="769" t="s">
        <v>1920</v>
      </c>
      <c r="H36" s="673" t="s">
        <v>1921</v>
      </c>
      <c r="I36" s="673" t="s">
        <v>1922</v>
      </c>
      <c r="K36" s="673" t="s">
        <v>1917</v>
      </c>
      <c r="L36" s="772" t="s">
        <v>1918</v>
      </c>
      <c r="M36" s="769" t="s">
        <v>1919</v>
      </c>
      <c r="N36" s="769" t="s">
        <v>1920</v>
      </c>
      <c r="O36" s="673" t="s">
        <v>1921</v>
      </c>
      <c r="P36" s="673" t="s">
        <v>1922</v>
      </c>
      <c r="Q36" s="145"/>
    </row>
    <row r="37" spans="2:17" x14ac:dyDescent="0.3">
      <c r="B37" s="146"/>
      <c r="C37" s="281" t="s">
        <v>2199</v>
      </c>
      <c r="D37" s="771"/>
      <c r="E37" s="771"/>
      <c r="F37" s="771"/>
      <c r="G37" s="771"/>
      <c r="H37" s="771"/>
      <c r="I37" s="771"/>
      <c r="K37" s="286">
        <f>D37*E32</f>
        <v>0</v>
      </c>
      <c r="L37" s="286">
        <f t="shared" ref="L37:P37" si="5">E37*F32</f>
        <v>0</v>
      </c>
      <c r="M37" s="286">
        <f t="shared" si="5"/>
        <v>0</v>
      </c>
      <c r="N37" s="286">
        <f t="shared" si="5"/>
        <v>0</v>
      </c>
      <c r="O37" s="286">
        <f t="shared" si="5"/>
        <v>0</v>
      </c>
      <c r="P37" s="286">
        <f t="shared" si="5"/>
        <v>0</v>
      </c>
      <c r="Q37" s="145"/>
    </row>
    <row r="38" spans="2:17" x14ac:dyDescent="0.3">
      <c r="B38" s="146"/>
      <c r="C38" s="281" t="s">
        <v>2200</v>
      </c>
      <c r="D38" s="771"/>
      <c r="E38" s="771"/>
      <c r="F38" s="771"/>
      <c r="G38" s="771"/>
      <c r="H38" s="771"/>
      <c r="I38" s="771"/>
      <c r="K38" s="286">
        <f>E$32*D38</f>
        <v>0</v>
      </c>
      <c r="L38" s="286">
        <f t="shared" ref="L38" si="6">F$32*E38</f>
        <v>0</v>
      </c>
      <c r="M38" s="286">
        <f t="shared" ref="M38" si="7">G$32*F38</f>
        <v>0</v>
      </c>
      <c r="N38" s="286">
        <f t="shared" ref="N38" si="8">H$32*G38</f>
        <v>0</v>
      </c>
      <c r="O38" s="286">
        <f t="shared" ref="O38" si="9">I$32*H38</f>
        <v>0</v>
      </c>
      <c r="P38" s="286">
        <f t="shared" ref="P38" si="10">J$32*I38</f>
        <v>0</v>
      </c>
      <c r="Q38" s="145"/>
    </row>
    <row r="39" spans="2:17" x14ac:dyDescent="0.3">
      <c r="B39" s="146"/>
      <c r="C39" s="281" t="s">
        <v>2133</v>
      </c>
      <c r="D39" s="771"/>
      <c r="E39" s="771"/>
      <c r="F39" s="771"/>
      <c r="G39" s="771"/>
      <c r="H39" s="771"/>
      <c r="I39" s="771"/>
      <c r="K39" s="286">
        <f t="shared" ref="K39:P44" si="11">E$32*D39</f>
        <v>0</v>
      </c>
      <c r="L39" s="286">
        <f t="shared" si="11"/>
        <v>0</v>
      </c>
      <c r="M39" s="286">
        <f t="shared" si="11"/>
        <v>0</v>
      </c>
      <c r="N39" s="286">
        <f t="shared" si="11"/>
        <v>0</v>
      </c>
      <c r="O39" s="286">
        <f t="shared" si="11"/>
        <v>0</v>
      </c>
      <c r="P39" s="286">
        <f t="shared" si="11"/>
        <v>0</v>
      </c>
      <c r="Q39" s="145"/>
    </row>
    <row r="40" spans="2:17" x14ac:dyDescent="0.3">
      <c r="B40" s="146"/>
      <c r="C40" s="281" t="s">
        <v>2134</v>
      </c>
      <c r="D40" s="771"/>
      <c r="E40" s="771"/>
      <c r="F40" s="771"/>
      <c r="G40" s="771"/>
      <c r="H40" s="771"/>
      <c r="I40" s="771"/>
      <c r="K40" s="286">
        <f t="shared" si="11"/>
        <v>0</v>
      </c>
      <c r="L40" s="286">
        <f t="shared" si="11"/>
        <v>0</v>
      </c>
      <c r="M40" s="286">
        <f t="shared" si="11"/>
        <v>0</v>
      </c>
      <c r="N40" s="286">
        <f t="shared" si="11"/>
        <v>0</v>
      </c>
      <c r="O40" s="286">
        <f t="shared" si="11"/>
        <v>0</v>
      </c>
      <c r="P40" s="286">
        <f t="shared" si="11"/>
        <v>0</v>
      </c>
      <c r="Q40" s="145"/>
    </row>
    <row r="41" spans="2:17" x14ac:dyDescent="0.3">
      <c r="B41" s="146"/>
      <c r="C41" s="281" t="s">
        <v>2135</v>
      </c>
      <c r="D41" s="771"/>
      <c r="E41" s="771"/>
      <c r="F41" s="771"/>
      <c r="G41" s="771"/>
      <c r="H41" s="771"/>
      <c r="I41" s="771"/>
      <c r="K41" s="286">
        <f t="shared" si="11"/>
        <v>0</v>
      </c>
      <c r="L41" s="286">
        <f t="shared" si="11"/>
        <v>0</v>
      </c>
      <c r="M41" s="286">
        <f t="shared" si="11"/>
        <v>0</v>
      </c>
      <c r="N41" s="286">
        <f t="shared" si="11"/>
        <v>0</v>
      </c>
      <c r="O41" s="286">
        <f t="shared" si="11"/>
        <v>0</v>
      </c>
      <c r="P41" s="286">
        <f t="shared" si="11"/>
        <v>0</v>
      </c>
      <c r="Q41" s="145"/>
    </row>
    <row r="42" spans="2:17" x14ac:dyDescent="0.3">
      <c r="B42" s="146"/>
      <c r="C42" s="281" t="s">
        <v>2192</v>
      </c>
      <c r="D42" s="771"/>
      <c r="E42" s="771"/>
      <c r="F42" s="771"/>
      <c r="G42" s="771"/>
      <c r="H42" s="771"/>
      <c r="I42" s="771"/>
      <c r="K42" s="286">
        <f t="shared" si="11"/>
        <v>0</v>
      </c>
      <c r="L42" s="286">
        <f t="shared" si="11"/>
        <v>0</v>
      </c>
      <c r="M42" s="286">
        <f t="shared" si="11"/>
        <v>0</v>
      </c>
      <c r="N42" s="286">
        <f t="shared" si="11"/>
        <v>0</v>
      </c>
      <c r="O42" s="286">
        <f t="shared" si="11"/>
        <v>0</v>
      </c>
      <c r="P42" s="286">
        <f t="shared" si="11"/>
        <v>0</v>
      </c>
      <c r="Q42" s="145"/>
    </row>
    <row r="43" spans="2:17" x14ac:dyDescent="0.3">
      <c r="B43" s="146"/>
      <c r="C43" s="281" t="s">
        <v>2193</v>
      </c>
      <c r="D43" s="771"/>
      <c r="E43" s="771"/>
      <c r="F43" s="771"/>
      <c r="G43" s="771"/>
      <c r="H43" s="771"/>
      <c r="I43" s="771"/>
      <c r="K43" s="286">
        <f t="shared" si="11"/>
        <v>0</v>
      </c>
      <c r="L43" s="286">
        <f t="shared" si="11"/>
        <v>0</v>
      </c>
      <c r="M43" s="286">
        <f t="shared" si="11"/>
        <v>0</v>
      </c>
      <c r="N43" s="286">
        <f t="shared" si="11"/>
        <v>0</v>
      </c>
      <c r="O43" s="286">
        <f t="shared" si="11"/>
        <v>0</v>
      </c>
      <c r="P43" s="286">
        <f t="shared" si="11"/>
        <v>0</v>
      </c>
      <c r="Q43" s="145"/>
    </row>
    <row r="44" spans="2:17" x14ac:dyDescent="0.3">
      <c r="B44" s="146"/>
      <c r="C44" s="281" t="s">
        <v>2136</v>
      </c>
      <c r="D44" s="771"/>
      <c r="E44" s="771"/>
      <c r="F44" s="771"/>
      <c r="G44" s="771"/>
      <c r="H44" s="771"/>
      <c r="I44" s="771"/>
      <c r="K44" s="286">
        <f t="shared" si="11"/>
        <v>0</v>
      </c>
      <c r="L44" s="286">
        <f t="shared" si="11"/>
        <v>0</v>
      </c>
      <c r="M44" s="286">
        <f t="shared" si="11"/>
        <v>0</v>
      </c>
      <c r="N44" s="286">
        <f t="shared" si="11"/>
        <v>0</v>
      </c>
      <c r="O44" s="286">
        <f t="shared" si="11"/>
        <v>0</v>
      </c>
      <c r="P44" s="286">
        <f t="shared" si="11"/>
        <v>0</v>
      </c>
      <c r="Q44" s="145"/>
    </row>
    <row r="45" spans="2:17" x14ac:dyDescent="0.3">
      <c r="B45" s="146"/>
      <c r="D45" s="770">
        <f>SUM(D37:D44)</f>
        <v>0</v>
      </c>
      <c r="E45" s="770">
        <f t="shared" ref="E45:I45" si="12">SUM(E37:E44)</f>
        <v>0</v>
      </c>
      <c r="F45" s="770">
        <f t="shared" si="12"/>
        <v>0</v>
      </c>
      <c r="G45" s="770">
        <f t="shared" si="12"/>
        <v>0</v>
      </c>
      <c r="H45" s="770">
        <f t="shared" si="12"/>
        <v>0</v>
      </c>
      <c r="I45" s="770">
        <f t="shared" si="12"/>
        <v>0</v>
      </c>
      <c r="K45" s="286">
        <f>SUM(K37:K44)</f>
        <v>0</v>
      </c>
      <c r="L45" s="286">
        <f t="shared" ref="L45:P45" si="13">SUM(L37:L44)</f>
        <v>0</v>
      </c>
      <c r="M45" s="286">
        <f t="shared" si="13"/>
        <v>0</v>
      </c>
      <c r="N45" s="286">
        <f t="shared" si="13"/>
        <v>0</v>
      </c>
      <c r="O45" s="286">
        <f t="shared" si="13"/>
        <v>0</v>
      </c>
      <c r="P45" s="286">
        <f t="shared" si="13"/>
        <v>0</v>
      </c>
      <c r="Q45" s="145"/>
    </row>
    <row r="46" spans="2:17" x14ac:dyDescent="0.3">
      <c r="B46" s="146"/>
      <c r="C46" t="s">
        <v>2182</v>
      </c>
      <c r="Q46" s="145"/>
    </row>
    <row r="47" spans="2:17" x14ac:dyDescent="0.3">
      <c r="B47" s="146"/>
      <c r="Q47" s="145"/>
    </row>
    <row r="48" spans="2:17" x14ac:dyDescent="0.3">
      <c r="B48" s="146"/>
      <c r="C48" s="781" t="s">
        <v>2159</v>
      </c>
      <c r="D48" s="782">
        <v>0.15</v>
      </c>
      <c r="E48" t="s">
        <v>2195</v>
      </c>
      <c r="Q48" s="145"/>
    </row>
    <row r="49" spans="2:17" x14ac:dyDescent="0.3">
      <c r="B49" s="147"/>
      <c r="C49" s="148"/>
      <c r="D49" s="776"/>
      <c r="E49" s="776"/>
      <c r="F49" s="776"/>
      <c r="G49" s="776"/>
      <c r="H49" s="776"/>
      <c r="I49" s="776"/>
      <c r="J49" s="148"/>
      <c r="K49" s="148"/>
      <c r="L49" s="148"/>
      <c r="M49" s="148"/>
      <c r="N49" s="148"/>
      <c r="O49" s="148"/>
      <c r="P49" s="148"/>
      <c r="Q49" s="149"/>
    </row>
    <row r="51" spans="2:17" x14ac:dyDescent="0.3">
      <c r="B51" s="143" t="s">
        <v>1893</v>
      </c>
      <c r="C51" s="662"/>
      <c r="D51" s="662"/>
      <c r="E51" s="662"/>
      <c r="F51" s="662"/>
      <c r="G51" s="662"/>
      <c r="H51" s="662"/>
      <c r="I51" s="662"/>
      <c r="J51" s="662"/>
      <c r="K51" s="662"/>
      <c r="L51" s="662"/>
      <c r="M51" s="662"/>
      <c r="N51" s="662"/>
      <c r="O51" s="662"/>
      <c r="P51" s="662"/>
      <c r="Q51" s="630"/>
    </row>
    <row r="52" spans="2:17" x14ac:dyDescent="0.3">
      <c r="B52" s="144"/>
      <c r="C52" s="780" t="s">
        <v>2183</v>
      </c>
      <c r="Q52" s="145"/>
    </row>
    <row r="53" spans="2:17" ht="28.8" x14ac:dyDescent="0.3">
      <c r="B53" s="146"/>
      <c r="D53" s="151" t="s">
        <v>1894</v>
      </c>
      <c r="E53" s="151" t="s">
        <v>1895</v>
      </c>
      <c r="F53" s="151" t="s">
        <v>1896</v>
      </c>
      <c r="G53" s="202" t="s">
        <v>1897</v>
      </c>
      <c r="H53" s="202" t="s">
        <v>1898</v>
      </c>
      <c r="I53" s="202" t="s">
        <v>1899</v>
      </c>
      <c r="J53" s="151" t="s">
        <v>1900</v>
      </c>
      <c r="M53" s="416"/>
      <c r="N53" s="416"/>
      <c r="O53" s="416"/>
      <c r="Q53" s="145"/>
    </row>
    <row r="54" spans="2:17" x14ac:dyDescent="0.3">
      <c r="B54" s="146"/>
      <c r="C54" s="203" t="s">
        <v>2208</v>
      </c>
      <c r="D54" s="848">
        <v>56</v>
      </c>
      <c r="E54" s="848">
        <v>1</v>
      </c>
      <c r="F54" s="849">
        <v>3</v>
      </c>
      <c r="G54" s="850">
        <v>0</v>
      </c>
      <c r="H54" s="850">
        <v>0</v>
      </c>
      <c r="I54" s="850">
        <v>0</v>
      </c>
      <c r="J54" s="849">
        <v>0</v>
      </c>
      <c r="M54" s="416"/>
      <c r="N54" s="416"/>
      <c r="O54" s="416"/>
      <c r="Q54" s="145"/>
    </row>
    <row r="55" spans="2:17" x14ac:dyDescent="0.3">
      <c r="B55" s="146"/>
      <c r="C55" s="609" t="s">
        <v>2209</v>
      </c>
      <c r="D55" s="813">
        <v>56</v>
      </c>
      <c r="E55" s="807">
        <v>1</v>
      </c>
      <c r="F55" s="816">
        <v>3</v>
      </c>
      <c r="G55" s="650">
        <v>0</v>
      </c>
      <c r="H55" s="650">
        <v>0</v>
      </c>
      <c r="I55" s="650">
        <v>0</v>
      </c>
      <c r="J55" s="465">
        <v>0</v>
      </c>
      <c r="M55" s="416"/>
      <c r="N55" s="416"/>
      <c r="O55" s="416"/>
      <c r="Q55" s="145"/>
    </row>
    <row r="56" spans="2:17" x14ac:dyDescent="0.3">
      <c r="B56" s="146"/>
      <c r="C56" s="609" t="s">
        <v>2241</v>
      </c>
      <c r="D56" s="813">
        <v>56</v>
      </c>
      <c r="E56" s="460">
        <v>1</v>
      </c>
      <c r="F56" s="816">
        <v>5.5</v>
      </c>
      <c r="G56" s="650">
        <v>6.5</v>
      </c>
      <c r="H56" s="650">
        <v>6.5</v>
      </c>
      <c r="I56" s="650">
        <v>6.5</v>
      </c>
      <c r="J56" s="465">
        <v>6.5</v>
      </c>
      <c r="M56" s="806"/>
      <c r="N56" s="416"/>
      <c r="O56" s="416"/>
      <c r="Q56" s="817"/>
    </row>
    <row r="57" spans="2:17" x14ac:dyDescent="0.3">
      <c r="B57" s="146"/>
      <c r="C57" s="609" t="s">
        <v>2242</v>
      </c>
      <c r="D57" s="813">
        <v>28</v>
      </c>
      <c r="E57" s="460">
        <v>1</v>
      </c>
      <c r="F57" s="816">
        <v>11</v>
      </c>
      <c r="G57" s="650">
        <v>13</v>
      </c>
      <c r="H57" s="650">
        <v>13</v>
      </c>
      <c r="I57" s="650">
        <v>13</v>
      </c>
      <c r="J57" s="465">
        <v>13</v>
      </c>
      <c r="M57" s="806"/>
      <c r="N57" s="416"/>
      <c r="O57" s="416"/>
      <c r="Q57" s="817"/>
    </row>
    <row r="58" spans="2:17" x14ac:dyDescent="0.3">
      <c r="B58" s="146"/>
      <c r="C58" s="609" t="s">
        <v>2155</v>
      </c>
      <c r="D58" s="813">
        <v>28</v>
      </c>
      <c r="E58" s="460">
        <v>1</v>
      </c>
      <c r="F58" s="816">
        <v>3</v>
      </c>
      <c r="G58" s="650">
        <v>0</v>
      </c>
      <c r="H58" s="650">
        <v>0</v>
      </c>
      <c r="I58" s="650">
        <v>0</v>
      </c>
      <c r="J58" s="465">
        <v>0</v>
      </c>
      <c r="Q58" s="817"/>
    </row>
    <row r="59" spans="2:17" x14ac:dyDescent="0.3">
      <c r="B59" s="146"/>
      <c r="C59" s="609" t="s">
        <v>2152</v>
      </c>
      <c r="D59" s="813">
        <v>28</v>
      </c>
      <c r="E59" s="460">
        <v>1</v>
      </c>
      <c r="F59" s="816">
        <v>10</v>
      </c>
      <c r="G59" s="650">
        <v>13</v>
      </c>
      <c r="H59" s="650">
        <v>13</v>
      </c>
      <c r="I59" s="650">
        <v>13</v>
      </c>
      <c r="J59" s="465">
        <v>13</v>
      </c>
      <c r="Q59" s="817"/>
    </row>
    <row r="60" spans="2:17" x14ac:dyDescent="0.3">
      <c r="B60" s="146"/>
      <c r="C60" s="609" t="s">
        <v>2156</v>
      </c>
      <c r="D60" s="814">
        <v>28</v>
      </c>
      <c r="E60" s="460">
        <v>1</v>
      </c>
      <c r="F60" s="816">
        <v>3</v>
      </c>
      <c r="G60" s="650">
        <v>0</v>
      </c>
      <c r="H60" s="650">
        <v>0</v>
      </c>
      <c r="I60" s="650">
        <v>0</v>
      </c>
      <c r="J60" s="465">
        <v>0</v>
      </c>
      <c r="Q60" s="145"/>
    </row>
    <row r="61" spans="2:17" x14ac:dyDescent="0.3">
      <c r="B61" s="146"/>
      <c r="C61" s="609" t="s">
        <v>2153</v>
      </c>
      <c r="D61" s="814">
        <v>56</v>
      </c>
      <c r="E61" s="460">
        <v>1</v>
      </c>
      <c r="F61" s="816">
        <v>6.5</v>
      </c>
      <c r="G61" s="650">
        <v>6.5</v>
      </c>
      <c r="H61" s="650">
        <v>6.5</v>
      </c>
      <c r="I61" s="650">
        <v>6.5</v>
      </c>
      <c r="J61" s="465">
        <v>6.5</v>
      </c>
      <c r="Q61" s="145"/>
    </row>
    <row r="62" spans="2:17" x14ac:dyDescent="0.3">
      <c r="B62" s="146"/>
      <c r="C62" s="609" t="s">
        <v>2157</v>
      </c>
      <c r="D62" s="814">
        <v>56</v>
      </c>
      <c r="E62" s="460">
        <v>1</v>
      </c>
      <c r="F62" s="816">
        <v>1</v>
      </c>
      <c r="G62" s="650">
        <v>0</v>
      </c>
      <c r="H62" s="650">
        <v>0</v>
      </c>
      <c r="I62" s="650">
        <v>0</v>
      </c>
      <c r="J62" s="465">
        <v>0</v>
      </c>
      <c r="Q62" s="145"/>
    </row>
    <row r="63" spans="2:17" x14ac:dyDescent="0.3">
      <c r="B63" s="146"/>
      <c r="C63" s="609" t="s">
        <v>2154</v>
      </c>
      <c r="D63" s="814">
        <v>56</v>
      </c>
      <c r="E63" s="460">
        <v>1</v>
      </c>
      <c r="F63" s="816">
        <v>5.5</v>
      </c>
      <c r="G63" s="650">
        <v>6.5</v>
      </c>
      <c r="H63" s="650">
        <v>6.5</v>
      </c>
      <c r="I63" s="650">
        <v>6.5</v>
      </c>
      <c r="J63" s="465">
        <v>6.5</v>
      </c>
      <c r="Q63" s="145"/>
    </row>
    <row r="64" spans="2:17" x14ac:dyDescent="0.3">
      <c r="B64" s="146"/>
      <c r="C64" s="609" t="s">
        <v>2146</v>
      </c>
      <c r="D64" s="814">
        <v>14</v>
      </c>
      <c r="E64" s="460">
        <v>1</v>
      </c>
      <c r="F64" s="816">
        <v>3</v>
      </c>
      <c r="G64" s="650">
        <v>0</v>
      </c>
      <c r="H64" s="650">
        <v>0</v>
      </c>
      <c r="I64" s="650">
        <v>0</v>
      </c>
      <c r="J64" s="465">
        <v>0</v>
      </c>
      <c r="Q64" s="145"/>
    </row>
    <row r="65" spans="2:18" x14ac:dyDescent="0.3">
      <c r="B65" s="146"/>
      <c r="C65" s="767" t="s">
        <v>2191</v>
      </c>
      <c r="D65" s="815">
        <v>56</v>
      </c>
      <c r="E65" s="763">
        <v>1</v>
      </c>
      <c r="F65" s="816">
        <v>5.6</v>
      </c>
      <c r="G65" s="765">
        <v>6.5</v>
      </c>
      <c r="H65" s="765">
        <v>6.5</v>
      </c>
      <c r="I65" s="765">
        <v>6.5</v>
      </c>
      <c r="J65" s="764">
        <v>6.5</v>
      </c>
      <c r="Q65" s="145"/>
    </row>
    <row r="66" spans="2:18" x14ac:dyDescent="0.3">
      <c r="B66" s="146"/>
      <c r="C66" s="768" t="s">
        <v>2184</v>
      </c>
      <c r="D66" s="460">
        <v>14</v>
      </c>
      <c r="E66" s="460">
        <v>1</v>
      </c>
      <c r="F66" s="816">
        <v>23</v>
      </c>
      <c r="G66" s="465">
        <v>26</v>
      </c>
      <c r="H66" s="465">
        <v>26</v>
      </c>
      <c r="I66" s="465">
        <v>26</v>
      </c>
      <c r="J66" s="465">
        <v>26</v>
      </c>
      <c r="Q66" s="145"/>
    </row>
    <row r="67" spans="2:18" x14ac:dyDescent="0.3">
      <c r="B67" s="146"/>
      <c r="C67" s="768" t="s">
        <v>2147</v>
      </c>
      <c r="D67" s="460">
        <v>28</v>
      </c>
      <c r="E67" s="460">
        <v>1</v>
      </c>
      <c r="F67" s="816">
        <v>2</v>
      </c>
      <c r="G67" s="465">
        <v>0</v>
      </c>
      <c r="H67" s="465">
        <v>0</v>
      </c>
      <c r="I67" s="465">
        <v>0</v>
      </c>
      <c r="J67" s="465">
        <v>0</v>
      </c>
      <c r="Q67" s="145"/>
    </row>
    <row r="68" spans="2:18" x14ac:dyDescent="0.3">
      <c r="B68" s="146"/>
      <c r="C68" s="768" t="s">
        <v>2177</v>
      </c>
      <c r="D68" s="460">
        <v>28</v>
      </c>
      <c r="E68" s="460">
        <v>1</v>
      </c>
      <c r="F68" s="816">
        <v>11</v>
      </c>
      <c r="G68" s="465">
        <v>13</v>
      </c>
      <c r="H68" s="465">
        <v>13</v>
      </c>
      <c r="I68" s="465">
        <v>13</v>
      </c>
      <c r="J68" s="465">
        <v>13</v>
      </c>
      <c r="Q68" s="145"/>
    </row>
    <row r="69" spans="2:18" x14ac:dyDescent="0.3">
      <c r="B69" s="146"/>
      <c r="C69" s="777"/>
      <c r="D69" s="778"/>
      <c r="E69" s="779"/>
      <c r="F69" s="779"/>
      <c r="G69" s="780"/>
      <c r="H69" s="780"/>
      <c r="I69" s="780"/>
      <c r="J69" s="780"/>
      <c r="K69" s="780"/>
      <c r="L69" s="780"/>
      <c r="N69" s="414"/>
      <c r="O69" s="414"/>
      <c r="P69" s="414"/>
      <c r="Q69" s="145"/>
    </row>
    <row r="70" spans="2:18" x14ac:dyDescent="0.3">
      <c r="B70" s="146"/>
      <c r="D70" s="778"/>
      <c r="E70" s="779"/>
      <c r="F70" s="779"/>
      <c r="G70" s="780"/>
      <c r="H70" s="780"/>
      <c r="J70" s="780"/>
      <c r="K70" s="780"/>
      <c r="L70" s="780"/>
      <c r="N70" s="414"/>
      <c r="O70" s="414"/>
      <c r="P70" s="414"/>
      <c r="Q70" s="145"/>
    </row>
    <row r="71" spans="2:18" x14ac:dyDescent="0.3">
      <c r="B71" s="146"/>
      <c r="D71" s="139"/>
      <c r="E71" s="139"/>
      <c r="F71" s="139"/>
      <c r="Q71" s="145"/>
    </row>
    <row r="72" spans="2:18" x14ac:dyDescent="0.3">
      <c r="B72" s="146"/>
      <c r="D72" s="691"/>
      <c r="E72" s="690"/>
      <c r="F72" s="336" t="s">
        <v>1901</v>
      </c>
      <c r="G72" s="338"/>
      <c r="H72" s="486"/>
      <c r="I72" s="220"/>
      <c r="J72" s="338" t="s">
        <v>1902</v>
      </c>
      <c r="K72" s="486"/>
      <c r="L72" s="147"/>
      <c r="Q72" s="145"/>
    </row>
    <row r="73" spans="2:18" ht="42" customHeight="1" x14ac:dyDescent="0.3">
      <c r="B73" s="146"/>
      <c r="C73" s="801" t="s">
        <v>1903</v>
      </c>
      <c r="D73" s="692" t="s">
        <v>1904</v>
      </c>
      <c r="E73" s="692" t="s">
        <v>1905</v>
      </c>
      <c r="F73" s="692" t="s">
        <v>1906</v>
      </c>
      <c r="G73" s="692" t="s">
        <v>1907</v>
      </c>
      <c r="H73" s="692" t="s">
        <v>1908</v>
      </c>
      <c r="I73" s="693" t="s">
        <v>1909</v>
      </c>
      <c r="J73" s="694" t="s">
        <v>1910</v>
      </c>
      <c r="K73" s="695" t="s">
        <v>1911</v>
      </c>
      <c r="L73" s="674" t="s">
        <v>1912</v>
      </c>
      <c r="M73" s="673" t="s">
        <v>1913</v>
      </c>
      <c r="Q73" s="145"/>
    </row>
    <row r="74" spans="2:18" x14ac:dyDescent="0.3">
      <c r="B74" s="146"/>
      <c r="C74" s="203" t="s">
        <v>2208</v>
      </c>
      <c r="D74" s="845" t="s">
        <v>1914</v>
      </c>
      <c r="E74" s="845" t="s">
        <v>1915</v>
      </c>
      <c r="F74" s="470">
        <v>200</v>
      </c>
      <c r="G74" s="846">
        <v>1</v>
      </c>
      <c r="H74" s="470">
        <f>G74*F74</f>
        <v>200</v>
      </c>
      <c r="I74" s="847">
        <v>200</v>
      </c>
      <c r="J74" s="844">
        <v>1</v>
      </c>
      <c r="K74" s="807"/>
      <c r="L74" s="818">
        <v>0.2</v>
      </c>
      <c r="M74" s="809" t="s">
        <v>2201</v>
      </c>
      <c r="Q74" s="145"/>
    </row>
    <row r="75" spans="2:18" x14ac:dyDescent="0.3">
      <c r="B75" s="146"/>
      <c r="C75" s="609" t="s">
        <v>2209</v>
      </c>
      <c r="D75" s="469" t="s">
        <v>2143</v>
      </c>
      <c r="E75" s="469" t="s">
        <v>2186</v>
      </c>
      <c r="F75" s="470">
        <v>200</v>
      </c>
      <c r="G75" s="470">
        <v>1</v>
      </c>
      <c r="H75" s="470">
        <f>G75*F75</f>
        <v>200</v>
      </c>
      <c r="I75" s="689">
        <v>400</v>
      </c>
      <c r="J75" s="844">
        <v>1</v>
      </c>
      <c r="K75" s="464"/>
      <c r="L75" s="672">
        <v>0</v>
      </c>
      <c r="M75" s="809" t="s">
        <v>2201</v>
      </c>
      <c r="O75" s="803"/>
      <c r="P75" s="803"/>
      <c r="Q75" s="145"/>
    </row>
    <row r="76" spans="2:18" x14ac:dyDescent="0.3">
      <c r="B76" s="146"/>
      <c r="C76" s="609" t="s">
        <v>2244</v>
      </c>
      <c r="D76" s="469" t="s">
        <v>2143</v>
      </c>
      <c r="E76" s="469" t="s">
        <v>2186</v>
      </c>
      <c r="F76" s="470">
        <v>100</v>
      </c>
      <c r="G76" s="470">
        <v>1</v>
      </c>
      <c r="H76" s="470">
        <f>G76*F76</f>
        <v>100</v>
      </c>
      <c r="I76" s="689">
        <v>100</v>
      </c>
      <c r="J76" s="844">
        <v>1</v>
      </c>
      <c r="K76" s="464"/>
      <c r="L76" s="672">
        <v>0</v>
      </c>
      <c r="M76" s="809" t="s">
        <v>2201</v>
      </c>
      <c r="O76" s="803"/>
      <c r="P76" s="803"/>
      <c r="Q76" s="145"/>
    </row>
    <row r="77" spans="2:18" x14ac:dyDescent="0.3">
      <c r="B77" s="146"/>
      <c r="C77" s="609" t="s">
        <v>2245</v>
      </c>
      <c r="D77" s="469" t="s">
        <v>2143</v>
      </c>
      <c r="E77" s="469" t="s">
        <v>2186</v>
      </c>
      <c r="F77" s="470">
        <v>200</v>
      </c>
      <c r="G77" s="470">
        <v>1</v>
      </c>
      <c r="H77" s="470">
        <f>G77*F77</f>
        <v>200</v>
      </c>
      <c r="I77" s="851">
        <v>200</v>
      </c>
      <c r="J77" s="844">
        <v>1</v>
      </c>
      <c r="K77" s="464"/>
      <c r="L77" s="672">
        <v>0</v>
      </c>
      <c r="M77" s="809" t="s">
        <v>2201</v>
      </c>
      <c r="O77" s="803"/>
      <c r="P77" s="803"/>
      <c r="Q77" s="145"/>
    </row>
    <row r="78" spans="2:18" x14ac:dyDescent="0.3">
      <c r="B78" s="146"/>
      <c r="C78" s="609" t="s">
        <v>2137</v>
      </c>
      <c r="D78" s="469" t="s">
        <v>1914</v>
      </c>
      <c r="E78" s="469" t="s">
        <v>1915</v>
      </c>
      <c r="F78" s="470">
        <v>300</v>
      </c>
      <c r="G78" s="470">
        <v>1</v>
      </c>
      <c r="H78" s="470">
        <f>G78*F78</f>
        <v>300</v>
      </c>
      <c r="I78" s="689">
        <v>900</v>
      </c>
      <c r="J78" s="844">
        <v>1</v>
      </c>
      <c r="K78" s="464"/>
      <c r="L78" s="672">
        <v>0.2</v>
      </c>
      <c r="M78" s="809" t="s">
        <v>2201</v>
      </c>
      <c r="O78" s="803"/>
      <c r="Q78" s="145"/>
    </row>
    <row r="79" spans="2:18" x14ac:dyDescent="0.3">
      <c r="B79" s="146"/>
      <c r="C79" s="609" t="s">
        <v>2138</v>
      </c>
      <c r="D79" s="469" t="s">
        <v>2143</v>
      </c>
      <c r="E79" s="469" t="s">
        <v>2186</v>
      </c>
      <c r="F79" s="805" t="s">
        <v>2196</v>
      </c>
      <c r="G79" s="470">
        <v>1</v>
      </c>
      <c r="H79" s="470">
        <v>300</v>
      </c>
      <c r="I79" s="689">
        <v>300</v>
      </c>
      <c r="J79" s="844">
        <v>1</v>
      </c>
      <c r="K79" s="464"/>
      <c r="L79" s="672">
        <v>0</v>
      </c>
      <c r="M79" s="809" t="s">
        <v>2201</v>
      </c>
      <c r="Q79" s="145"/>
      <c r="R79" s="803"/>
    </row>
    <row r="80" spans="2:18" x14ac:dyDescent="0.3">
      <c r="B80" s="146"/>
      <c r="C80" s="609" t="s">
        <v>2139</v>
      </c>
      <c r="D80" s="469" t="s">
        <v>1914</v>
      </c>
      <c r="E80" s="469" t="s">
        <v>1915</v>
      </c>
      <c r="F80" s="470">
        <v>600</v>
      </c>
      <c r="G80" s="470">
        <v>1</v>
      </c>
      <c r="H80" s="470">
        <f t="shared" ref="H80:H88" si="14">G80*F80</f>
        <v>600</v>
      </c>
      <c r="I80" s="689">
        <v>600</v>
      </c>
      <c r="J80" s="844">
        <v>1</v>
      </c>
      <c r="K80" s="464"/>
      <c r="L80" s="672">
        <v>0.2</v>
      </c>
      <c r="M80" s="809" t="s">
        <v>2201</v>
      </c>
      <c r="P80" s="415"/>
      <c r="Q80" s="671"/>
    </row>
    <row r="81" spans="2:17" x14ac:dyDescent="0.3">
      <c r="B81" s="146"/>
      <c r="C81" s="609" t="s">
        <v>2140</v>
      </c>
      <c r="D81" s="469" t="s">
        <v>2143</v>
      </c>
      <c r="E81" s="469" t="s">
        <v>2185</v>
      </c>
      <c r="F81" s="470">
        <v>360</v>
      </c>
      <c r="G81" s="470">
        <v>1</v>
      </c>
      <c r="H81" s="470">
        <f t="shared" si="14"/>
        <v>360</v>
      </c>
      <c r="I81" s="689">
        <v>360</v>
      </c>
      <c r="J81" s="844">
        <v>1</v>
      </c>
      <c r="K81" s="464"/>
      <c r="L81" s="672">
        <v>0</v>
      </c>
      <c r="M81" s="809" t="s">
        <v>2201</v>
      </c>
      <c r="P81" s="415"/>
      <c r="Q81" s="671"/>
    </row>
    <row r="82" spans="2:17" x14ac:dyDescent="0.3">
      <c r="B82" s="146"/>
      <c r="C82" s="609" t="s">
        <v>2141</v>
      </c>
      <c r="D82" s="469" t="s">
        <v>1914</v>
      </c>
      <c r="E82" s="469" t="s">
        <v>1915</v>
      </c>
      <c r="F82" s="470">
        <v>130</v>
      </c>
      <c r="G82" s="470">
        <v>1</v>
      </c>
      <c r="H82" s="470">
        <f t="shared" si="14"/>
        <v>130</v>
      </c>
      <c r="I82" s="689">
        <v>390</v>
      </c>
      <c r="J82" s="844">
        <v>1</v>
      </c>
      <c r="K82" s="464"/>
      <c r="L82" s="672">
        <v>0.2</v>
      </c>
      <c r="M82" s="809" t="s">
        <v>2201</v>
      </c>
      <c r="P82" s="415"/>
      <c r="Q82" s="671"/>
    </row>
    <row r="83" spans="2:17" x14ac:dyDescent="0.3">
      <c r="B83" s="146"/>
      <c r="C83" s="609" t="s">
        <v>2142</v>
      </c>
      <c r="D83" s="469" t="s">
        <v>2143</v>
      </c>
      <c r="E83" s="469" t="s">
        <v>2186</v>
      </c>
      <c r="F83" s="470">
        <v>90</v>
      </c>
      <c r="G83" s="470">
        <v>1</v>
      </c>
      <c r="H83" s="470">
        <f t="shared" si="14"/>
        <v>90</v>
      </c>
      <c r="I83" s="689">
        <v>90</v>
      </c>
      <c r="J83" s="844">
        <v>1</v>
      </c>
      <c r="K83" s="464"/>
      <c r="L83" s="672">
        <v>0</v>
      </c>
      <c r="M83" s="809" t="s">
        <v>2201</v>
      </c>
      <c r="P83" s="415"/>
      <c r="Q83" s="671"/>
    </row>
    <row r="84" spans="2:17" x14ac:dyDescent="0.3">
      <c r="B84" s="146"/>
      <c r="C84" s="609" t="s">
        <v>2146</v>
      </c>
      <c r="D84" s="469" t="s">
        <v>1914</v>
      </c>
      <c r="E84" s="469" t="s">
        <v>1915</v>
      </c>
      <c r="F84" s="470">
        <v>300</v>
      </c>
      <c r="G84" s="470">
        <v>1</v>
      </c>
      <c r="H84" s="470">
        <f t="shared" si="14"/>
        <v>300</v>
      </c>
      <c r="I84" s="689">
        <v>300</v>
      </c>
      <c r="J84" s="844">
        <v>1</v>
      </c>
      <c r="K84" s="464"/>
      <c r="L84" s="672">
        <v>0.2</v>
      </c>
      <c r="M84" s="809" t="s">
        <v>2201</v>
      </c>
      <c r="P84" s="415"/>
      <c r="Q84" s="671"/>
    </row>
    <row r="85" spans="2:17" x14ac:dyDescent="0.3">
      <c r="B85" s="146"/>
      <c r="C85" s="767" t="s">
        <v>2191</v>
      </c>
      <c r="D85" s="469" t="s">
        <v>1914</v>
      </c>
      <c r="E85" s="469" t="s">
        <v>1915</v>
      </c>
      <c r="F85" s="470">
        <v>300</v>
      </c>
      <c r="G85" s="470">
        <v>1</v>
      </c>
      <c r="H85" s="470">
        <f t="shared" si="14"/>
        <v>300</v>
      </c>
      <c r="I85" s="689">
        <v>300</v>
      </c>
      <c r="J85" s="844">
        <v>1</v>
      </c>
      <c r="K85" s="464"/>
      <c r="L85" s="672">
        <v>0.2</v>
      </c>
      <c r="M85" s="809" t="s">
        <v>2201</v>
      </c>
      <c r="P85" s="415"/>
      <c r="Q85" s="671"/>
    </row>
    <row r="86" spans="2:17" x14ac:dyDescent="0.3">
      <c r="B86" s="146"/>
      <c r="C86" s="768" t="s">
        <v>2184</v>
      </c>
      <c r="D86" s="469" t="s">
        <v>2143</v>
      </c>
      <c r="E86" s="469" t="s">
        <v>2186</v>
      </c>
      <c r="F86" s="470">
        <v>108</v>
      </c>
      <c r="G86" s="470">
        <v>1</v>
      </c>
      <c r="H86" s="470">
        <f t="shared" si="14"/>
        <v>108</v>
      </c>
      <c r="I86" s="689">
        <v>108</v>
      </c>
      <c r="J86" s="844">
        <v>1</v>
      </c>
      <c r="K86" s="464"/>
      <c r="L86" s="672">
        <v>0</v>
      </c>
      <c r="M86" s="809" t="s">
        <v>2201</v>
      </c>
      <c r="P86" s="415"/>
      <c r="Q86" s="671"/>
    </row>
    <row r="87" spans="2:17" x14ac:dyDescent="0.3">
      <c r="B87" s="146"/>
      <c r="C87" s="768" t="s">
        <v>2147</v>
      </c>
      <c r="D87" s="469" t="s">
        <v>2144</v>
      </c>
      <c r="E87" s="469" t="s">
        <v>2145</v>
      </c>
      <c r="F87" s="470">
        <v>45</v>
      </c>
      <c r="G87" s="470">
        <v>28</v>
      </c>
      <c r="H87" s="470">
        <f t="shared" si="14"/>
        <v>1260</v>
      </c>
      <c r="I87" s="470">
        <v>45</v>
      </c>
      <c r="J87" s="470">
        <v>28</v>
      </c>
      <c r="K87" s="464"/>
      <c r="L87" s="766">
        <v>0.2</v>
      </c>
      <c r="M87" s="809" t="s">
        <v>2201</v>
      </c>
      <c r="P87" s="415"/>
      <c r="Q87" s="671"/>
    </row>
    <row r="88" spans="2:17" x14ac:dyDescent="0.3">
      <c r="B88" s="146"/>
      <c r="C88" s="768" t="s">
        <v>2177</v>
      </c>
      <c r="D88" s="469" t="s">
        <v>2144</v>
      </c>
      <c r="E88" s="469" t="s">
        <v>2145</v>
      </c>
      <c r="F88" s="470">
        <v>15</v>
      </c>
      <c r="G88" s="470">
        <v>28</v>
      </c>
      <c r="H88" s="470">
        <f t="shared" si="14"/>
        <v>420</v>
      </c>
      <c r="I88" s="470">
        <v>15</v>
      </c>
      <c r="J88" s="470">
        <v>28</v>
      </c>
      <c r="K88" s="464"/>
      <c r="L88" s="766">
        <v>0</v>
      </c>
      <c r="M88" s="823" t="s">
        <v>2201</v>
      </c>
      <c r="P88" s="415"/>
      <c r="Q88" s="671"/>
    </row>
    <row r="89" spans="2:17" x14ac:dyDescent="0.3">
      <c r="B89" s="147"/>
      <c r="C89" s="148"/>
      <c r="D89" s="148"/>
      <c r="E89" s="148"/>
      <c r="F89" s="148"/>
      <c r="G89" s="148"/>
      <c r="H89" s="148"/>
      <c r="I89" s="148"/>
      <c r="J89" s="148"/>
      <c r="K89" s="148"/>
      <c r="L89" s="148"/>
      <c r="M89" s="148"/>
      <c r="N89" s="148"/>
      <c r="O89" s="148"/>
      <c r="P89" s="148"/>
      <c r="Q89" s="149"/>
    </row>
    <row r="91" spans="2:17" x14ac:dyDescent="0.3">
      <c r="B91" s="320" t="s">
        <v>1923</v>
      </c>
      <c r="C91" s="698"/>
      <c r="D91" s="698"/>
      <c r="E91" s="698"/>
      <c r="F91" s="698"/>
      <c r="G91" s="698"/>
      <c r="H91" s="698"/>
      <c r="I91" s="698"/>
      <c r="J91" s="698"/>
      <c r="K91" s="698"/>
      <c r="L91" s="698"/>
      <c r="M91" s="698"/>
      <c r="N91" s="698"/>
      <c r="O91" s="698"/>
      <c r="P91" s="698"/>
      <c r="Q91" s="699"/>
    </row>
    <row r="92" spans="2:17" x14ac:dyDescent="0.3">
      <c r="B92" s="198"/>
      <c r="C92" s="192"/>
      <c r="D92" s="192"/>
      <c r="E92" s="192"/>
      <c r="F92" s="192"/>
      <c r="G92" s="192"/>
      <c r="H92" s="192"/>
      <c r="I92" s="192"/>
      <c r="J92" s="192"/>
      <c r="K92" s="192"/>
      <c r="L92" s="192"/>
      <c r="M92" s="192"/>
      <c r="N92" s="192"/>
      <c r="O92" s="192"/>
      <c r="P92" s="192"/>
      <c r="Q92" s="199"/>
    </row>
    <row r="93" spans="2:17" x14ac:dyDescent="0.3">
      <c r="B93" s="198"/>
      <c r="C93" s="496" t="s">
        <v>1924</v>
      </c>
      <c r="D93" s="192"/>
      <c r="E93" s="192"/>
      <c r="F93" s="192"/>
      <c r="G93" s="192"/>
      <c r="H93" s="192"/>
      <c r="I93" s="192"/>
      <c r="J93" s="192"/>
      <c r="K93" s="192"/>
      <c r="L93" s="192"/>
      <c r="M93" s="192"/>
      <c r="N93" s="192"/>
      <c r="O93" s="192"/>
      <c r="P93" s="192"/>
      <c r="Q93" s="199"/>
    </row>
    <row r="94" spans="2:17" x14ac:dyDescent="0.3">
      <c r="B94" s="198"/>
      <c r="C94" s="494" t="s">
        <v>1925</v>
      </c>
      <c r="D94" s="192"/>
      <c r="E94" s="192"/>
      <c r="F94" s="192"/>
      <c r="G94" s="192"/>
      <c r="H94" s="192"/>
      <c r="I94" s="192"/>
      <c r="J94" s="192"/>
      <c r="K94" s="192"/>
      <c r="L94" s="192"/>
      <c r="M94" s="192"/>
      <c r="N94" s="192"/>
      <c r="O94" s="192"/>
      <c r="P94" s="192"/>
      <c r="Q94" s="199"/>
    </row>
    <row r="95" spans="2:17" x14ac:dyDescent="0.3">
      <c r="B95" s="198"/>
      <c r="C95" s="494" t="s">
        <v>1926</v>
      </c>
      <c r="D95" s="192"/>
      <c r="E95" s="192"/>
      <c r="F95" s="192"/>
      <c r="G95" s="192"/>
      <c r="H95" s="192"/>
      <c r="I95" s="192"/>
      <c r="J95" s="192"/>
      <c r="K95" s="192"/>
      <c r="L95" s="192"/>
      <c r="M95" s="192"/>
      <c r="N95" s="192"/>
      <c r="O95" s="192"/>
      <c r="P95" s="192"/>
      <c r="Q95" s="199"/>
    </row>
    <row r="96" spans="2:17" x14ac:dyDescent="0.3">
      <c r="B96" s="198"/>
      <c r="C96" s="356" t="s">
        <v>1927</v>
      </c>
      <c r="D96" s="192"/>
      <c r="E96" s="192"/>
      <c r="F96" s="192"/>
      <c r="G96" s="192"/>
      <c r="H96" s="192"/>
      <c r="I96" s="192"/>
      <c r="J96" s="192"/>
      <c r="K96" s="192"/>
      <c r="L96" s="192"/>
      <c r="M96" s="192"/>
      <c r="N96" s="192"/>
      <c r="O96" s="192"/>
      <c r="P96" s="192"/>
      <c r="Q96" s="199"/>
    </row>
    <row r="97" spans="2:17" x14ac:dyDescent="0.3">
      <c r="B97" s="198"/>
      <c r="C97" s="356" t="s">
        <v>1928</v>
      </c>
      <c r="D97" s="192"/>
      <c r="E97" s="192"/>
      <c r="F97" s="192"/>
      <c r="G97" s="192"/>
      <c r="H97" s="192"/>
      <c r="I97" s="192"/>
      <c r="J97" s="192"/>
      <c r="K97" s="192"/>
      <c r="L97" s="192"/>
      <c r="M97" s="192"/>
      <c r="N97" s="192"/>
      <c r="O97" s="192"/>
      <c r="P97" s="192"/>
      <c r="Q97" s="199"/>
    </row>
    <row r="98" spans="2:17" x14ac:dyDescent="0.3">
      <c r="B98" s="198"/>
      <c r="C98" s="745" t="s">
        <v>1929</v>
      </c>
      <c r="D98" s="192"/>
      <c r="E98" s="192"/>
      <c r="F98" s="192"/>
      <c r="G98" s="192"/>
      <c r="H98" s="192"/>
      <c r="I98" s="192"/>
      <c r="J98" s="192"/>
      <c r="K98" s="192"/>
      <c r="L98" s="192"/>
      <c r="M98" s="192"/>
      <c r="N98" s="192"/>
      <c r="O98" s="192"/>
      <c r="P98" s="192"/>
      <c r="Q98" s="199"/>
    </row>
    <row r="99" spans="2:17" x14ac:dyDescent="0.3">
      <c r="B99" s="198"/>
      <c r="C99" s="356" t="s">
        <v>1930</v>
      </c>
      <c r="D99" s="192"/>
      <c r="E99" s="192"/>
      <c r="F99" s="192"/>
      <c r="G99" s="192"/>
      <c r="H99" s="192"/>
      <c r="I99" s="192"/>
      <c r="J99" s="192"/>
      <c r="K99" s="192"/>
      <c r="L99" s="192"/>
      <c r="M99" s="192"/>
      <c r="N99" s="192"/>
      <c r="O99" s="192"/>
      <c r="P99" s="192"/>
      <c r="Q99" s="199"/>
    </row>
    <row r="100" spans="2:17" x14ac:dyDescent="0.3">
      <c r="B100" s="198"/>
      <c r="C100" s="356" t="s">
        <v>1931</v>
      </c>
      <c r="D100" s="192"/>
      <c r="E100" s="192"/>
      <c r="F100" s="192"/>
      <c r="G100" s="192"/>
      <c r="H100" s="192"/>
      <c r="I100" s="192"/>
      <c r="J100" s="192"/>
      <c r="K100" s="192"/>
      <c r="L100" s="192"/>
      <c r="M100" s="192"/>
      <c r="N100" s="192"/>
      <c r="O100" s="192"/>
      <c r="P100" s="192"/>
      <c r="Q100" s="199"/>
    </row>
    <row r="101" spans="2:17" x14ac:dyDescent="0.3">
      <c r="B101" s="198"/>
      <c r="C101" s="356"/>
      <c r="D101" s="192"/>
      <c r="E101" s="192"/>
      <c r="F101" s="192"/>
      <c r="G101" s="192"/>
      <c r="H101" s="192"/>
      <c r="I101" s="192"/>
      <c r="J101" s="192"/>
      <c r="K101" s="192"/>
      <c r="L101" s="192"/>
      <c r="M101" s="192"/>
      <c r="N101" s="192"/>
      <c r="O101" s="192"/>
      <c r="P101" s="192"/>
      <c r="Q101" s="199"/>
    </row>
    <row r="102" spans="2:17" x14ac:dyDescent="0.3">
      <c r="B102" s="198"/>
      <c r="C102" s="495" t="s">
        <v>1932</v>
      </c>
      <c r="D102" s="192"/>
      <c r="E102" s="192"/>
      <c r="F102" s="192"/>
      <c r="G102" s="192"/>
      <c r="H102" s="192"/>
      <c r="I102" s="192"/>
      <c r="J102" s="192"/>
      <c r="K102" s="192"/>
      <c r="L102" s="192"/>
      <c r="M102" s="192"/>
      <c r="N102" s="192"/>
      <c r="O102" s="192"/>
      <c r="P102" s="192"/>
      <c r="Q102" s="199"/>
    </row>
    <row r="103" spans="2:17" x14ac:dyDescent="0.3">
      <c r="B103" s="198"/>
      <c r="C103" s="494" t="s">
        <v>1933</v>
      </c>
      <c r="D103" s="192"/>
      <c r="E103" s="192"/>
      <c r="F103" s="192"/>
      <c r="G103" s="192"/>
      <c r="H103" s="192"/>
      <c r="I103" s="192"/>
      <c r="J103" s="192"/>
      <c r="K103" s="192"/>
      <c r="L103" s="192"/>
      <c r="M103" s="192"/>
      <c r="N103" s="192"/>
      <c r="O103" s="192"/>
      <c r="P103" s="192"/>
      <c r="Q103" s="199"/>
    </row>
    <row r="104" spans="2:17" x14ac:dyDescent="0.3">
      <c r="B104" s="198"/>
      <c r="C104" s="356" t="s">
        <v>1934</v>
      </c>
      <c r="D104" s="192"/>
      <c r="E104" s="192"/>
      <c r="F104" s="192"/>
      <c r="G104" s="192"/>
      <c r="H104" s="192"/>
      <c r="I104" s="192"/>
      <c r="J104" s="192"/>
      <c r="K104" s="192"/>
      <c r="L104" s="192"/>
      <c r="M104" s="192"/>
      <c r="N104" s="192"/>
      <c r="O104" s="192"/>
      <c r="P104" s="192"/>
      <c r="Q104" s="199"/>
    </row>
    <row r="105" spans="2:17" x14ac:dyDescent="0.3">
      <c r="B105" s="198"/>
      <c r="C105" s="356" t="s">
        <v>1935</v>
      </c>
      <c r="D105" s="192"/>
      <c r="E105" s="192"/>
      <c r="F105" s="192"/>
      <c r="G105" s="192"/>
      <c r="H105" s="192"/>
      <c r="I105" s="192"/>
      <c r="J105" s="192"/>
      <c r="K105" s="192"/>
      <c r="L105" s="192"/>
      <c r="M105" s="192"/>
      <c r="N105" s="192"/>
      <c r="O105" s="192"/>
      <c r="P105" s="192"/>
      <c r="Q105" s="199"/>
    </row>
    <row r="106" spans="2:17" x14ac:dyDescent="0.3">
      <c r="B106" s="196"/>
      <c r="C106" s="200"/>
      <c r="D106" s="195"/>
      <c r="E106" s="195"/>
      <c r="F106" s="195"/>
      <c r="G106" s="195"/>
      <c r="H106" s="195"/>
      <c r="I106" s="195"/>
      <c r="J106" s="195"/>
      <c r="K106" s="195"/>
      <c r="L106" s="195"/>
      <c r="M106" s="195"/>
      <c r="N106" s="195"/>
      <c r="O106" s="195"/>
      <c r="P106" s="195"/>
      <c r="Q106" s="197"/>
    </row>
  </sheetData>
  <protectedRanges>
    <protectedRange sqref="E32:F34 D11:D12 D18:D19 G32:J32 E31:J31 C52 K78:L88 D33:D34 K38:P44 D39:I44 I69 J69:L70 E58:J68 D27:J30 D58:D70 E69:H70" name="Range1"/>
  </protectedRanges>
  <mergeCells count="1">
    <mergeCell ref="K27:Q27"/>
  </mergeCells>
  <phoneticPr fontId="43" type="noConversion"/>
  <conditionalFormatting sqref="E12 E14 F15:F17">
    <cfRule type="cellIs" dxfId="0" priority="2" operator="equal">
      <formula>0</formula>
    </cfRule>
  </conditionalFormatting>
  <dataValidations disablePrompts="1" count="1">
    <dataValidation type="list" allowBlank="1" showInputMessage="1" showErrorMessage="1" sqref="D11" xr:uid="{A1309421-97D1-407A-BD55-015169719BCD}">
      <formula1>ORGTYPE</formula1>
    </dataValidation>
  </dataValidations>
  <hyperlinks>
    <hyperlink ref="C94" r:id="rId1" xr:uid="{9E6038DB-C4EC-431A-B5C3-A48009ECA9D3}"/>
    <hyperlink ref="C95" r:id="rId2" xr:uid="{F90404C9-B340-4E9B-AA51-58D791264704}"/>
    <hyperlink ref="C103" r:id="rId3" xr:uid="{FC9107BA-DC63-4474-BE80-C70D0B07C108}"/>
    <hyperlink ref="C98" r:id="rId4" xr:uid="{D457B1CB-8B19-4A1D-996E-899FA025186B}"/>
  </hyperlinks>
  <pageMargins left="0.7" right="0.7" top="0.75" bottom="0.75" header="0.3" footer="0.3"/>
  <pageSetup paperSize="9" scale="34" fitToHeight="0" orientation="portrait" r:id="rId5"/>
  <legacy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R45"/>
  <sheetViews>
    <sheetView showGridLines="0" zoomScale="80" zoomScaleNormal="80" workbookViewId="0"/>
  </sheetViews>
  <sheetFormatPr defaultRowHeight="14.4" x14ac:dyDescent="0.3"/>
  <cols>
    <col min="1" max="1" width="2.44140625" customWidth="1"/>
    <col min="2" max="2" width="5.77734375" customWidth="1"/>
    <col min="3" max="3" width="27.5546875" customWidth="1"/>
    <col min="4" max="4" width="46.77734375" customWidth="1"/>
    <col min="5" max="5" width="20.44140625" customWidth="1"/>
    <col min="6" max="6" width="12.21875" customWidth="1"/>
    <col min="7" max="14" width="12.6640625" customWidth="1"/>
    <col min="15" max="15" width="2.77734375" customWidth="1"/>
    <col min="16" max="16" width="17.5546875" customWidth="1"/>
    <col min="17" max="17" width="13.44140625" customWidth="1"/>
    <col min="18" max="18" width="12.21875" customWidth="1"/>
  </cols>
  <sheetData>
    <row r="1" spans="2:18" ht="30" customHeight="1" x14ac:dyDescent="0.3">
      <c r="B1" s="402" t="str">
        <f>'Inputs and population'!B1</f>
        <v>Treatments for moderately to severely active Crohn's disease</v>
      </c>
    </row>
    <row r="2" spans="2:18" ht="30" customHeight="1" x14ac:dyDescent="0.3">
      <c r="B2" s="142" t="s">
        <v>1842</v>
      </c>
      <c r="C2" s="142"/>
      <c r="D2" s="141"/>
      <c r="E2" s="156"/>
      <c r="F2" s="156"/>
      <c r="G2" s="156"/>
      <c r="H2" s="156"/>
      <c r="I2" s="156"/>
      <c r="J2" s="156"/>
      <c r="K2" s="141"/>
      <c r="L2" s="141"/>
      <c r="M2" s="141"/>
      <c r="N2" s="141"/>
      <c r="O2" s="141"/>
      <c r="P2" s="141"/>
      <c r="Q2" s="141"/>
      <c r="R2" s="141"/>
    </row>
    <row r="4" spans="2:18" ht="18" x14ac:dyDescent="0.35">
      <c r="B4" s="614" t="s">
        <v>1936</v>
      </c>
      <c r="C4" s="662"/>
      <c r="D4" s="662"/>
      <c r="E4" s="662"/>
      <c r="F4" s="662"/>
      <c r="G4" s="662"/>
      <c r="H4" s="662"/>
      <c r="I4" s="662"/>
      <c r="J4" s="662"/>
      <c r="K4" s="662"/>
      <c r="L4" s="662"/>
      <c r="M4" s="662"/>
      <c r="N4" s="662"/>
      <c r="O4" s="662"/>
      <c r="P4" s="662"/>
      <c r="Q4" s="662"/>
      <c r="R4" s="630"/>
    </row>
    <row r="5" spans="2:18" x14ac:dyDescent="0.3">
      <c r="B5" s="146" t="s">
        <v>1937</v>
      </c>
      <c r="R5" s="145"/>
    </row>
    <row r="6" spans="2:18" x14ac:dyDescent="0.3">
      <c r="B6" s="146" t="s">
        <v>1938</v>
      </c>
      <c r="R6" s="145"/>
    </row>
    <row r="7" spans="2:18" x14ac:dyDescent="0.3">
      <c r="B7" s="144" t="s">
        <v>1939</v>
      </c>
      <c r="R7" s="145"/>
    </row>
    <row r="8" spans="2:18" x14ac:dyDescent="0.3">
      <c r="B8" s="615"/>
      <c r="C8" s="148"/>
      <c r="D8" s="148"/>
      <c r="E8" s="148"/>
      <c r="F8" s="148"/>
      <c r="G8" s="148"/>
      <c r="H8" s="148"/>
      <c r="I8" s="148"/>
      <c r="J8" s="148"/>
      <c r="K8" s="148"/>
      <c r="L8" s="148"/>
      <c r="M8" s="148"/>
      <c r="N8" s="148"/>
      <c r="O8" s="148"/>
      <c r="P8" s="148"/>
      <c r="Q8" s="148"/>
      <c r="R8" s="149"/>
    </row>
    <row r="9" spans="2:18" x14ac:dyDescent="0.3">
      <c r="B9" s="136"/>
      <c r="D9" s="175"/>
    </row>
    <row r="10" spans="2:18" x14ac:dyDescent="0.3">
      <c r="B10" s="143" t="s">
        <v>1940</v>
      </c>
      <c r="C10" s="662"/>
      <c r="E10" s="662"/>
      <c r="F10" s="662"/>
      <c r="G10" s="662"/>
      <c r="H10" s="662"/>
      <c r="I10" s="662"/>
      <c r="J10" s="662"/>
      <c r="K10" s="662"/>
      <c r="L10" s="662"/>
      <c r="M10" s="662"/>
      <c r="N10" s="662"/>
      <c r="O10" s="662"/>
      <c r="P10" s="662"/>
      <c r="Q10" s="662"/>
      <c r="R10" s="630"/>
    </row>
    <row r="11" spans="2:18" x14ac:dyDescent="0.3">
      <c r="B11" s="146"/>
      <c r="C11" s="287"/>
      <c r="D11" s="185"/>
      <c r="E11" s="185"/>
      <c r="F11" s="185"/>
      <c r="G11" s="185"/>
      <c r="H11" s="185"/>
      <c r="I11" s="185"/>
      <c r="J11" s="185"/>
      <c r="K11" s="185"/>
      <c r="L11" s="185"/>
      <c r="M11" s="185"/>
      <c r="N11" s="185"/>
      <c r="R11" s="145"/>
    </row>
    <row r="12" spans="2:18" ht="103.5" customHeight="1" x14ac:dyDescent="0.3">
      <c r="B12" s="146"/>
      <c r="C12" s="323" t="s">
        <v>1941</v>
      </c>
      <c r="D12" s="323" t="s">
        <v>1942</v>
      </c>
      <c r="E12" s="616" t="s">
        <v>1943</v>
      </c>
      <c r="F12" s="212" t="s">
        <v>1944</v>
      </c>
      <c r="G12" s="212" t="s">
        <v>2199</v>
      </c>
      <c r="H12" s="212" t="s">
        <v>2200</v>
      </c>
      <c r="I12" s="212" t="s">
        <v>2133</v>
      </c>
      <c r="J12" s="212" t="s">
        <v>2134</v>
      </c>
      <c r="K12" s="212" t="s">
        <v>2135</v>
      </c>
      <c r="L12" s="212" t="s">
        <v>2194</v>
      </c>
      <c r="M12" s="489" t="s">
        <v>2193</v>
      </c>
      <c r="N12" s="212" t="s">
        <v>2136</v>
      </c>
      <c r="P12" s="323" t="s">
        <v>1945</v>
      </c>
      <c r="Q12" s="323" t="s">
        <v>1946</v>
      </c>
      <c r="R12" s="145"/>
    </row>
    <row r="13" spans="2:18" x14ac:dyDescent="0.3">
      <c r="B13" s="146"/>
      <c r="C13" s="618" t="s">
        <v>1947</v>
      </c>
      <c r="D13" s="619" t="s">
        <v>1948</v>
      </c>
      <c r="E13" s="660" t="s">
        <v>1949</v>
      </c>
      <c r="F13" s="696">
        <v>30</v>
      </c>
      <c r="G13" s="463">
        <v>1</v>
      </c>
      <c r="H13" s="463">
        <v>1</v>
      </c>
      <c r="I13" s="810">
        <v>1</v>
      </c>
      <c r="J13" s="466">
        <v>1</v>
      </c>
      <c r="K13" s="466">
        <v>1</v>
      </c>
      <c r="L13" s="466">
        <v>1</v>
      </c>
      <c r="M13" s="773">
        <v>1</v>
      </c>
      <c r="N13" s="463">
        <v>1</v>
      </c>
      <c r="P13" s="621" t="s">
        <v>1950</v>
      </c>
      <c r="Q13" s="697">
        <f>VLOOKUP(P13,payscales!B:M,12,0)</f>
        <v>101.94</v>
      </c>
      <c r="R13" s="145"/>
    </row>
    <row r="14" spans="2:18" x14ac:dyDescent="0.3">
      <c r="B14" s="146"/>
      <c r="C14" s="618" t="s">
        <v>1947</v>
      </c>
      <c r="D14" s="619" t="s">
        <v>1951</v>
      </c>
      <c r="E14" s="660" t="s">
        <v>1949</v>
      </c>
      <c r="F14" s="696">
        <v>20</v>
      </c>
      <c r="G14" s="463">
        <v>3</v>
      </c>
      <c r="H14" s="463">
        <v>3</v>
      </c>
      <c r="I14" s="811">
        <v>3</v>
      </c>
      <c r="J14" s="463">
        <v>3</v>
      </c>
      <c r="K14" s="463">
        <v>3</v>
      </c>
      <c r="L14" s="463">
        <v>3</v>
      </c>
      <c r="M14" s="774">
        <v>3</v>
      </c>
      <c r="N14" s="463">
        <v>3</v>
      </c>
      <c r="P14" s="621" t="s">
        <v>1950</v>
      </c>
      <c r="Q14" s="697">
        <f>VLOOKUP(P14,payscales!B:M,12,0)</f>
        <v>101.94</v>
      </c>
      <c r="R14" s="145"/>
    </row>
    <row r="15" spans="2:18" x14ac:dyDescent="0.3">
      <c r="B15" s="146"/>
      <c r="C15" s="620" t="s">
        <v>1952</v>
      </c>
      <c r="D15" s="619" t="s">
        <v>1953</v>
      </c>
      <c r="E15" s="660" t="s">
        <v>1949</v>
      </c>
      <c r="F15" s="696">
        <v>30</v>
      </c>
      <c r="G15" s="463">
        <v>3</v>
      </c>
      <c r="H15" s="463">
        <v>3</v>
      </c>
      <c r="I15" s="812">
        <v>3</v>
      </c>
      <c r="J15" s="467">
        <v>3</v>
      </c>
      <c r="K15" s="466">
        <v>3</v>
      </c>
      <c r="L15" s="466">
        <v>9</v>
      </c>
      <c r="M15" s="773">
        <v>3</v>
      </c>
      <c r="N15" s="463">
        <v>0</v>
      </c>
      <c r="P15" s="621" t="s">
        <v>1954</v>
      </c>
      <c r="Q15" s="697">
        <f>VLOOKUP(P15,payscales!B:M,12,0)</f>
        <v>44.4</v>
      </c>
      <c r="R15" s="145"/>
    </row>
    <row r="16" spans="2:18" x14ac:dyDescent="0.3">
      <c r="B16" s="146"/>
      <c r="C16" s="620" t="s">
        <v>1952</v>
      </c>
      <c r="D16" s="619" t="s">
        <v>1955</v>
      </c>
      <c r="E16" s="660" t="s">
        <v>1949</v>
      </c>
      <c r="F16" s="696">
        <v>10</v>
      </c>
      <c r="G16" s="463">
        <v>3</v>
      </c>
      <c r="H16" s="463">
        <v>3</v>
      </c>
      <c r="I16" s="812">
        <v>3</v>
      </c>
      <c r="J16" s="659">
        <v>3</v>
      </c>
      <c r="K16" s="463">
        <v>3</v>
      </c>
      <c r="L16" s="463">
        <v>9</v>
      </c>
      <c r="M16" s="774">
        <v>3</v>
      </c>
      <c r="N16" s="463">
        <v>0</v>
      </c>
      <c r="P16" s="621" t="s">
        <v>1954</v>
      </c>
      <c r="Q16" s="697">
        <f>VLOOKUP(P16,payscales!B:M,12,0)</f>
        <v>44.4</v>
      </c>
      <c r="R16" s="145"/>
    </row>
    <row r="17" spans="2:18" x14ac:dyDescent="0.3">
      <c r="B17" s="146"/>
      <c r="C17" s="620" t="s">
        <v>1952</v>
      </c>
      <c r="D17" s="619" t="s">
        <v>1956</v>
      </c>
      <c r="E17" s="660" t="s">
        <v>1949</v>
      </c>
      <c r="F17" s="696">
        <v>10</v>
      </c>
      <c r="G17" s="463">
        <v>3</v>
      </c>
      <c r="H17" s="463">
        <v>3</v>
      </c>
      <c r="I17" s="812">
        <v>3</v>
      </c>
      <c r="J17" s="659">
        <v>3</v>
      </c>
      <c r="K17" s="463">
        <v>3</v>
      </c>
      <c r="L17" s="463">
        <v>9</v>
      </c>
      <c r="M17" s="774">
        <v>3</v>
      </c>
      <c r="N17" s="463">
        <v>0</v>
      </c>
      <c r="P17" s="621" t="s">
        <v>1954</v>
      </c>
      <c r="Q17" s="697">
        <f>VLOOKUP(P17,payscales!B:M,12,0)</f>
        <v>44.4</v>
      </c>
      <c r="R17" s="145"/>
    </row>
    <row r="18" spans="2:18" x14ac:dyDescent="0.3">
      <c r="B18" s="146"/>
      <c r="C18" s="287"/>
      <c r="D18" s="185"/>
      <c r="E18" s="185"/>
      <c r="F18" s="185"/>
      <c r="G18" s="185"/>
      <c r="H18" s="185"/>
      <c r="I18" s="185"/>
      <c r="P18" s="661" t="s">
        <v>1960</v>
      </c>
      <c r="R18" s="145"/>
    </row>
    <row r="19" spans="2:18" x14ac:dyDescent="0.3">
      <c r="B19" s="146"/>
      <c r="C19" s="176" t="s">
        <v>1961</v>
      </c>
      <c r="D19" s="139"/>
      <c r="R19" s="145"/>
    </row>
    <row r="20" spans="2:18" x14ac:dyDescent="0.3">
      <c r="B20" s="146"/>
      <c r="C20" t="s">
        <v>2187</v>
      </c>
      <c r="D20" s="139"/>
      <c r="E20" s="139"/>
      <c r="F20" s="139"/>
      <c r="G20" s="139"/>
      <c r="H20" s="139"/>
      <c r="I20" s="139"/>
      <c r="J20" s="139"/>
      <c r="K20" s="139"/>
      <c r="L20" s="139"/>
      <c r="M20" s="139"/>
      <c r="N20" s="139"/>
      <c r="R20" s="145"/>
    </row>
    <row r="21" spans="2:18" x14ac:dyDescent="0.3">
      <c r="B21" s="147"/>
      <c r="C21" s="148"/>
      <c r="D21" s="150"/>
      <c r="E21" s="150"/>
      <c r="F21" s="150"/>
      <c r="G21" s="150"/>
      <c r="H21" s="150"/>
      <c r="I21" s="150"/>
      <c r="J21" s="150"/>
      <c r="K21" s="150"/>
      <c r="L21" s="150"/>
      <c r="M21" s="150"/>
      <c r="N21" s="150"/>
      <c r="O21" s="148"/>
      <c r="P21" s="148"/>
      <c r="Q21" s="148"/>
      <c r="R21" s="149"/>
    </row>
    <row r="45" spans="2:18" x14ac:dyDescent="0.3">
      <c r="B45" s="662"/>
      <c r="C45" s="662"/>
      <c r="D45" s="662"/>
      <c r="E45" s="662"/>
      <c r="F45" s="662"/>
      <c r="G45" s="662"/>
      <c r="H45" s="662"/>
      <c r="I45" s="662"/>
      <c r="J45" s="662"/>
      <c r="K45" s="662"/>
      <c r="L45" s="662"/>
      <c r="M45" s="662"/>
      <c r="N45" s="662"/>
      <c r="O45" s="662"/>
      <c r="P45" s="662"/>
      <c r="Q45" s="662"/>
      <c r="R45" s="662"/>
    </row>
  </sheetData>
  <sheetProtection algorithmName="SHA-512" hashValue="/XtBMhzOXDUlAaSDUjqsGCJmUmso7yso4BotVKWY6Rxgunt/RktZoqFgTaDjHf+2TCpn9wLzIA0Mh5dWNVnt3Q==" saltValue="yym3zEuqNDMTNQ92nAKYSg==" spinCount="100000" sheet="1" objects="1" scenarios="1"/>
  <protectedRanges>
    <protectedRange sqref="K18:N18 F13:N17" name="Range1"/>
  </protectedRanges>
  <pageMargins left="0.7" right="0.7" top="0.75" bottom="0.75" header="0.3" footer="0.3"/>
  <pageSetup paperSize="9" scale="3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payscales!$B$12:$B$47</xm:f>
          </x14:formula1>
          <xm:sqref>P13:P17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V165"/>
  <sheetViews>
    <sheetView showGridLines="0" zoomScale="80" zoomScaleNormal="80" workbookViewId="0"/>
  </sheetViews>
  <sheetFormatPr defaultColWidth="9.21875" defaultRowHeight="13.2" x14ac:dyDescent="0.25"/>
  <cols>
    <col min="1" max="1" width="3.5546875" style="3" customWidth="1"/>
    <col min="2" max="2" width="54.44140625" style="3" customWidth="1"/>
    <col min="3" max="3" width="29.77734375" style="3" bestFit="1" customWidth="1"/>
    <col min="4" max="4" width="11.77734375" style="3" customWidth="1"/>
    <col min="5" max="5" width="11.44140625" style="3" customWidth="1"/>
    <col min="6" max="6" width="10.77734375" style="3" customWidth="1"/>
    <col min="7" max="7" width="10.44140625" style="3" bestFit="1" customWidth="1"/>
    <col min="8" max="8" width="12.21875" style="3" customWidth="1"/>
    <col min="9" max="10" width="10.5546875" style="3" customWidth="1"/>
    <col min="11" max="11" width="12.5546875" style="3" customWidth="1"/>
    <col min="12" max="14" width="12.44140625" style="3" customWidth="1"/>
    <col min="15" max="17" width="12.21875" style="3" customWidth="1"/>
    <col min="18" max="18" width="11.44140625" style="3" customWidth="1"/>
    <col min="19" max="19" width="9.44140625" style="3" customWidth="1"/>
    <col min="20" max="16384" width="9.21875" style="3"/>
  </cols>
  <sheetData>
    <row r="1" spans="1:19" ht="30" customHeight="1" x14ac:dyDescent="0.4">
      <c r="A1" s="172"/>
      <c r="B1" s="402" t="str">
        <f>'Inputs and population'!B1</f>
        <v>Treatments for moderately to severely active Crohn's disease</v>
      </c>
      <c r="C1" s="135"/>
      <c r="D1" s="119"/>
      <c r="E1" s="119"/>
      <c r="F1" s="119"/>
      <c r="G1" s="119"/>
      <c r="H1" s="119"/>
      <c r="I1" s="119" t="s">
        <v>1890</v>
      </c>
      <c r="J1" s="119" t="s">
        <v>1890</v>
      </c>
      <c r="K1" s="119" t="s">
        <v>1890</v>
      </c>
      <c r="L1" s="140"/>
      <c r="M1" s="140"/>
      <c r="N1" s="140"/>
      <c r="O1" s="172"/>
      <c r="P1" s="172"/>
      <c r="Q1" s="172"/>
      <c r="R1" s="172"/>
      <c r="S1" s="172"/>
    </row>
    <row r="2" spans="1:19" ht="26.25" customHeight="1" x14ac:dyDescent="0.4">
      <c r="A2" s="172"/>
      <c r="B2" s="133" t="s">
        <v>7</v>
      </c>
      <c r="C2" s="134" t="s">
        <v>1890</v>
      </c>
      <c r="D2" s="119" t="s">
        <v>1890</v>
      </c>
      <c r="E2" s="119" t="s">
        <v>1890</v>
      </c>
      <c r="F2" s="119" t="s">
        <v>1890</v>
      </c>
      <c r="G2" s="119" t="s">
        <v>1890</v>
      </c>
      <c r="H2" s="120"/>
      <c r="I2" s="120"/>
      <c r="J2" s="120"/>
      <c r="K2" s="120"/>
      <c r="L2" s="120"/>
      <c r="M2" s="120"/>
      <c r="N2" s="120"/>
      <c r="O2" s="172"/>
      <c r="P2" s="172"/>
      <c r="Q2" s="172"/>
      <c r="R2" s="172"/>
      <c r="S2" s="172"/>
    </row>
    <row r="3" spans="1:19" ht="14.55" customHeight="1" x14ac:dyDescent="0.4">
      <c r="A3" s="172"/>
      <c r="B3" s="117"/>
      <c r="C3" s="135"/>
      <c r="D3" s="119"/>
      <c r="E3" s="119"/>
      <c r="F3" s="119"/>
      <c r="G3" s="119" t="s">
        <v>1890</v>
      </c>
      <c r="H3" s="120"/>
      <c r="I3" s="120"/>
      <c r="J3" s="120"/>
      <c r="K3" s="120"/>
      <c r="L3" s="120"/>
      <c r="M3" s="120"/>
      <c r="N3" s="120"/>
      <c r="O3" s="172"/>
      <c r="P3" s="172"/>
      <c r="Q3" s="172"/>
      <c r="R3" s="172"/>
      <c r="S3" s="172"/>
    </row>
    <row r="4" spans="1:19" ht="14.55" customHeight="1" x14ac:dyDescent="0.4">
      <c r="A4" s="172"/>
      <c r="B4" t="s">
        <v>1963</v>
      </c>
      <c r="C4" s="135"/>
      <c r="D4" s="119"/>
      <c r="E4" s="119"/>
      <c r="F4" s="119"/>
      <c r="G4" s="119" t="s">
        <v>1890</v>
      </c>
      <c r="H4" s="120"/>
      <c r="I4" s="120"/>
      <c r="J4" s="120"/>
      <c r="K4" s="120"/>
      <c r="L4" s="120"/>
      <c r="M4" s="120"/>
      <c r="N4" s="120"/>
      <c r="O4" s="120"/>
      <c r="P4" s="120"/>
      <c r="Q4" s="120"/>
      <c r="R4" s="120"/>
      <c r="S4" s="172"/>
    </row>
    <row r="5" spans="1:19" ht="14.55" customHeight="1" x14ac:dyDescent="0.4">
      <c r="A5" s="172"/>
      <c r="B5" t="s">
        <v>1869</v>
      </c>
      <c r="C5" s="135"/>
      <c r="D5" s="119"/>
      <c r="E5" s="119"/>
      <c r="F5" s="119"/>
      <c r="G5" s="119"/>
      <c r="H5" s="120"/>
      <c r="I5" s="120"/>
      <c r="J5" s="120"/>
      <c r="K5" s="120"/>
      <c r="L5" s="120"/>
      <c r="M5" s="120"/>
      <c r="N5" s="120"/>
      <c r="O5" s="120"/>
      <c r="P5" s="120"/>
      <c r="Q5" s="120"/>
      <c r="R5" s="120"/>
      <c r="S5" s="172"/>
    </row>
    <row r="6" spans="1:19" ht="14.55" customHeight="1" x14ac:dyDescent="0.4">
      <c r="A6" s="172"/>
      <c r="B6"/>
      <c r="C6" s="135"/>
      <c r="D6" s="119"/>
      <c r="E6" s="119"/>
      <c r="F6" s="119"/>
      <c r="G6" s="119"/>
      <c r="H6" s="120"/>
      <c r="I6" s="120"/>
      <c r="J6" s="120"/>
      <c r="K6" s="120"/>
      <c r="L6" s="120"/>
      <c r="M6" s="120"/>
      <c r="N6" s="120"/>
      <c r="O6" s="120"/>
      <c r="P6" s="120"/>
      <c r="Q6" s="120"/>
      <c r="R6" s="120"/>
      <c r="S6" s="172"/>
    </row>
    <row r="7" spans="1:19" ht="14.55" customHeight="1" x14ac:dyDescent="0.3">
      <c r="A7" s="172"/>
      <c r="B7" s="211" t="s">
        <v>1980</v>
      </c>
      <c r="C7" s="211" t="s">
        <v>1965</v>
      </c>
      <c r="D7" s="209" t="s">
        <v>8</v>
      </c>
      <c r="E7" s="119"/>
      <c r="F7" s="119"/>
      <c r="G7" s="119"/>
      <c r="H7" s="120"/>
      <c r="I7" s="120"/>
      <c r="J7" s="120"/>
      <c r="K7" s="120"/>
      <c r="L7" s="120"/>
      <c r="M7" s="120"/>
      <c r="N7" s="120"/>
      <c r="O7" s="120"/>
      <c r="P7" s="120"/>
      <c r="Q7" s="120"/>
      <c r="R7" s="120"/>
      <c r="S7" s="172"/>
    </row>
    <row r="8" spans="1:19" ht="14.55" customHeight="1" x14ac:dyDescent="0.3">
      <c r="A8" s="172"/>
      <c r="B8" s="808" t="s">
        <v>2199</v>
      </c>
      <c r="C8" s="708">
        <f>Q28</f>
        <v>0</v>
      </c>
      <c r="D8" s="708">
        <f>Q34</f>
        <v>1260</v>
      </c>
      <c r="E8" s="119"/>
      <c r="F8" s="119"/>
      <c r="G8" s="119"/>
      <c r="H8" s="120"/>
      <c r="I8" s="120"/>
      <c r="J8" s="120"/>
      <c r="K8" s="120"/>
      <c r="L8" s="120"/>
      <c r="M8" s="120"/>
      <c r="N8" s="120"/>
      <c r="O8" s="120"/>
      <c r="P8" s="120"/>
      <c r="Q8" s="120"/>
      <c r="R8" s="120"/>
      <c r="S8" s="172"/>
    </row>
    <row r="9" spans="1:19" ht="14.55" customHeight="1" x14ac:dyDescent="0.3">
      <c r="A9" s="172"/>
      <c r="B9" s="808" t="s">
        <v>2200</v>
      </c>
      <c r="C9" s="708">
        <f>R47</f>
        <v>0</v>
      </c>
      <c r="D9" s="708">
        <f>Q53</f>
        <v>1260</v>
      </c>
      <c r="E9" s="119"/>
      <c r="F9" s="120"/>
      <c r="G9" s="120"/>
      <c r="H9" s="120"/>
      <c r="I9" s="120"/>
      <c r="J9" s="120"/>
      <c r="K9" s="120"/>
      <c r="L9" s="120"/>
      <c r="M9" s="120"/>
      <c r="N9" s="120"/>
      <c r="O9" s="120"/>
      <c r="P9" s="120"/>
      <c r="Q9" s="120"/>
      <c r="R9" s="120"/>
      <c r="S9" s="172"/>
    </row>
    <row r="10" spans="1:19" ht="14.55" customHeight="1" x14ac:dyDescent="0.3">
      <c r="A10" s="172"/>
      <c r="B10" s="808" t="s">
        <v>2133</v>
      </c>
      <c r="C10" s="708">
        <f>Q64</f>
        <v>0</v>
      </c>
      <c r="D10" s="708">
        <f>Q70</f>
        <v>1692</v>
      </c>
      <c r="E10" s="119"/>
      <c r="F10" s="120"/>
      <c r="G10" s="120"/>
      <c r="H10" s="120"/>
      <c r="I10" s="120"/>
      <c r="J10" s="120"/>
      <c r="K10" s="120"/>
      <c r="L10" s="120"/>
      <c r="M10" s="120"/>
      <c r="N10" s="120"/>
      <c r="O10" s="120"/>
      <c r="P10" s="120"/>
      <c r="Q10" s="120"/>
      <c r="R10" s="120"/>
      <c r="S10" s="172"/>
    </row>
    <row r="11" spans="1:19" ht="14.55" customHeight="1" x14ac:dyDescent="0.3">
      <c r="A11" s="172"/>
      <c r="B11" s="808" t="s">
        <v>2134</v>
      </c>
      <c r="C11" s="708">
        <f>Q81</f>
        <v>0</v>
      </c>
      <c r="D11" s="708">
        <f>Q87</f>
        <v>1356</v>
      </c>
      <c r="E11" s="119"/>
      <c r="F11" s="119"/>
      <c r="G11" s="119"/>
      <c r="H11" s="120"/>
      <c r="I11" s="120"/>
      <c r="J11" s="120"/>
      <c r="K11" s="855"/>
      <c r="L11" s="120"/>
      <c r="M11" s="120"/>
      <c r="N11" s="120"/>
      <c r="O11" s="120"/>
      <c r="P11" s="120"/>
      <c r="Q11" s="120"/>
      <c r="R11" s="120"/>
      <c r="S11" s="172"/>
    </row>
    <row r="12" spans="1:19" ht="14.55" customHeight="1" x14ac:dyDescent="0.3">
      <c r="A12" s="172"/>
      <c r="B12" s="808" t="s">
        <v>2135</v>
      </c>
      <c r="C12" s="708">
        <f>Q98</f>
        <v>0</v>
      </c>
      <c r="D12" s="708">
        <f>Q104</f>
        <v>772</v>
      </c>
      <c r="E12" s="119"/>
      <c r="F12" s="119"/>
      <c r="G12" s="119"/>
      <c r="H12" s="120"/>
      <c r="I12" s="120"/>
      <c r="J12" s="120"/>
      <c r="K12" s="855"/>
      <c r="L12" s="120"/>
      <c r="M12" s="120"/>
      <c r="N12" s="120"/>
      <c r="O12" s="120"/>
      <c r="P12" s="120"/>
      <c r="Q12" s="120"/>
      <c r="R12" s="120"/>
      <c r="S12" s="172"/>
    </row>
    <row r="13" spans="1:19" ht="14.55" customHeight="1" x14ac:dyDescent="0.3">
      <c r="A13" s="172"/>
      <c r="B13" s="808" t="s">
        <v>2192</v>
      </c>
      <c r="C13" s="708">
        <f>Q115</f>
        <v>0</v>
      </c>
      <c r="D13" s="708">
        <f>Q121</f>
        <v>1269.5999999999999</v>
      </c>
      <c r="E13" s="119"/>
      <c r="F13" s="119"/>
      <c r="G13" s="119"/>
      <c r="H13" s="120"/>
      <c r="I13" s="120"/>
      <c r="J13" s="120"/>
      <c r="K13" s="855"/>
      <c r="L13" s="120"/>
      <c r="M13" s="120"/>
      <c r="N13" s="120"/>
      <c r="O13" s="120"/>
      <c r="P13" s="120"/>
      <c r="Q13" s="120"/>
      <c r="R13" s="120"/>
      <c r="S13" s="172"/>
    </row>
    <row r="14" spans="1:19" ht="14.55" customHeight="1" x14ac:dyDescent="0.3">
      <c r="A14" s="172"/>
      <c r="B14" s="808" t="s">
        <v>2193</v>
      </c>
      <c r="C14" s="708">
        <f>Q132</f>
        <v>0</v>
      </c>
      <c r="D14" s="708">
        <f>Q138</f>
        <v>2940</v>
      </c>
      <c r="E14" s="119"/>
      <c r="F14" s="119"/>
      <c r="G14" s="119"/>
      <c r="H14" s="120"/>
      <c r="I14" s="120"/>
      <c r="J14" s="120"/>
      <c r="K14" s="120"/>
      <c r="L14" s="120"/>
      <c r="M14" s="120"/>
      <c r="N14" s="120"/>
      <c r="O14" s="120"/>
      <c r="P14" s="120"/>
      <c r="Q14" s="120"/>
      <c r="R14" s="120"/>
      <c r="S14" s="172"/>
    </row>
    <row r="15" spans="1:19" ht="14.55" customHeight="1" x14ac:dyDescent="0.3">
      <c r="A15" s="172"/>
      <c r="B15" s="808" t="s">
        <v>2136</v>
      </c>
      <c r="C15" s="708">
        <f>Q149</f>
        <v>0</v>
      </c>
      <c r="D15" s="708">
        <f>Q155</f>
        <v>1544</v>
      </c>
      <c r="E15" s="119"/>
      <c r="F15" s="119"/>
      <c r="G15" s="119"/>
      <c r="H15" s="120"/>
      <c r="I15" s="120"/>
      <c r="J15" s="120"/>
      <c r="K15" s="120"/>
      <c r="L15" s="120"/>
      <c r="M15" s="120"/>
      <c r="N15" s="120"/>
      <c r="O15" s="120"/>
      <c r="P15" s="120"/>
      <c r="Q15" s="120"/>
      <c r="R15" s="120"/>
      <c r="S15" s="172"/>
    </row>
    <row r="16" spans="1:19" ht="14.55" customHeight="1" x14ac:dyDescent="0.4">
      <c r="A16" s="172"/>
      <c r="B16" s="608" t="s">
        <v>2172</v>
      </c>
      <c r="C16" s="135"/>
      <c r="D16" s="119"/>
      <c r="E16" s="119"/>
      <c r="F16" s="119"/>
      <c r="G16" s="119"/>
      <c r="H16" s="119"/>
      <c r="I16" s="119"/>
      <c r="J16" s="120"/>
      <c r="K16" s="120"/>
      <c r="L16" s="120"/>
      <c r="M16" s="120"/>
      <c r="N16" s="120"/>
      <c r="O16" s="120"/>
      <c r="P16" s="120"/>
      <c r="Q16" s="120"/>
      <c r="R16" s="120"/>
      <c r="S16" s="172"/>
    </row>
    <row r="17" spans="1:19" ht="14.55" customHeight="1" x14ac:dyDescent="0.4">
      <c r="A17" s="172"/>
      <c r="B17" s="497" t="s">
        <v>2189</v>
      </c>
      <c r="C17" s="135"/>
      <c r="D17" s="119"/>
      <c r="E17" s="119"/>
      <c r="F17" s="119"/>
      <c r="G17" s="119"/>
      <c r="H17" s="119"/>
      <c r="I17" s="119"/>
      <c r="J17" s="120"/>
      <c r="K17" s="120"/>
      <c r="L17" s="120"/>
      <c r="M17" s="120"/>
      <c r="N17" s="120"/>
      <c r="O17" s="120"/>
      <c r="P17" s="120"/>
      <c r="Q17" s="120"/>
      <c r="R17" s="120"/>
      <c r="S17" s="172"/>
    </row>
    <row r="18" spans="1:19" ht="14.55" customHeight="1" x14ac:dyDescent="0.4">
      <c r="A18" s="172"/>
      <c r="B18"/>
      <c r="C18" s="135"/>
      <c r="D18" s="119"/>
      <c r="E18" s="119"/>
      <c r="F18" s="119"/>
      <c r="G18" s="119"/>
      <c r="H18" s="119"/>
      <c r="I18" s="119"/>
      <c r="J18" s="120"/>
      <c r="K18" s="120"/>
      <c r="L18" s="120"/>
      <c r="M18" s="120"/>
      <c r="N18" s="120"/>
      <c r="O18" s="120"/>
      <c r="P18" s="120"/>
      <c r="Q18" s="120"/>
      <c r="R18" s="120"/>
      <c r="S18" s="172"/>
    </row>
    <row r="19" spans="1:19" ht="14.55" customHeight="1" x14ac:dyDescent="0.4">
      <c r="A19" s="172"/>
      <c r="B19" s="136" t="s">
        <v>1964</v>
      </c>
      <c r="C19" s="135"/>
      <c r="D19" s="119"/>
      <c r="E19" s="172"/>
      <c r="F19" s="120"/>
      <c r="G19" s="120"/>
      <c r="H19" s="119"/>
      <c r="I19" s="120"/>
      <c r="J19" s="119"/>
      <c r="K19" s="120"/>
      <c r="L19" s="120"/>
      <c r="M19" s="120"/>
      <c r="N19" s="120"/>
      <c r="O19" s="120"/>
      <c r="P19" s="120"/>
      <c r="Q19" s="120"/>
      <c r="R19" s="120"/>
      <c r="S19" s="172"/>
    </row>
    <row r="20" spans="1:19" ht="14.55" customHeight="1" x14ac:dyDescent="0.4">
      <c r="A20" s="172"/>
      <c r="B20" s="700" t="s">
        <v>2199</v>
      </c>
      <c r="C20" s="701"/>
      <c r="D20" s="611"/>
      <c r="E20" s="611"/>
      <c r="F20" s="611"/>
      <c r="G20" s="611"/>
      <c r="H20" s="611"/>
      <c r="I20" s="611"/>
      <c r="J20" s="611"/>
      <c r="K20" s="611"/>
      <c r="L20" s="611"/>
      <c r="M20" s="611"/>
      <c r="N20" s="611"/>
      <c r="O20" s="611"/>
      <c r="P20" s="837"/>
      <c r="Q20" s="702"/>
      <c r="R20" s="120"/>
      <c r="S20" s="172"/>
    </row>
    <row r="21" spans="1:19" ht="14.55" customHeight="1" x14ac:dyDescent="0.4">
      <c r="A21" s="172"/>
      <c r="B21" s="712" t="s">
        <v>1965</v>
      </c>
      <c r="C21" s="709"/>
      <c r="D21" s="710"/>
      <c r="E21" s="710"/>
      <c r="F21" s="710"/>
      <c r="G21" s="710"/>
      <c r="H21" s="710"/>
      <c r="I21" s="710"/>
      <c r="J21" s="710"/>
      <c r="K21" s="710"/>
      <c r="L21" s="710"/>
      <c r="M21" s="710"/>
      <c r="N21" s="710"/>
      <c r="O21" s="710"/>
      <c r="P21" s="838"/>
      <c r="Q21" s="711"/>
      <c r="R21" s="120"/>
      <c r="S21" s="172"/>
    </row>
    <row r="22" spans="1:19" ht="14.55" customHeight="1" x14ac:dyDescent="0.3">
      <c r="A22" s="172"/>
      <c r="B22" s="746"/>
      <c r="C22" s="705" t="s">
        <v>1901</v>
      </c>
      <c r="D22" s="706"/>
      <c r="E22" s="706"/>
      <c r="F22" s="706"/>
      <c r="G22" s="707"/>
      <c r="H22" s="705" t="s">
        <v>1966</v>
      </c>
      <c r="I22" s="706"/>
      <c r="J22" s="706"/>
      <c r="K22" s="706"/>
      <c r="L22" s="706"/>
      <c r="M22" s="706"/>
      <c r="N22" s="706"/>
      <c r="O22" s="706"/>
      <c r="P22" s="839"/>
      <c r="Q22" s="707"/>
      <c r="R22" s="120"/>
      <c r="S22" s="172"/>
    </row>
    <row r="23" spans="1:19" ht="44.55" customHeight="1" x14ac:dyDescent="0.3">
      <c r="A23" s="172"/>
      <c r="B23" s="211" t="s">
        <v>1967</v>
      </c>
      <c r="C23" s="212" t="s">
        <v>1904</v>
      </c>
      <c r="D23" s="212" t="s">
        <v>1905</v>
      </c>
      <c r="E23" s="212" t="s">
        <v>1906</v>
      </c>
      <c r="F23" s="212" t="s">
        <v>1907</v>
      </c>
      <c r="G23" s="212" t="s">
        <v>1908</v>
      </c>
      <c r="H23" s="209" t="s">
        <v>1968</v>
      </c>
      <c r="I23" s="212" t="s">
        <v>1969</v>
      </c>
      <c r="J23" s="212" t="s">
        <v>1970</v>
      </c>
      <c r="K23" s="212" t="s">
        <v>1971</v>
      </c>
      <c r="L23" s="489" t="s">
        <v>1972</v>
      </c>
      <c r="M23" s="489" t="s">
        <v>1973</v>
      </c>
      <c r="N23" s="489" t="s">
        <v>1974</v>
      </c>
      <c r="O23" s="209" t="s">
        <v>1975</v>
      </c>
      <c r="P23" s="209" t="s">
        <v>2219</v>
      </c>
      <c r="Q23" s="212" t="s">
        <v>1976</v>
      </c>
      <c r="R23" s="120"/>
      <c r="S23" s="172"/>
    </row>
    <row r="24" spans="1:19" ht="14.55" customHeight="1" x14ac:dyDescent="0.3">
      <c r="A24" s="172"/>
      <c r="B24" s="665" t="str">
        <f>'Inputs and population'!C54</f>
        <v>Guselkumab IV induction (for IV+SC treatment option)</v>
      </c>
      <c r="C24" s="663" t="str">
        <f>'Inputs and population'!D74</f>
        <v>IV</v>
      </c>
      <c r="D24" s="663" t="str">
        <f>'Inputs and population'!E74</f>
        <v>vial</v>
      </c>
      <c r="E24" s="664">
        <f>'Inputs and population'!F74</f>
        <v>200</v>
      </c>
      <c r="F24" s="664">
        <f>'Inputs and population'!G74</f>
        <v>1</v>
      </c>
      <c r="G24" s="664">
        <f>'Inputs and population'!H74</f>
        <v>200</v>
      </c>
      <c r="H24" s="664">
        <f>'Inputs and population'!I74</f>
        <v>200</v>
      </c>
      <c r="I24" s="664">
        <f>H24</f>
        <v>200</v>
      </c>
      <c r="J24" s="484">
        <f>'Inputs and population'!J74</f>
        <v>1</v>
      </c>
      <c r="K24" s="826">
        <f>'Inputs and population'!F54</f>
        <v>3</v>
      </c>
      <c r="L24" s="666">
        <f>K24*J24*I24</f>
        <v>600</v>
      </c>
      <c r="M24" s="667">
        <f>L24/G24</f>
        <v>3</v>
      </c>
      <c r="N24" s="668">
        <f>'Inputs and population'!K74</f>
        <v>0</v>
      </c>
      <c r="O24" s="669">
        <f>'Inputs and population'!L74</f>
        <v>0.2</v>
      </c>
      <c r="P24" s="863">
        <v>0.8</v>
      </c>
      <c r="Q24" s="708">
        <f>M24*N24*(100%+O24)</f>
        <v>0</v>
      </c>
      <c r="R24" s="120"/>
      <c r="S24" s="172"/>
    </row>
    <row r="25" spans="1:19" ht="14.55" customHeight="1" x14ac:dyDescent="0.3">
      <c r="A25" s="172"/>
      <c r="B25" s="665" t="s">
        <v>2218</v>
      </c>
      <c r="C25" s="663" t="str">
        <f>'Inputs and population'!D76</f>
        <v>SC</v>
      </c>
      <c r="D25" s="663" t="str">
        <f>'Inputs and population'!E76</f>
        <v>pen</v>
      </c>
      <c r="E25" s="822">
        <f>'Inputs and population'!F76</f>
        <v>100</v>
      </c>
      <c r="F25" s="664">
        <f>'Inputs and population'!G76</f>
        <v>1</v>
      </c>
      <c r="G25" s="664">
        <f>'Inputs and population'!H76</f>
        <v>100</v>
      </c>
      <c r="H25" s="664">
        <f>'Inputs and population'!I76</f>
        <v>100</v>
      </c>
      <c r="I25" s="664">
        <f>H25</f>
        <v>100</v>
      </c>
      <c r="J25" s="484">
        <f>'Inputs and population'!J76</f>
        <v>1</v>
      </c>
      <c r="K25" s="484">
        <f>'Inputs and population'!F56</f>
        <v>5.5</v>
      </c>
      <c r="L25" s="666">
        <f>K25*J25*I25</f>
        <v>550</v>
      </c>
      <c r="M25" s="667">
        <f>L25/G25</f>
        <v>5.5</v>
      </c>
      <c r="N25" s="668">
        <f>'Inputs and population'!K76</f>
        <v>0</v>
      </c>
      <c r="O25" s="669">
        <f>'Inputs and population'!L76</f>
        <v>0</v>
      </c>
      <c r="P25" s="864"/>
      <c r="Q25" s="708">
        <f>M25*N25*(100%+O25)</f>
        <v>0</v>
      </c>
      <c r="R25" s="856"/>
      <c r="S25" s="172"/>
    </row>
    <row r="26" spans="1:19" ht="14.55" customHeight="1" x14ac:dyDescent="0.3">
      <c r="A26" s="172"/>
      <c r="B26" s="665" t="s">
        <v>2220</v>
      </c>
      <c r="C26" s="663" t="str">
        <f>'Inputs and population'!D76</f>
        <v>SC</v>
      </c>
      <c r="D26" s="663" t="str">
        <f>'Inputs and population'!E76</f>
        <v>pen</v>
      </c>
      <c r="E26" s="822">
        <f>'Inputs and population'!F76</f>
        <v>100</v>
      </c>
      <c r="F26" s="664">
        <f>'Inputs and population'!G76</f>
        <v>1</v>
      </c>
      <c r="G26" s="664">
        <f>'Inputs and population'!H76</f>
        <v>100</v>
      </c>
      <c r="H26" s="664">
        <f>'Inputs and population'!I76</f>
        <v>100</v>
      </c>
      <c r="I26" s="664">
        <f>H26</f>
        <v>100</v>
      </c>
      <c r="J26" s="484">
        <f>'Inputs and population'!J76</f>
        <v>1</v>
      </c>
      <c r="K26" s="484">
        <f>'Inputs and population'!G56</f>
        <v>6.5</v>
      </c>
      <c r="L26" s="666">
        <f>K26*J26*I26</f>
        <v>650</v>
      </c>
      <c r="M26" s="667">
        <f>L26/G26</f>
        <v>6.5</v>
      </c>
      <c r="N26" s="668">
        <f>'Inputs and population'!K76</f>
        <v>0</v>
      </c>
      <c r="O26" s="669">
        <f>'Inputs and population'!L76</f>
        <v>0</v>
      </c>
      <c r="P26" s="472">
        <v>0.2</v>
      </c>
      <c r="Q26" s="708">
        <f>M26*N26*(100%+O26)</f>
        <v>0</v>
      </c>
      <c r="R26" s="856"/>
      <c r="S26" s="172"/>
    </row>
    <row r="27" spans="1:19" ht="14.55" customHeight="1" x14ac:dyDescent="0.3">
      <c r="A27" s="172"/>
      <c r="B27" s="487" t="s">
        <v>1977</v>
      </c>
      <c r="C27" s="469"/>
      <c r="D27" s="469"/>
      <c r="E27" s="470"/>
      <c r="F27" s="470"/>
      <c r="G27" s="470"/>
      <c r="H27" s="470"/>
      <c r="I27" s="470"/>
      <c r="J27" s="468"/>
      <c r="K27" s="473"/>
      <c r="L27" s="490"/>
      <c r="M27" s="490"/>
      <c r="N27" s="471"/>
      <c r="O27" s="472"/>
      <c r="P27" s="472"/>
      <c r="Q27" s="481"/>
      <c r="R27" s="856"/>
      <c r="S27" s="172"/>
    </row>
    <row r="28" spans="1:19" ht="14.55" customHeight="1" x14ac:dyDescent="0.3">
      <c r="A28" s="172"/>
      <c r="B28" s="213" t="s">
        <v>2204</v>
      </c>
      <c r="C28" s="488"/>
      <c r="D28" s="488"/>
      <c r="E28" s="488"/>
      <c r="F28" s="488"/>
      <c r="G28" s="488"/>
      <c r="H28" s="488"/>
      <c r="I28" s="488"/>
      <c r="J28" s="488"/>
      <c r="K28" s="488"/>
      <c r="L28" s="488"/>
      <c r="M28" s="488"/>
      <c r="N28" s="488"/>
      <c r="O28" s="488"/>
      <c r="P28" s="820"/>
      <c r="Q28" s="842">
        <f>((Q24+Q25)*(P24))+(P26*Q26)+Q27</f>
        <v>0</v>
      </c>
      <c r="R28" s="856"/>
      <c r="S28" s="172"/>
    </row>
    <row r="29" spans="1:19" ht="14.55" customHeight="1" x14ac:dyDescent="0.3">
      <c r="A29" s="824"/>
      <c r="B29" s="210"/>
      <c r="C29" s="210"/>
      <c r="D29" s="210"/>
      <c r="E29" s="210"/>
      <c r="F29" s="210"/>
      <c r="G29" s="210"/>
      <c r="H29" s="210"/>
      <c r="I29" s="210"/>
      <c r="J29" s="210"/>
      <c r="K29" s="210"/>
      <c r="L29" s="210"/>
      <c r="M29" s="210"/>
      <c r="N29" s="210"/>
      <c r="O29" s="210"/>
      <c r="P29" s="210"/>
      <c r="Q29" s="613"/>
      <c r="R29" s="856"/>
      <c r="S29" s="172"/>
    </row>
    <row r="30" spans="1:19" ht="14.55" customHeight="1" x14ac:dyDescent="0.3">
      <c r="A30" s="824"/>
      <c r="B30" s="206" t="s">
        <v>1979</v>
      </c>
      <c r="C30" s="210"/>
      <c r="D30" s="158"/>
      <c r="E30" s="158"/>
      <c r="F30" s="159"/>
      <c r="G30" s="160"/>
      <c r="H30" s="5"/>
      <c r="I30" s="160"/>
      <c r="J30" s="160"/>
      <c r="K30" s="160"/>
      <c r="L30" s="160"/>
      <c r="M30" s="210"/>
      <c r="N30" s="210"/>
      <c r="O30" s="210"/>
      <c r="P30" s="210"/>
      <c r="Q30" s="613"/>
      <c r="R30" s="856"/>
      <c r="S30" s="172"/>
    </row>
    <row r="31" spans="1:19" ht="31.05" customHeight="1" x14ac:dyDescent="0.3">
      <c r="A31" s="172"/>
      <c r="B31" s="209" t="s">
        <v>1980</v>
      </c>
      <c r="C31" s="211" t="s">
        <v>1981</v>
      </c>
      <c r="D31" s="214" t="s">
        <v>1982</v>
      </c>
      <c r="E31" s="345"/>
      <c r="F31" s="346"/>
      <c r="G31" s="346"/>
      <c r="H31" s="346"/>
      <c r="I31" s="346"/>
      <c r="J31" s="347"/>
      <c r="K31" s="346"/>
      <c r="L31" s="346"/>
      <c r="M31" s="346"/>
      <c r="N31" s="489" t="s">
        <v>1983</v>
      </c>
      <c r="O31" s="212" t="s">
        <v>1971</v>
      </c>
      <c r="P31" s="209" t="s">
        <v>1984</v>
      </c>
      <c r="Q31" s="212" t="s">
        <v>1976</v>
      </c>
      <c r="R31" s="120"/>
      <c r="S31" s="172"/>
    </row>
    <row r="32" spans="1:19" ht="14.55" customHeight="1" x14ac:dyDescent="0.3">
      <c r="A32" s="172"/>
      <c r="B32" s="487" t="s">
        <v>2199</v>
      </c>
      <c r="C32" s="627" t="s">
        <v>2165</v>
      </c>
      <c r="D32" s="477" t="s">
        <v>2188</v>
      </c>
      <c r="E32" s="478"/>
      <c r="F32" s="479"/>
      <c r="G32" s="480"/>
      <c r="H32" s="480"/>
      <c r="I32" s="480"/>
      <c r="J32" s="479"/>
      <c r="K32" s="479"/>
      <c r="L32" s="479"/>
      <c r="M32" s="479"/>
      <c r="N32" s="476">
        <f>J24</f>
        <v>1</v>
      </c>
      <c r="O32" s="473">
        <f>K24</f>
        <v>3</v>
      </c>
      <c r="P32" s="481">
        <v>244</v>
      </c>
      <c r="Q32" s="481">
        <f>N32*P32*O32</f>
        <v>732</v>
      </c>
      <c r="R32" s="120"/>
      <c r="S32" s="172"/>
    </row>
    <row r="33" spans="1:22" ht="14.55" customHeight="1" x14ac:dyDescent="0.3">
      <c r="A33" s="172"/>
      <c r="B33" s="487" t="s">
        <v>2199</v>
      </c>
      <c r="C33" s="627" t="s">
        <v>2206</v>
      </c>
      <c r="D33" s="477" t="s">
        <v>2207</v>
      </c>
      <c r="E33" s="478"/>
      <c r="F33" s="479"/>
      <c r="G33" s="480"/>
      <c r="H33" s="480"/>
      <c r="I33" s="480"/>
      <c r="J33" s="479"/>
      <c r="K33" s="479"/>
      <c r="L33" s="479"/>
      <c r="M33" s="479"/>
      <c r="N33" s="476">
        <f>J25</f>
        <v>1</v>
      </c>
      <c r="O33" s="473">
        <f>K25</f>
        <v>5.5</v>
      </c>
      <c r="P33" s="481">
        <v>96</v>
      </c>
      <c r="Q33" s="481">
        <f>N33*P33*O33</f>
        <v>528</v>
      </c>
      <c r="R33" s="120"/>
      <c r="S33" s="172"/>
    </row>
    <row r="34" spans="1:22" ht="14.55" customHeight="1" x14ac:dyDescent="0.3">
      <c r="A34" s="172"/>
      <c r="B34" s="610"/>
      <c r="C34" s="610"/>
      <c r="D34" s="610"/>
      <c r="E34" s="610"/>
      <c r="F34" s="610"/>
      <c r="G34" s="610"/>
      <c r="H34" s="610"/>
      <c r="I34" s="610"/>
      <c r="J34" s="610"/>
      <c r="K34" s="610"/>
      <c r="L34" s="210"/>
      <c r="M34" s="210"/>
      <c r="N34" s="210"/>
      <c r="O34" s="210"/>
      <c r="P34" s="210"/>
      <c r="Q34" s="825">
        <f>SUM(Q32:Q33)</f>
        <v>1260</v>
      </c>
      <c r="R34" s="120"/>
      <c r="S34" s="172"/>
    </row>
    <row r="35" spans="1:22" ht="14.55" customHeight="1" x14ac:dyDescent="0.3">
      <c r="A35" s="172"/>
      <c r="B35" s="610"/>
      <c r="C35" s="210"/>
      <c r="D35" s="210"/>
      <c r="E35" s="210"/>
      <c r="F35" s="210"/>
      <c r="G35" s="210"/>
      <c r="H35" s="210"/>
      <c r="I35" s="210"/>
      <c r="J35" s="210"/>
      <c r="K35" s="210"/>
      <c r="L35" s="210"/>
      <c r="M35" s="210"/>
      <c r="N35" s="210"/>
      <c r="O35" s="210"/>
      <c r="P35" s="210"/>
      <c r="Q35" s="827"/>
      <c r="R35" s="120"/>
      <c r="S35" s="172"/>
    </row>
    <row r="36" spans="1:22" ht="14.55" customHeight="1" x14ac:dyDescent="0.3">
      <c r="A36" s="172"/>
      <c r="B36" s="497"/>
      <c r="C36" s="210"/>
      <c r="D36" s="210"/>
      <c r="E36" s="210"/>
      <c r="F36" s="210"/>
      <c r="G36" s="210"/>
      <c r="H36" s="210"/>
      <c r="I36" s="210"/>
      <c r="J36" s="210"/>
      <c r="K36" s="210"/>
      <c r="L36" s="210"/>
      <c r="M36" s="210"/>
      <c r="N36" s="210"/>
      <c r="O36" s="210"/>
      <c r="P36" s="210"/>
      <c r="Q36" s="210"/>
      <c r="R36" s="120"/>
      <c r="S36" s="172"/>
    </row>
    <row r="37" spans="1:22" ht="14.55" customHeight="1" x14ac:dyDescent="0.4">
      <c r="A37" s="172"/>
      <c r="B37" s="700" t="s">
        <v>2200</v>
      </c>
      <c r="C37" s="701"/>
      <c r="D37" s="611"/>
      <c r="E37" s="611"/>
      <c r="F37" s="611"/>
      <c r="G37" s="611"/>
      <c r="H37" s="611"/>
      <c r="I37" s="611"/>
      <c r="J37" s="611"/>
      <c r="K37" s="611"/>
      <c r="L37" s="611"/>
      <c r="M37" s="611"/>
      <c r="N37" s="611"/>
      <c r="O37" s="611"/>
      <c r="P37" s="837"/>
      <c r="Q37" s="837"/>
      <c r="R37" s="702"/>
      <c r="S37" s="172"/>
    </row>
    <row r="38" spans="1:22" ht="14.55" customHeight="1" x14ac:dyDescent="0.4">
      <c r="A38" s="172"/>
      <c r="B38" s="712" t="s">
        <v>1965</v>
      </c>
      <c r="C38" s="709"/>
      <c r="D38" s="710"/>
      <c r="E38" s="710"/>
      <c r="F38" s="710"/>
      <c r="G38" s="710"/>
      <c r="H38" s="710"/>
      <c r="I38" s="710"/>
      <c r="J38" s="710"/>
      <c r="K38" s="710"/>
      <c r="L38" s="710"/>
      <c r="M38" s="710"/>
      <c r="N38" s="710"/>
      <c r="O38" s="710"/>
      <c r="P38" s="838"/>
      <c r="Q38" s="838"/>
      <c r="R38" s="711"/>
      <c r="S38" s="172"/>
    </row>
    <row r="39" spans="1:22" s="208" customFormat="1" ht="14.4" x14ac:dyDescent="0.3">
      <c r="A39" s="613"/>
      <c r="B39" s="210"/>
      <c r="C39" s="705" t="s">
        <v>1901</v>
      </c>
      <c r="D39" s="706"/>
      <c r="E39" s="706"/>
      <c r="F39" s="706"/>
      <c r="G39" s="707"/>
      <c r="H39" s="705" t="s">
        <v>1966</v>
      </c>
      <c r="I39" s="706"/>
      <c r="J39" s="706"/>
      <c r="K39" s="706"/>
      <c r="L39" s="706"/>
      <c r="M39" s="706"/>
      <c r="N39" s="706"/>
      <c r="O39" s="706"/>
      <c r="P39" s="839"/>
      <c r="Q39" s="839"/>
      <c r="R39" s="707"/>
      <c r="S39" s="172"/>
      <c r="U39" s="3"/>
    </row>
    <row r="40" spans="1:22" s="208" customFormat="1" ht="66" customHeight="1" x14ac:dyDescent="0.3">
      <c r="A40" s="210"/>
      <c r="B40" s="211" t="s">
        <v>1967</v>
      </c>
      <c r="C40" s="212" t="s">
        <v>1904</v>
      </c>
      <c r="D40" s="212" t="s">
        <v>1905</v>
      </c>
      <c r="E40" s="212" t="s">
        <v>1906</v>
      </c>
      <c r="F40" s="212" t="s">
        <v>1907</v>
      </c>
      <c r="G40" s="212" t="s">
        <v>1908</v>
      </c>
      <c r="H40" s="209" t="s">
        <v>1968</v>
      </c>
      <c r="I40" s="212" t="s">
        <v>1969</v>
      </c>
      <c r="J40" s="212" t="s">
        <v>1970</v>
      </c>
      <c r="K40" s="212" t="s">
        <v>1971</v>
      </c>
      <c r="L40" s="489" t="s">
        <v>1972</v>
      </c>
      <c r="M40" s="489" t="s">
        <v>1973</v>
      </c>
      <c r="N40" s="489" t="s">
        <v>1974</v>
      </c>
      <c r="O40" s="209" t="s">
        <v>1975</v>
      </c>
      <c r="P40" s="209" t="s">
        <v>2219</v>
      </c>
      <c r="Q40" s="212" t="s">
        <v>2243</v>
      </c>
      <c r="R40" s="212" t="s">
        <v>1976</v>
      </c>
      <c r="S40" s="120"/>
      <c r="V40" s="3"/>
    </row>
    <row r="41" spans="1:22" s="208" customFormat="1" ht="14.4" x14ac:dyDescent="0.3">
      <c r="A41" s="210"/>
      <c r="B41" s="665" t="str">
        <f>'Inputs and population'!C55</f>
        <v>Guselkumab SC induction (for SC+SC treatment option)</v>
      </c>
      <c r="C41" s="663" t="str">
        <f>'Inputs and population'!D75</f>
        <v>SC</v>
      </c>
      <c r="D41" s="663" t="str">
        <f>'Inputs and population'!E75</f>
        <v>pen</v>
      </c>
      <c r="E41" s="664">
        <f>'Inputs and population'!F75</f>
        <v>200</v>
      </c>
      <c r="F41" s="664">
        <f>'Inputs and population'!G75</f>
        <v>1</v>
      </c>
      <c r="G41" s="664">
        <f>'Inputs and population'!H75</f>
        <v>200</v>
      </c>
      <c r="H41" s="664">
        <f>'Inputs and population'!I75</f>
        <v>400</v>
      </c>
      <c r="I41" s="664">
        <f>H41</f>
        <v>400</v>
      </c>
      <c r="J41" s="484">
        <f>'Inputs and population'!J75</f>
        <v>1</v>
      </c>
      <c r="K41" s="826">
        <f>'Inputs and population'!F55</f>
        <v>3</v>
      </c>
      <c r="L41" s="666">
        <f>K41*J41*I41</f>
        <v>1200</v>
      </c>
      <c r="M41" s="667">
        <f>L41/G41</f>
        <v>6</v>
      </c>
      <c r="N41" s="668">
        <f>'Inputs and population'!K75</f>
        <v>0</v>
      </c>
      <c r="O41" s="669">
        <f>'Inputs and population'!L75</f>
        <v>0</v>
      </c>
      <c r="P41" s="865">
        <v>0.8</v>
      </c>
      <c r="Q41" s="854"/>
      <c r="R41" s="708">
        <f>M41*N41*(100%+O41)</f>
        <v>0</v>
      </c>
      <c r="S41" s="855"/>
      <c r="V41" s="3"/>
    </row>
    <row r="42" spans="1:22" s="208" customFormat="1" ht="14.4" x14ac:dyDescent="0.3">
      <c r="A42" s="210"/>
      <c r="B42" s="665" t="s">
        <v>2237</v>
      </c>
      <c r="C42" s="663" t="str">
        <f>'Inputs and population'!D76</f>
        <v>SC</v>
      </c>
      <c r="D42" s="663" t="str">
        <f>'Inputs and population'!E76</f>
        <v>pen</v>
      </c>
      <c r="E42" s="664">
        <f>'Inputs and population'!F76</f>
        <v>100</v>
      </c>
      <c r="F42" s="664">
        <f>'Inputs and population'!G76</f>
        <v>1</v>
      </c>
      <c r="G42" s="664">
        <f>'Inputs and population'!H76</f>
        <v>100</v>
      </c>
      <c r="H42" s="664">
        <f>'Inputs and population'!I76</f>
        <v>100</v>
      </c>
      <c r="I42" s="664">
        <f>H42</f>
        <v>100</v>
      </c>
      <c r="J42" s="484">
        <f>'Inputs and population'!J76</f>
        <v>1</v>
      </c>
      <c r="K42" s="484">
        <f>'Inputs and population'!F56</f>
        <v>5.5</v>
      </c>
      <c r="L42" s="666">
        <f>K42*J42*I42</f>
        <v>550</v>
      </c>
      <c r="M42" s="667">
        <f>L42/G42</f>
        <v>5.5</v>
      </c>
      <c r="N42" s="668">
        <f>'Inputs and population'!K76</f>
        <v>0</v>
      </c>
      <c r="O42" s="669">
        <f>'Inputs and population'!L76</f>
        <v>0</v>
      </c>
      <c r="P42" s="866"/>
      <c r="Q42" s="853">
        <v>0.5</v>
      </c>
      <c r="R42" s="708">
        <f>M42*N42*(100%+O42)*Q42</f>
        <v>0</v>
      </c>
      <c r="S42" s="120"/>
      <c r="V42" s="3"/>
    </row>
    <row r="43" spans="1:22" s="208" customFormat="1" ht="14.4" x14ac:dyDescent="0.3">
      <c r="A43" s="210"/>
      <c r="B43" s="665" t="s">
        <v>2238</v>
      </c>
      <c r="C43" s="663" t="str">
        <f>'Inputs and population'!D77</f>
        <v>SC</v>
      </c>
      <c r="D43" s="663" t="str">
        <f>'Inputs and population'!E77</f>
        <v>pen</v>
      </c>
      <c r="E43" s="664">
        <f>'Inputs and population'!F77</f>
        <v>200</v>
      </c>
      <c r="F43" s="664">
        <f>'Inputs and population'!G77</f>
        <v>1</v>
      </c>
      <c r="G43" s="664">
        <f>'Inputs and population'!H77</f>
        <v>200</v>
      </c>
      <c r="H43" s="664">
        <f>'Inputs and population'!I77</f>
        <v>200</v>
      </c>
      <c r="I43" s="664">
        <f>H43</f>
        <v>200</v>
      </c>
      <c r="J43" s="484">
        <f>'Inputs and population'!J77</f>
        <v>1</v>
      </c>
      <c r="K43" s="484">
        <f>'Inputs and population'!F57</f>
        <v>11</v>
      </c>
      <c r="L43" s="666">
        <f>K43*J43*I43</f>
        <v>2200</v>
      </c>
      <c r="M43" s="667">
        <f>L43/G43</f>
        <v>11</v>
      </c>
      <c r="N43" s="668">
        <f>'Inputs and population'!K77</f>
        <v>0</v>
      </c>
      <c r="O43" s="669">
        <f>'Inputs and population'!L77</f>
        <v>0</v>
      </c>
      <c r="P43" s="867"/>
      <c r="Q43" s="853">
        <v>0.5</v>
      </c>
      <c r="R43" s="708">
        <f t="shared" ref="R43:R45" si="0">M43*N43*(100%+O43)*Q43</f>
        <v>0</v>
      </c>
      <c r="S43" s="120"/>
      <c r="V43" s="3"/>
    </row>
    <row r="44" spans="1:22" s="208" customFormat="1" ht="14.4" x14ac:dyDescent="0.3">
      <c r="A44" s="210"/>
      <c r="B44" s="665" t="s">
        <v>2239</v>
      </c>
      <c r="C44" s="663" t="str">
        <f>'Inputs and population'!D76</f>
        <v>SC</v>
      </c>
      <c r="D44" s="663" t="str">
        <f>'Inputs and population'!E76</f>
        <v>pen</v>
      </c>
      <c r="E44" s="664">
        <f>'Inputs and population'!F76</f>
        <v>100</v>
      </c>
      <c r="F44" s="664">
        <f>'Inputs and population'!G76</f>
        <v>1</v>
      </c>
      <c r="G44" s="664">
        <f>'Inputs and population'!H76</f>
        <v>100</v>
      </c>
      <c r="H44" s="664">
        <f>'Inputs and population'!I76</f>
        <v>100</v>
      </c>
      <c r="I44" s="664">
        <f>H44</f>
        <v>100</v>
      </c>
      <c r="J44" s="484">
        <f>'Inputs and population'!J76</f>
        <v>1</v>
      </c>
      <c r="K44" s="484">
        <f>'Inputs and population'!G56</f>
        <v>6.5</v>
      </c>
      <c r="L44" s="666">
        <f>K44*J44*I44</f>
        <v>650</v>
      </c>
      <c r="M44" s="667">
        <f>L44/G44</f>
        <v>6.5</v>
      </c>
      <c r="N44" s="668">
        <f>'Inputs and population'!K76</f>
        <v>0</v>
      </c>
      <c r="O44" s="669">
        <f>'Inputs and population'!L76</f>
        <v>0</v>
      </c>
      <c r="P44" s="865">
        <v>0.2</v>
      </c>
      <c r="Q44" s="852">
        <v>0.5</v>
      </c>
      <c r="R44" s="708">
        <f t="shared" si="0"/>
        <v>0</v>
      </c>
      <c r="S44" s="855"/>
      <c r="V44" s="3"/>
    </row>
    <row r="45" spans="1:22" s="208" customFormat="1" ht="14.4" x14ac:dyDescent="0.3">
      <c r="A45" s="210"/>
      <c r="B45" s="665" t="s">
        <v>2240</v>
      </c>
      <c r="C45" s="663" t="str">
        <f>'Inputs and population'!D77</f>
        <v>SC</v>
      </c>
      <c r="D45" s="663" t="str">
        <f>'Inputs and population'!E77</f>
        <v>pen</v>
      </c>
      <c r="E45" s="664">
        <f>'Inputs and population'!F77</f>
        <v>200</v>
      </c>
      <c r="F45" s="664">
        <f>'Inputs and population'!G77</f>
        <v>1</v>
      </c>
      <c r="G45" s="664">
        <f>'Inputs and population'!H77</f>
        <v>200</v>
      </c>
      <c r="H45" s="664">
        <f>'Inputs and population'!I77</f>
        <v>200</v>
      </c>
      <c r="I45" s="664">
        <f>H45</f>
        <v>200</v>
      </c>
      <c r="J45" s="484">
        <f>'Inputs and population'!J77</f>
        <v>1</v>
      </c>
      <c r="K45" s="484">
        <f>'Inputs and population'!G57</f>
        <v>13</v>
      </c>
      <c r="L45" s="666">
        <f>K45*J45*I45</f>
        <v>2600</v>
      </c>
      <c r="M45" s="667">
        <f>L45/G45</f>
        <v>13</v>
      </c>
      <c r="N45" s="668">
        <f>'Inputs and population'!K77</f>
        <v>0</v>
      </c>
      <c r="O45" s="669">
        <f>'Inputs and population'!L77</f>
        <v>0</v>
      </c>
      <c r="P45" s="867"/>
      <c r="Q45" s="852">
        <v>0.5</v>
      </c>
      <c r="R45" s="708">
        <f t="shared" si="0"/>
        <v>0</v>
      </c>
      <c r="S45" s="855"/>
      <c r="V45" s="3"/>
    </row>
    <row r="46" spans="1:22" s="208" customFormat="1" ht="14.4" x14ac:dyDescent="0.3">
      <c r="A46" s="210"/>
      <c r="B46" s="487" t="s">
        <v>1977</v>
      </c>
      <c r="C46" s="469"/>
      <c r="D46" s="469"/>
      <c r="E46" s="470"/>
      <c r="F46" s="470"/>
      <c r="G46" s="470"/>
      <c r="H46" s="470"/>
      <c r="I46" s="470"/>
      <c r="J46" s="468"/>
      <c r="K46" s="473"/>
      <c r="L46" s="490"/>
      <c r="M46" s="490"/>
      <c r="N46" s="471"/>
      <c r="O46" s="472"/>
      <c r="P46" s="472"/>
      <c r="Q46" s="472"/>
      <c r="R46" s="481"/>
      <c r="S46" s="855"/>
      <c r="V46" s="3"/>
    </row>
    <row r="47" spans="1:22" s="208" customFormat="1" ht="14.4" x14ac:dyDescent="0.3">
      <c r="A47" s="210"/>
      <c r="B47" s="213" t="s">
        <v>2205</v>
      </c>
      <c r="C47" s="819"/>
      <c r="D47" s="819"/>
      <c r="E47" s="819"/>
      <c r="F47" s="819"/>
      <c r="G47" s="819"/>
      <c r="H47" s="819"/>
      <c r="I47" s="819"/>
      <c r="J47" s="819"/>
      <c r="K47" s="819"/>
      <c r="L47" s="819"/>
      <c r="M47" s="819"/>
      <c r="N47" s="819"/>
      <c r="O47" s="819"/>
      <c r="P47" s="819"/>
      <c r="Q47" s="820"/>
      <c r="R47" s="843">
        <f>((R41+R42+R43)*(P41))+((R44+R45)*(P44))+R46</f>
        <v>0</v>
      </c>
      <c r="S47" s="855"/>
      <c r="V47" s="3"/>
    </row>
    <row r="48" spans="1:22" s="208" customFormat="1" ht="14.4" x14ac:dyDescent="0.3">
      <c r="A48" s="613"/>
      <c r="B48" s="210"/>
      <c r="C48" s="210"/>
      <c r="D48" s="210"/>
      <c r="E48" s="210"/>
      <c r="F48" s="210"/>
      <c r="G48" s="210"/>
      <c r="H48" s="210"/>
      <c r="I48" s="210"/>
      <c r="J48" s="210"/>
      <c r="K48" s="210"/>
      <c r="L48" s="210"/>
      <c r="M48" s="210"/>
      <c r="N48" s="210"/>
      <c r="O48" s="210"/>
      <c r="P48" s="210"/>
      <c r="Q48" s="613"/>
      <c r="R48" s="210"/>
      <c r="S48" s="855"/>
      <c r="U48" s="3"/>
    </row>
    <row r="49" spans="1:21" s="208" customFormat="1" ht="14.4" x14ac:dyDescent="0.3">
      <c r="A49" s="613"/>
      <c r="B49" s="206" t="s">
        <v>1979</v>
      </c>
      <c r="C49" s="210"/>
      <c r="D49" s="158"/>
      <c r="E49" s="102"/>
      <c r="F49" s="159"/>
      <c r="G49" s="160"/>
      <c r="H49" s="5"/>
      <c r="I49" s="160"/>
      <c r="J49" s="160"/>
      <c r="K49" s="160"/>
      <c r="L49" s="160"/>
      <c r="M49" s="210"/>
      <c r="N49" s="210"/>
      <c r="O49" s="210"/>
      <c r="P49" s="210"/>
      <c r="Q49" s="613"/>
      <c r="R49" s="210"/>
      <c r="S49" s="210"/>
      <c r="U49" s="3"/>
    </row>
    <row r="50" spans="1:21" s="208" customFormat="1" ht="28.8" x14ac:dyDescent="0.3">
      <c r="A50" s="210"/>
      <c r="B50" s="209" t="s">
        <v>1980</v>
      </c>
      <c r="C50" s="211" t="s">
        <v>1981</v>
      </c>
      <c r="D50" s="214" t="s">
        <v>1982</v>
      </c>
      <c r="E50" s="345"/>
      <c r="F50" s="346"/>
      <c r="G50" s="346"/>
      <c r="H50" s="346"/>
      <c r="I50" s="346"/>
      <c r="J50" s="347"/>
      <c r="K50" s="346"/>
      <c r="L50" s="346"/>
      <c r="M50" s="346"/>
      <c r="N50" s="489" t="s">
        <v>1983</v>
      </c>
      <c r="O50" s="212" t="s">
        <v>1971</v>
      </c>
      <c r="P50" s="209" t="s">
        <v>1984</v>
      </c>
      <c r="Q50" s="212" t="s">
        <v>1976</v>
      </c>
      <c r="R50" s="210"/>
      <c r="S50" s="210"/>
      <c r="U50" s="3"/>
    </row>
    <row r="51" spans="1:21" s="208" customFormat="1" ht="14.55" customHeight="1" x14ac:dyDescent="0.3">
      <c r="A51" s="210"/>
      <c r="B51" s="487" t="s">
        <v>2200</v>
      </c>
      <c r="C51" s="627" t="s">
        <v>2165</v>
      </c>
      <c r="D51" s="477" t="s">
        <v>2188</v>
      </c>
      <c r="E51" s="478"/>
      <c r="F51" s="479"/>
      <c r="G51" s="480"/>
      <c r="H51" s="480"/>
      <c r="I51" s="480"/>
      <c r="J51" s="479"/>
      <c r="K51" s="479"/>
      <c r="L51" s="479"/>
      <c r="M51" s="479"/>
      <c r="N51" s="476">
        <f>J41</f>
        <v>1</v>
      </c>
      <c r="O51" s="473">
        <f>K41</f>
        <v>3</v>
      </c>
      <c r="P51" s="481">
        <v>244</v>
      </c>
      <c r="Q51" s="481">
        <f>N51*P51*O51</f>
        <v>732</v>
      </c>
      <c r="R51" s="210"/>
      <c r="S51" s="210"/>
      <c r="U51" s="3"/>
    </row>
    <row r="52" spans="1:21" s="208" customFormat="1" ht="14.4" x14ac:dyDescent="0.3">
      <c r="A52" s="210"/>
      <c r="B52" s="487" t="s">
        <v>2200</v>
      </c>
      <c r="C52" s="627" t="s">
        <v>2206</v>
      </c>
      <c r="D52" s="477" t="s">
        <v>2207</v>
      </c>
      <c r="E52" s="478"/>
      <c r="F52" s="479"/>
      <c r="G52" s="480"/>
      <c r="H52" s="480"/>
      <c r="I52" s="480"/>
      <c r="J52" s="479"/>
      <c r="K52" s="479"/>
      <c r="L52" s="479"/>
      <c r="M52" s="479"/>
      <c r="N52" s="476">
        <f>J42</f>
        <v>1</v>
      </c>
      <c r="O52" s="473">
        <f>K42</f>
        <v>5.5</v>
      </c>
      <c r="P52" s="481">
        <v>96</v>
      </c>
      <c r="Q52" s="481">
        <f>N52*P52*O52</f>
        <v>528</v>
      </c>
      <c r="R52" s="210"/>
      <c r="S52" s="210"/>
      <c r="U52" s="3"/>
    </row>
    <row r="53" spans="1:21" s="208" customFormat="1" ht="14.4" x14ac:dyDescent="0.3">
      <c r="A53" s="210"/>
      <c r="B53" s="610"/>
      <c r="C53" s="210"/>
      <c r="D53" s="210"/>
      <c r="E53" s="210"/>
      <c r="F53" s="210"/>
      <c r="G53" s="210"/>
      <c r="H53" s="210"/>
      <c r="I53" s="210"/>
      <c r="J53" s="210"/>
      <c r="K53" s="210"/>
      <c r="L53" s="210"/>
      <c r="M53" s="210"/>
      <c r="N53" s="210"/>
      <c r="O53" s="210"/>
      <c r="P53" s="210"/>
      <c r="Q53" s="825">
        <f>SUM(Q51:Q52)</f>
        <v>1260</v>
      </c>
      <c r="R53" s="210"/>
      <c r="S53" s="210"/>
      <c r="U53" s="3"/>
    </row>
    <row r="54" spans="1:21" s="208" customFormat="1" ht="14.4" x14ac:dyDescent="0.3">
      <c r="A54" s="210"/>
      <c r="B54" s="497"/>
      <c r="C54" s="210"/>
      <c r="D54" s="210"/>
      <c r="E54" s="210"/>
      <c r="F54" s="210"/>
      <c r="G54" s="210"/>
      <c r="H54" s="210"/>
      <c r="I54" s="210"/>
      <c r="J54" s="210"/>
      <c r="K54" s="210"/>
      <c r="L54" s="210"/>
      <c r="M54" s="210"/>
      <c r="N54" s="210"/>
      <c r="O54" s="210"/>
      <c r="P54" s="210"/>
      <c r="Q54" s="210"/>
      <c r="R54" s="485"/>
      <c r="S54" s="210"/>
      <c r="U54" s="3"/>
    </row>
    <row r="55" spans="1:21" ht="14.55" customHeight="1" x14ac:dyDescent="0.4">
      <c r="A55" s="172"/>
      <c r="B55" s="608"/>
      <c r="C55" s="135"/>
      <c r="D55" s="119"/>
      <c r="E55" s="119"/>
      <c r="F55" s="119"/>
      <c r="G55" s="119"/>
      <c r="H55" s="119"/>
      <c r="I55" s="120"/>
      <c r="J55" s="119"/>
      <c r="K55" s="120"/>
      <c r="L55" s="120"/>
      <c r="M55" s="120"/>
      <c r="N55" s="120"/>
      <c r="O55" s="120"/>
      <c r="P55" s="120"/>
      <c r="Q55" s="120"/>
      <c r="R55" s="120"/>
      <c r="S55" s="172"/>
    </row>
    <row r="56" spans="1:21" ht="14.55" customHeight="1" x14ac:dyDescent="0.4">
      <c r="A56" s="172"/>
      <c r="B56" s="700" t="s">
        <v>2133</v>
      </c>
      <c r="C56" s="701"/>
      <c r="D56" s="611"/>
      <c r="E56" s="611"/>
      <c r="F56" s="611"/>
      <c r="G56" s="611"/>
      <c r="H56" s="611"/>
      <c r="I56" s="611"/>
      <c r="J56" s="611"/>
      <c r="K56" s="611"/>
      <c r="L56" s="611"/>
      <c r="M56" s="611"/>
      <c r="N56" s="611"/>
      <c r="O56" s="611"/>
      <c r="P56" s="837"/>
      <c r="Q56" s="702"/>
      <c r="R56" s="120"/>
      <c r="S56" s="172"/>
    </row>
    <row r="57" spans="1:21" ht="14.55" customHeight="1" x14ac:dyDescent="0.4">
      <c r="A57" s="172"/>
      <c r="B57" s="712" t="s">
        <v>1965</v>
      </c>
      <c r="C57" s="709"/>
      <c r="D57" s="710"/>
      <c r="E57" s="710"/>
      <c r="F57" s="710"/>
      <c r="G57" s="710"/>
      <c r="H57" s="710"/>
      <c r="I57" s="710"/>
      <c r="J57" s="710"/>
      <c r="K57" s="710"/>
      <c r="L57" s="710"/>
      <c r="M57" s="710"/>
      <c r="N57" s="710"/>
      <c r="O57" s="710"/>
      <c r="P57" s="838"/>
      <c r="Q57" s="711"/>
      <c r="R57" s="120"/>
      <c r="S57" s="172"/>
    </row>
    <row r="58" spans="1:21" s="208" customFormat="1" ht="14.4" x14ac:dyDescent="0.3">
      <c r="A58" s="613"/>
      <c r="B58" s="210"/>
      <c r="C58" s="705" t="s">
        <v>1901</v>
      </c>
      <c r="D58" s="706"/>
      <c r="E58" s="706"/>
      <c r="F58" s="706"/>
      <c r="G58" s="707"/>
      <c r="H58" s="705" t="s">
        <v>1966</v>
      </c>
      <c r="I58" s="706"/>
      <c r="J58" s="706"/>
      <c r="K58" s="706"/>
      <c r="L58" s="706"/>
      <c r="M58" s="706"/>
      <c r="N58" s="706"/>
      <c r="O58" s="706"/>
      <c r="P58" s="839"/>
      <c r="Q58" s="707"/>
      <c r="R58" s="120"/>
      <c r="S58" s="210"/>
      <c r="U58" s="3"/>
    </row>
    <row r="59" spans="1:21" s="208" customFormat="1" ht="66" customHeight="1" x14ac:dyDescent="0.3">
      <c r="A59" s="210"/>
      <c r="B59" s="211" t="s">
        <v>1967</v>
      </c>
      <c r="C59" s="212" t="s">
        <v>1904</v>
      </c>
      <c r="D59" s="212" t="s">
        <v>1905</v>
      </c>
      <c r="E59" s="212" t="s">
        <v>1906</v>
      </c>
      <c r="F59" s="212" t="s">
        <v>1907</v>
      </c>
      <c r="G59" s="212" t="s">
        <v>1908</v>
      </c>
      <c r="H59" s="209" t="s">
        <v>1968</v>
      </c>
      <c r="I59" s="212" t="s">
        <v>1969</v>
      </c>
      <c r="J59" s="212" t="s">
        <v>1970</v>
      </c>
      <c r="K59" s="212" t="s">
        <v>1971</v>
      </c>
      <c r="L59" s="489" t="s">
        <v>1972</v>
      </c>
      <c r="M59" s="489" t="s">
        <v>1973</v>
      </c>
      <c r="N59" s="489" t="s">
        <v>1974</v>
      </c>
      <c r="O59" s="209" t="s">
        <v>1975</v>
      </c>
      <c r="P59" s="209" t="s">
        <v>2219</v>
      </c>
      <c r="Q59" s="212" t="s">
        <v>1976</v>
      </c>
      <c r="R59" s="120"/>
      <c r="S59" s="210"/>
      <c r="U59" s="3"/>
    </row>
    <row r="60" spans="1:21" s="208" customFormat="1" ht="14.4" x14ac:dyDescent="0.3">
      <c r="A60" s="210"/>
      <c r="B60" s="665" t="str">
        <f>'Inputs and population'!C78</f>
        <v>Mirikizumab IV</v>
      </c>
      <c r="C60" s="663" t="str">
        <f>'Inputs and population'!D78</f>
        <v>IV</v>
      </c>
      <c r="D60" s="663" t="str">
        <f>'Inputs and population'!E78</f>
        <v>vial</v>
      </c>
      <c r="E60" s="664">
        <f>'Inputs and population'!F78</f>
        <v>300</v>
      </c>
      <c r="F60" s="664">
        <f>'Inputs and population'!G78</f>
        <v>1</v>
      </c>
      <c r="G60" s="664">
        <f>'Inputs and population'!H78</f>
        <v>300</v>
      </c>
      <c r="H60" s="664">
        <f>'Inputs and population'!I78</f>
        <v>900</v>
      </c>
      <c r="I60" s="664">
        <f>H60</f>
        <v>900</v>
      </c>
      <c r="J60" s="484">
        <f>'Inputs and population'!J78</f>
        <v>1</v>
      </c>
      <c r="K60" s="484">
        <f>'Inputs and population'!F58</f>
        <v>3</v>
      </c>
      <c r="L60" s="666">
        <f>K60*J60*I60</f>
        <v>2700</v>
      </c>
      <c r="M60" s="667">
        <f>L60/G60</f>
        <v>9</v>
      </c>
      <c r="N60" s="668">
        <f>'Inputs and population'!K78</f>
        <v>0</v>
      </c>
      <c r="O60" s="669">
        <f>'Inputs and population'!L78</f>
        <v>0.2</v>
      </c>
      <c r="P60" s="863">
        <v>0.8</v>
      </c>
      <c r="Q60" s="708">
        <f>M60*N60*(100%+O60)</f>
        <v>0</v>
      </c>
      <c r="R60" s="120"/>
      <c r="S60" s="210"/>
      <c r="U60" s="3"/>
    </row>
    <row r="61" spans="1:21" s="208" customFormat="1" ht="14.4" x14ac:dyDescent="0.3">
      <c r="A61" s="210"/>
      <c r="B61" s="665" t="s">
        <v>2138</v>
      </c>
      <c r="C61" s="663" t="str">
        <f>'Inputs and population'!D79</f>
        <v>SC</v>
      </c>
      <c r="D61" s="663" t="str">
        <f>'Inputs and population'!E79</f>
        <v>pen</v>
      </c>
      <c r="E61" s="664" t="str">
        <f>'Inputs and population'!F79</f>
        <v>100+200</v>
      </c>
      <c r="F61" s="664">
        <f>'Inputs and population'!G79</f>
        <v>1</v>
      </c>
      <c r="G61" s="664">
        <f>'Inputs and population'!H79</f>
        <v>300</v>
      </c>
      <c r="H61" s="664">
        <f>'Inputs and population'!I79</f>
        <v>300</v>
      </c>
      <c r="I61" s="664">
        <f>H61</f>
        <v>300</v>
      </c>
      <c r="J61" s="484">
        <f>'Inputs and population'!J79</f>
        <v>1</v>
      </c>
      <c r="K61" s="484">
        <f>'Inputs and population'!F59</f>
        <v>10</v>
      </c>
      <c r="L61" s="666">
        <f>K61*J61*I61</f>
        <v>3000</v>
      </c>
      <c r="M61" s="667">
        <f>L61/G61</f>
        <v>10</v>
      </c>
      <c r="N61" s="668">
        <f>'Inputs and population'!K79</f>
        <v>0</v>
      </c>
      <c r="O61" s="669">
        <f>'Inputs and population'!L79</f>
        <v>0</v>
      </c>
      <c r="P61" s="864"/>
      <c r="Q61" s="708">
        <f>M61*N61*(100%+O61)</f>
        <v>0</v>
      </c>
      <c r="R61" s="120"/>
      <c r="S61" s="210"/>
      <c r="U61" s="3"/>
    </row>
    <row r="62" spans="1:21" s="208" customFormat="1" ht="14.4" x14ac:dyDescent="0.3">
      <c r="A62" s="210"/>
      <c r="B62" s="665" t="s">
        <v>2138</v>
      </c>
      <c r="C62" s="663" t="str">
        <f>'Inputs and population'!D79</f>
        <v>SC</v>
      </c>
      <c r="D62" s="663" t="str">
        <f>'Inputs and population'!E79</f>
        <v>pen</v>
      </c>
      <c r="E62" s="664" t="str">
        <f>'Inputs and population'!F79</f>
        <v>100+200</v>
      </c>
      <c r="F62" s="664">
        <f>'Inputs and population'!G79</f>
        <v>1</v>
      </c>
      <c r="G62" s="664">
        <f>'Inputs and population'!H79</f>
        <v>300</v>
      </c>
      <c r="H62" s="664">
        <f>'Inputs and population'!I79</f>
        <v>300</v>
      </c>
      <c r="I62" s="664">
        <f>H62</f>
        <v>300</v>
      </c>
      <c r="J62" s="484">
        <f>'Inputs and population'!J79</f>
        <v>1</v>
      </c>
      <c r="K62" s="484">
        <f>'Inputs and population'!G59</f>
        <v>13</v>
      </c>
      <c r="L62" s="666">
        <f>K62*J62*I62</f>
        <v>3900</v>
      </c>
      <c r="M62" s="667">
        <f>L62/G62</f>
        <v>13</v>
      </c>
      <c r="N62" s="668">
        <f>'Inputs and population'!K80</f>
        <v>0</v>
      </c>
      <c r="O62" s="669">
        <f>'Inputs and population'!L79</f>
        <v>0</v>
      </c>
      <c r="P62" s="472">
        <v>0.2</v>
      </c>
      <c r="Q62" s="708">
        <f>M62*N62*(100%+O62)</f>
        <v>0</v>
      </c>
      <c r="R62" s="120"/>
      <c r="S62" s="210"/>
      <c r="U62" s="3"/>
    </row>
    <row r="63" spans="1:21" s="208" customFormat="1" ht="14.4" x14ac:dyDescent="0.3">
      <c r="A63" s="210"/>
      <c r="B63" s="487" t="s">
        <v>1977</v>
      </c>
      <c r="C63" s="469"/>
      <c r="D63" s="469"/>
      <c r="E63" s="470"/>
      <c r="F63" s="470"/>
      <c r="G63" s="470"/>
      <c r="H63" s="470"/>
      <c r="I63" s="470"/>
      <c r="J63" s="468"/>
      <c r="K63" s="473"/>
      <c r="L63" s="490"/>
      <c r="M63" s="490"/>
      <c r="N63" s="471"/>
      <c r="O63" s="472"/>
      <c r="P63" s="472"/>
      <c r="Q63" s="481"/>
      <c r="R63" s="120"/>
      <c r="S63" s="210"/>
      <c r="U63" s="3"/>
    </row>
    <row r="64" spans="1:21" s="208" customFormat="1" ht="14.4" x14ac:dyDescent="0.3">
      <c r="A64" s="210"/>
      <c r="B64" s="213" t="s">
        <v>1978</v>
      </c>
      <c r="C64" s="488"/>
      <c r="D64" s="488"/>
      <c r="E64" s="488"/>
      <c r="F64" s="488"/>
      <c r="G64" s="488"/>
      <c r="H64" s="488"/>
      <c r="I64" s="488"/>
      <c r="J64" s="488"/>
      <c r="K64" s="488"/>
      <c r="L64" s="488"/>
      <c r="M64" s="488"/>
      <c r="N64" s="488"/>
      <c r="O64" s="488"/>
      <c r="P64" s="820"/>
      <c r="Q64" s="842">
        <f>((Q60+Q61)*(P60))+(P62*Q62)+Q63</f>
        <v>0</v>
      </c>
      <c r="R64" s="120"/>
      <c r="S64" s="210"/>
      <c r="U64" s="3"/>
    </row>
    <row r="65" spans="1:21" s="208" customFormat="1" ht="14.4" x14ac:dyDescent="0.3">
      <c r="A65" s="613"/>
      <c r="B65" s="210"/>
      <c r="C65" s="210"/>
      <c r="D65" s="210"/>
      <c r="E65" s="210"/>
      <c r="F65" s="210"/>
      <c r="G65" s="210"/>
      <c r="H65" s="210"/>
      <c r="I65" s="210"/>
      <c r="J65" s="210"/>
      <c r="K65" s="210"/>
      <c r="L65" s="210"/>
      <c r="M65" s="210"/>
      <c r="N65" s="210"/>
      <c r="O65" s="210"/>
      <c r="P65" s="210"/>
      <c r="Q65" s="613"/>
      <c r="R65" s="120"/>
      <c r="S65" s="210"/>
      <c r="U65" s="3"/>
    </row>
    <row r="66" spans="1:21" s="208" customFormat="1" ht="14.4" x14ac:dyDescent="0.3">
      <c r="A66" s="613"/>
      <c r="B66" s="206" t="s">
        <v>1979</v>
      </c>
      <c r="C66" s="210"/>
      <c r="D66" s="158"/>
      <c r="E66" s="102"/>
      <c r="F66" s="159"/>
      <c r="G66" s="159"/>
      <c r="H66" s="5"/>
      <c r="I66" s="160"/>
      <c r="J66" s="160"/>
      <c r="K66" s="160"/>
      <c r="L66" s="160"/>
      <c r="M66" s="210"/>
      <c r="N66" s="210"/>
      <c r="O66" s="210"/>
      <c r="P66" s="210"/>
      <c r="Q66" s="613"/>
      <c r="R66" s="120"/>
      <c r="S66" s="210"/>
      <c r="U66" s="3"/>
    </row>
    <row r="67" spans="1:21" s="208" customFormat="1" ht="28.8" x14ac:dyDescent="0.3">
      <c r="A67" s="210"/>
      <c r="B67" s="209" t="s">
        <v>1980</v>
      </c>
      <c r="C67" s="211" t="s">
        <v>1981</v>
      </c>
      <c r="D67" s="214" t="s">
        <v>1982</v>
      </c>
      <c r="E67" s="345"/>
      <c r="F67" s="346"/>
      <c r="G67" s="346"/>
      <c r="H67" s="346"/>
      <c r="I67" s="346"/>
      <c r="J67" s="347"/>
      <c r="K67" s="346"/>
      <c r="L67" s="346"/>
      <c r="M67" s="346"/>
      <c r="N67" s="489" t="s">
        <v>1983</v>
      </c>
      <c r="O67" s="212" t="s">
        <v>1971</v>
      </c>
      <c r="P67" s="209" t="s">
        <v>1984</v>
      </c>
      <c r="Q67" s="212" t="s">
        <v>1976</v>
      </c>
      <c r="R67" s="210"/>
      <c r="S67" s="210"/>
      <c r="U67" s="3"/>
    </row>
    <row r="68" spans="1:21" s="208" customFormat="1" ht="14.55" customHeight="1" x14ac:dyDescent="0.3">
      <c r="A68" s="210"/>
      <c r="B68" s="487" t="s">
        <v>2133</v>
      </c>
      <c r="C68" s="627" t="s">
        <v>2165</v>
      </c>
      <c r="D68" s="477" t="s">
        <v>2188</v>
      </c>
      <c r="E68" s="478"/>
      <c r="F68" s="479"/>
      <c r="G68" s="480"/>
      <c r="H68" s="480"/>
      <c r="I68" s="480"/>
      <c r="J68" s="479"/>
      <c r="K68" s="479"/>
      <c r="L68" s="479"/>
      <c r="M68" s="479"/>
      <c r="N68" s="476">
        <f>J60</f>
        <v>1</v>
      </c>
      <c r="O68" s="468">
        <f>K60</f>
        <v>3</v>
      </c>
      <c r="P68" s="481">
        <v>244</v>
      </c>
      <c r="Q68" s="481">
        <f>N68*P68*O68</f>
        <v>732</v>
      </c>
      <c r="R68" s="210"/>
      <c r="S68" s="210"/>
      <c r="U68" s="3"/>
    </row>
    <row r="69" spans="1:21" s="208" customFormat="1" ht="14.4" x14ac:dyDescent="0.3">
      <c r="A69" s="210"/>
      <c r="B69" s="487" t="s">
        <v>2133</v>
      </c>
      <c r="C69" s="627" t="s">
        <v>2206</v>
      </c>
      <c r="D69" s="477" t="s">
        <v>2207</v>
      </c>
      <c r="E69" s="478"/>
      <c r="F69" s="479"/>
      <c r="G69" s="480"/>
      <c r="H69" s="480"/>
      <c r="I69" s="480"/>
      <c r="J69" s="479"/>
      <c r="K69" s="479"/>
      <c r="L69" s="479"/>
      <c r="M69" s="479"/>
      <c r="N69" s="476">
        <f>J61</f>
        <v>1</v>
      </c>
      <c r="O69" s="473">
        <f>K61</f>
        <v>10</v>
      </c>
      <c r="P69" s="481">
        <v>96</v>
      </c>
      <c r="Q69" s="481">
        <f>N69*P69*O69</f>
        <v>960</v>
      </c>
      <c r="R69" s="210"/>
      <c r="S69" s="210"/>
      <c r="U69" s="3"/>
    </row>
    <row r="70" spans="1:21" s="208" customFormat="1" ht="14.4" x14ac:dyDescent="0.3">
      <c r="A70" s="210"/>
      <c r="B70" s="610"/>
      <c r="C70" s="210"/>
      <c r="D70" s="210"/>
      <c r="E70" s="210"/>
      <c r="F70" s="210"/>
      <c r="G70" s="210"/>
      <c r="H70" s="210"/>
      <c r="I70" s="210"/>
      <c r="J70" s="210"/>
      <c r="K70" s="210"/>
      <c r="L70" s="210"/>
      <c r="M70" s="210"/>
      <c r="N70" s="210"/>
      <c r="O70" s="210"/>
      <c r="P70" s="210"/>
      <c r="Q70" s="825">
        <f>SUM(Q68:Q69)</f>
        <v>1692</v>
      </c>
      <c r="R70" s="485"/>
      <c r="S70" s="210"/>
      <c r="U70" s="3"/>
    </row>
    <row r="71" spans="1:21" s="208" customFormat="1" ht="14.4" x14ac:dyDescent="0.3">
      <c r="A71" s="210"/>
      <c r="B71" s="497"/>
      <c r="C71" s="210"/>
      <c r="D71" s="210"/>
      <c r="E71" s="210"/>
      <c r="F71" s="210"/>
      <c r="G71" s="210"/>
      <c r="H71" s="210"/>
      <c r="I71" s="210"/>
      <c r="J71" s="210"/>
      <c r="K71" s="210"/>
      <c r="L71" s="210"/>
      <c r="M71" s="210"/>
      <c r="N71" s="210"/>
      <c r="O71" s="210"/>
      <c r="P71" s="210"/>
      <c r="Q71" s="210"/>
      <c r="R71" s="485"/>
      <c r="S71" s="210"/>
      <c r="U71" s="3"/>
    </row>
    <row r="72" spans="1:21" s="208" customFormat="1" ht="14.4" x14ac:dyDescent="0.3">
      <c r="A72" s="210"/>
      <c r="B72" s="173"/>
      <c r="C72" s="210"/>
      <c r="D72" s="210"/>
      <c r="E72" s="210"/>
      <c r="F72" s="210"/>
      <c r="G72" s="210"/>
      <c r="H72" s="210"/>
      <c r="I72" s="210"/>
      <c r="J72" s="210"/>
      <c r="K72" s="210"/>
      <c r="L72" s="210"/>
      <c r="M72" s="210"/>
      <c r="N72" s="210"/>
      <c r="O72" s="210"/>
      <c r="P72" s="210"/>
      <c r="Q72" s="210"/>
      <c r="R72" s="485"/>
      <c r="S72" s="210"/>
      <c r="U72" s="3"/>
    </row>
    <row r="73" spans="1:21" s="208" customFormat="1" ht="21" x14ac:dyDescent="0.4">
      <c r="A73" s="210"/>
      <c r="B73" s="700" t="s">
        <v>2134</v>
      </c>
      <c r="C73" s="701"/>
      <c r="D73" s="611"/>
      <c r="E73" s="611"/>
      <c r="F73" s="611"/>
      <c r="G73" s="611"/>
      <c r="H73" s="611"/>
      <c r="I73" s="611"/>
      <c r="J73" s="611"/>
      <c r="K73" s="611"/>
      <c r="L73" s="611"/>
      <c r="M73" s="611"/>
      <c r="N73" s="611"/>
      <c r="O73" s="611"/>
      <c r="P73" s="837"/>
      <c r="Q73" s="702"/>
      <c r="R73" s="485"/>
      <c r="S73" s="210"/>
      <c r="U73" s="3"/>
    </row>
    <row r="74" spans="1:21" s="208" customFormat="1" ht="21" x14ac:dyDescent="0.4">
      <c r="A74" s="210"/>
      <c r="B74" s="712" t="s">
        <v>1965</v>
      </c>
      <c r="C74" s="709"/>
      <c r="D74" s="710"/>
      <c r="E74" s="710"/>
      <c r="F74" s="710"/>
      <c r="G74" s="710"/>
      <c r="H74" s="710"/>
      <c r="I74" s="710"/>
      <c r="J74" s="710"/>
      <c r="K74" s="710"/>
      <c r="L74" s="710"/>
      <c r="M74" s="710"/>
      <c r="N74" s="710"/>
      <c r="O74" s="710"/>
      <c r="P74" s="838"/>
      <c r="Q74" s="711"/>
      <c r="R74" s="485"/>
      <c r="S74" s="210"/>
      <c r="U74" s="3"/>
    </row>
    <row r="75" spans="1:21" s="208" customFormat="1" ht="14.4" x14ac:dyDescent="0.3">
      <c r="A75" s="613"/>
      <c r="B75" s="210"/>
      <c r="C75" s="705" t="s">
        <v>1901</v>
      </c>
      <c r="D75" s="706"/>
      <c r="E75" s="706"/>
      <c r="F75" s="706"/>
      <c r="G75" s="707"/>
      <c r="H75" s="705" t="s">
        <v>1966</v>
      </c>
      <c r="I75" s="706"/>
      <c r="J75" s="706"/>
      <c r="K75" s="706"/>
      <c r="L75" s="706"/>
      <c r="M75" s="706"/>
      <c r="N75" s="706"/>
      <c r="O75" s="706"/>
      <c r="P75" s="839"/>
      <c r="Q75" s="707"/>
      <c r="R75" s="485"/>
      <c r="S75" s="210"/>
      <c r="U75" s="3"/>
    </row>
    <row r="76" spans="1:21" s="208" customFormat="1" ht="66" customHeight="1" x14ac:dyDescent="0.3">
      <c r="A76" s="210"/>
      <c r="B76" s="211" t="s">
        <v>1967</v>
      </c>
      <c r="C76" s="212" t="s">
        <v>1904</v>
      </c>
      <c r="D76" s="212" t="s">
        <v>1905</v>
      </c>
      <c r="E76" s="212" t="s">
        <v>1906</v>
      </c>
      <c r="F76" s="212" t="s">
        <v>1907</v>
      </c>
      <c r="G76" s="212" t="s">
        <v>1908</v>
      </c>
      <c r="H76" s="713" t="s">
        <v>1985</v>
      </c>
      <c r="I76" s="212" t="s">
        <v>1969</v>
      </c>
      <c r="J76" s="212" t="s">
        <v>1970</v>
      </c>
      <c r="K76" s="212" t="s">
        <v>1971</v>
      </c>
      <c r="L76" s="489" t="s">
        <v>1972</v>
      </c>
      <c r="M76" s="489" t="s">
        <v>1973</v>
      </c>
      <c r="N76" s="489" t="s">
        <v>1974</v>
      </c>
      <c r="O76" s="209" t="s">
        <v>1975</v>
      </c>
      <c r="P76" s="209" t="s">
        <v>2219</v>
      </c>
      <c r="Q76" s="212" t="s">
        <v>1976</v>
      </c>
      <c r="R76" s="120"/>
      <c r="S76" s="210"/>
      <c r="U76" s="3"/>
    </row>
    <row r="77" spans="1:21" s="208" customFormat="1" ht="14.4" x14ac:dyDescent="0.3">
      <c r="A77" s="210"/>
      <c r="B77" s="665" t="str">
        <f>'Inputs and population'!C80</f>
        <v>Risankizumab IV</v>
      </c>
      <c r="C77" s="663" t="str">
        <f>'Inputs and population'!D80</f>
        <v>IV</v>
      </c>
      <c r="D77" s="663" t="str">
        <f>'Inputs and population'!E80</f>
        <v>vial</v>
      </c>
      <c r="E77" s="664">
        <f>'Inputs and population'!F80</f>
        <v>600</v>
      </c>
      <c r="F77" s="664">
        <f>'Inputs and population'!G80</f>
        <v>1</v>
      </c>
      <c r="G77" s="664">
        <f>'Inputs and population'!H80</f>
        <v>600</v>
      </c>
      <c r="H77" s="703">
        <f>'Inputs and population'!I80</f>
        <v>600</v>
      </c>
      <c r="I77" s="664">
        <f>H77</f>
        <v>600</v>
      </c>
      <c r="J77" s="484">
        <f>'Inputs and population'!J80</f>
        <v>1</v>
      </c>
      <c r="K77" s="670">
        <f>'Inputs and population'!F60</f>
        <v>3</v>
      </c>
      <c r="L77" s="484">
        <f>K77*J77*I77</f>
        <v>1800</v>
      </c>
      <c r="M77" s="484">
        <f>L77/G77</f>
        <v>3</v>
      </c>
      <c r="N77" s="668">
        <f>'Inputs and population'!K80</f>
        <v>0</v>
      </c>
      <c r="O77" s="669">
        <f>'Inputs and population'!L80</f>
        <v>0.2</v>
      </c>
      <c r="P77" s="863">
        <v>0.15</v>
      </c>
      <c r="Q77" s="708">
        <f>M77*N77*(100%+O77)</f>
        <v>0</v>
      </c>
      <c r="R77" s="120"/>
      <c r="S77" s="210"/>
      <c r="U77" s="3"/>
    </row>
    <row r="78" spans="1:21" s="208" customFormat="1" ht="14.4" x14ac:dyDescent="0.3">
      <c r="A78" s="210"/>
      <c r="B78" s="665" t="s">
        <v>2221</v>
      </c>
      <c r="C78" s="663" t="str">
        <f>'Inputs and population'!D81</f>
        <v>SC</v>
      </c>
      <c r="D78" s="663" t="str">
        <f>'Inputs and population'!E81</f>
        <v>cartridge</v>
      </c>
      <c r="E78" s="664">
        <f>'Inputs and population'!F81</f>
        <v>360</v>
      </c>
      <c r="F78" s="664">
        <f>'Inputs and population'!G81</f>
        <v>1</v>
      </c>
      <c r="G78" s="664">
        <f>'Inputs and population'!H81</f>
        <v>360</v>
      </c>
      <c r="H78" s="703">
        <f>'Inputs and population'!I81</f>
        <v>360</v>
      </c>
      <c r="I78" s="664">
        <f>H78</f>
        <v>360</v>
      </c>
      <c r="J78" s="484">
        <f>'Inputs and population'!J81</f>
        <v>1</v>
      </c>
      <c r="K78" s="670">
        <f>'Inputs and population'!F61</f>
        <v>6.5</v>
      </c>
      <c r="L78" s="484">
        <f>K78*J78*I78</f>
        <v>2340</v>
      </c>
      <c r="M78" s="484">
        <f>L78/G78</f>
        <v>6.5</v>
      </c>
      <c r="N78" s="668">
        <f>'Inputs and population'!K81</f>
        <v>0</v>
      </c>
      <c r="O78" s="669">
        <f>'Inputs and population'!L81</f>
        <v>0</v>
      </c>
      <c r="P78" s="864"/>
      <c r="Q78" s="708">
        <f>M78*N78*(100%+O78)</f>
        <v>0</v>
      </c>
      <c r="R78" s="120"/>
      <c r="S78" s="210"/>
      <c r="U78" s="3"/>
    </row>
    <row r="79" spans="1:21" s="208" customFormat="1" ht="14.4" x14ac:dyDescent="0.3">
      <c r="A79" s="210"/>
      <c r="B79" s="665" t="s">
        <v>2222</v>
      </c>
      <c r="C79" s="663" t="str">
        <f>'Inputs and population'!D81</f>
        <v>SC</v>
      </c>
      <c r="D79" s="663" t="str">
        <f>'Inputs and population'!E81</f>
        <v>cartridge</v>
      </c>
      <c r="E79" s="664">
        <f>'Inputs and population'!F81</f>
        <v>360</v>
      </c>
      <c r="F79" s="664">
        <f>'Inputs and population'!G81</f>
        <v>1</v>
      </c>
      <c r="G79" s="664">
        <f>'Inputs and population'!H81</f>
        <v>360</v>
      </c>
      <c r="H79" s="703">
        <f>'Inputs and population'!I81</f>
        <v>360</v>
      </c>
      <c r="I79" s="664">
        <f>H79</f>
        <v>360</v>
      </c>
      <c r="J79" s="484">
        <f>'Inputs and population'!J81</f>
        <v>1</v>
      </c>
      <c r="K79" s="670">
        <f>'Inputs and population'!G61</f>
        <v>6.5</v>
      </c>
      <c r="L79" s="484">
        <f>K79*J79*I79</f>
        <v>2340</v>
      </c>
      <c r="M79" s="484">
        <f>L79/G79</f>
        <v>6.5</v>
      </c>
      <c r="N79" s="668">
        <f>'Inputs and population'!K81</f>
        <v>0</v>
      </c>
      <c r="O79" s="669">
        <f>'Inputs and population'!L81</f>
        <v>0</v>
      </c>
      <c r="P79" s="472">
        <v>0.85</v>
      </c>
      <c r="Q79" s="708">
        <f>M79*N79*(100%+O79)</f>
        <v>0</v>
      </c>
      <c r="R79" s="120"/>
      <c r="S79" s="210"/>
      <c r="U79" s="3"/>
    </row>
    <row r="80" spans="1:21" s="208" customFormat="1" ht="14.4" x14ac:dyDescent="0.3">
      <c r="A80" s="210"/>
      <c r="B80" s="487" t="s">
        <v>1977</v>
      </c>
      <c r="C80" s="469"/>
      <c r="D80" s="469"/>
      <c r="E80" s="470"/>
      <c r="F80" s="470"/>
      <c r="G80" s="470"/>
      <c r="H80" s="704"/>
      <c r="I80" s="470"/>
      <c r="J80" s="468"/>
      <c r="K80" s="474"/>
      <c r="L80" s="491"/>
      <c r="M80" s="491"/>
      <c r="N80" s="471"/>
      <c r="O80" s="472"/>
      <c r="P80" s="472"/>
      <c r="Q80" s="481"/>
      <c r="R80" s="120"/>
      <c r="S80" s="210"/>
      <c r="U80" s="3"/>
    </row>
    <row r="81" spans="1:21" s="208" customFormat="1" ht="14.4" x14ac:dyDescent="0.3">
      <c r="A81" s="210"/>
      <c r="B81" s="213" t="s">
        <v>1978</v>
      </c>
      <c r="C81" s="488"/>
      <c r="D81" s="488"/>
      <c r="E81" s="488"/>
      <c r="F81" s="488"/>
      <c r="G81" s="488"/>
      <c r="H81" s="488"/>
      <c r="I81" s="488"/>
      <c r="J81" s="488"/>
      <c r="K81" s="493"/>
      <c r="L81" s="493"/>
      <c r="M81" s="493"/>
      <c r="N81" s="488"/>
      <c r="O81" s="488"/>
      <c r="P81" s="820"/>
      <c r="Q81" s="842">
        <f>((Q77+Q78)*(P77))+(P79*Q79)+Q80</f>
        <v>0</v>
      </c>
      <c r="R81" s="120"/>
      <c r="S81" s="210"/>
      <c r="U81" s="3"/>
    </row>
    <row r="82" spans="1:21" s="208" customFormat="1" ht="14.4" x14ac:dyDescent="0.3">
      <c r="A82" s="613"/>
      <c r="B82" s="210"/>
      <c r="C82" s="210"/>
      <c r="D82" s="210"/>
      <c r="E82" s="210"/>
      <c r="F82" s="210"/>
      <c r="G82" s="210"/>
      <c r="H82" s="210"/>
      <c r="I82" s="210"/>
      <c r="J82" s="210"/>
      <c r="K82" s="461"/>
      <c r="L82" s="461"/>
      <c r="M82" s="461"/>
      <c r="N82" s="210"/>
      <c r="O82" s="210"/>
      <c r="P82" s="210"/>
      <c r="Q82" s="613"/>
      <c r="R82" s="485"/>
      <c r="S82" s="210"/>
      <c r="U82" s="3"/>
    </row>
    <row r="83" spans="1:21" s="208" customFormat="1" ht="14.4" x14ac:dyDescent="0.3">
      <c r="A83" s="613"/>
      <c r="B83" s="206" t="s">
        <v>1979</v>
      </c>
      <c r="C83" s="210"/>
      <c r="D83" s="158"/>
      <c r="E83" s="102"/>
      <c r="F83" s="159"/>
      <c r="G83" s="159"/>
      <c r="H83" s="159"/>
      <c r="I83" s="160"/>
      <c r="J83" s="160"/>
      <c r="K83" s="160"/>
      <c r="L83" s="160"/>
      <c r="M83" s="210"/>
      <c r="N83" s="210"/>
      <c r="O83" s="210"/>
      <c r="P83" s="210"/>
      <c r="Q83" s="613"/>
      <c r="R83" s="485"/>
      <c r="S83" s="210"/>
      <c r="U83" s="3"/>
    </row>
    <row r="84" spans="1:21" s="208" customFormat="1" ht="28.8" x14ac:dyDescent="0.3">
      <c r="A84" s="210"/>
      <c r="B84" s="209" t="s">
        <v>1980</v>
      </c>
      <c r="C84" s="211" t="s">
        <v>1981</v>
      </c>
      <c r="D84" s="214" t="s">
        <v>1982</v>
      </c>
      <c r="E84" s="345"/>
      <c r="F84" s="346"/>
      <c r="G84" s="346"/>
      <c r="H84" s="346"/>
      <c r="I84" s="346"/>
      <c r="J84" s="347"/>
      <c r="K84" s="346"/>
      <c r="L84" s="346"/>
      <c r="M84" s="346"/>
      <c r="N84" s="489" t="s">
        <v>1983</v>
      </c>
      <c r="O84" s="212" t="s">
        <v>1971</v>
      </c>
      <c r="P84" s="209" t="s">
        <v>1984</v>
      </c>
      <c r="Q84" s="212" t="s">
        <v>1976</v>
      </c>
      <c r="R84" s="485"/>
      <c r="S84" s="210"/>
      <c r="U84" s="3"/>
    </row>
    <row r="85" spans="1:21" s="208" customFormat="1" ht="14.4" x14ac:dyDescent="0.3">
      <c r="A85" s="210"/>
      <c r="B85" s="487" t="s">
        <v>2134</v>
      </c>
      <c r="C85" s="627" t="s">
        <v>2165</v>
      </c>
      <c r="D85" s="477" t="s">
        <v>2188</v>
      </c>
      <c r="E85" s="478"/>
      <c r="F85" s="479"/>
      <c r="G85" s="480"/>
      <c r="H85" s="480"/>
      <c r="I85" s="480"/>
      <c r="J85" s="479"/>
      <c r="K85" s="479"/>
      <c r="L85" s="479"/>
      <c r="M85" s="479"/>
      <c r="N85" s="476">
        <f>J77</f>
        <v>1</v>
      </c>
      <c r="O85" s="468">
        <f>K77</f>
        <v>3</v>
      </c>
      <c r="P85" s="481">
        <v>244</v>
      </c>
      <c r="Q85" s="481">
        <f>N85*P85*O85</f>
        <v>732</v>
      </c>
      <c r="R85" s="485"/>
      <c r="S85" s="210"/>
      <c r="U85" s="3"/>
    </row>
    <row r="86" spans="1:21" s="208" customFormat="1" ht="14.4" x14ac:dyDescent="0.3">
      <c r="A86" s="210"/>
      <c r="B86" s="487" t="s">
        <v>2134</v>
      </c>
      <c r="C86" s="627" t="s">
        <v>2206</v>
      </c>
      <c r="D86" s="477" t="s">
        <v>2207</v>
      </c>
      <c r="E86" s="478"/>
      <c r="F86" s="479"/>
      <c r="G86" s="480"/>
      <c r="H86" s="480"/>
      <c r="I86" s="480"/>
      <c r="J86" s="479"/>
      <c r="K86" s="479"/>
      <c r="L86" s="479"/>
      <c r="M86" s="479"/>
      <c r="N86" s="476">
        <f>J78</f>
        <v>1</v>
      </c>
      <c r="O86" s="473">
        <f>K78</f>
        <v>6.5</v>
      </c>
      <c r="P86" s="481">
        <v>96</v>
      </c>
      <c r="Q86" s="481">
        <f>N86*P86*O86</f>
        <v>624</v>
      </c>
      <c r="R86" s="485"/>
      <c r="S86" s="210"/>
      <c r="U86" s="3"/>
    </row>
    <row r="87" spans="1:21" s="208" customFormat="1" ht="14.4" x14ac:dyDescent="0.3">
      <c r="A87" s="210"/>
      <c r="B87" s="610"/>
      <c r="C87" s="210"/>
      <c r="D87" s="210"/>
      <c r="E87" s="210"/>
      <c r="F87" s="210"/>
      <c r="G87" s="210"/>
      <c r="H87" s="210"/>
      <c r="I87" s="210"/>
      <c r="J87" s="210"/>
      <c r="K87" s="210"/>
      <c r="L87" s="210"/>
      <c r="M87" s="210"/>
      <c r="N87" s="210"/>
      <c r="O87" s="210"/>
      <c r="P87" s="210"/>
      <c r="Q87" s="825">
        <f>SUM(Q85:Q86)</f>
        <v>1356</v>
      </c>
      <c r="R87" s="485"/>
      <c r="S87" s="210"/>
      <c r="U87" s="3"/>
    </row>
    <row r="88" spans="1:21" s="208" customFormat="1" ht="14.4" x14ac:dyDescent="0.3">
      <c r="A88" s="210"/>
      <c r="B88" s="497"/>
      <c r="C88" s="210"/>
      <c r="D88" s="210"/>
      <c r="E88" s="210"/>
      <c r="F88" s="210"/>
      <c r="G88" s="210"/>
      <c r="H88" s="210"/>
      <c r="I88" s="210"/>
      <c r="J88" s="210"/>
      <c r="K88" s="210"/>
      <c r="L88" s="461"/>
      <c r="M88" s="461"/>
      <c r="N88" s="461"/>
      <c r="O88" s="210"/>
      <c r="P88" s="210"/>
      <c r="Q88" s="210"/>
      <c r="R88" s="485"/>
      <c r="S88" s="210"/>
      <c r="U88" s="3"/>
    </row>
    <row r="89" spans="1:21" s="208" customFormat="1" ht="14.4" x14ac:dyDescent="0.3">
      <c r="A89" s="210"/>
      <c r="B89" s="206"/>
      <c r="C89" s="206"/>
      <c r="D89" s="206"/>
      <c r="E89" s="206"/>
      <c r="F89" s="206"/>
      <c r="G89" s="206"/>
      <c r="H89" s="206"/>
      <c r="I89" s="206"/>
      <c r="J89" s="206"/>
      <c r="K89" s="206"/>
      <c r="L89" s="206"/>
      <c r="M89" s="206"/>
      <c r="N89" s="206"/>
      <c r="O89" s="206"/>
      <c r="P89" s="206"/>
      <c r="Q89" s="206"/>
      <c r="R89" s="485"/>
      <c r="S89" s="210"/>
      <c r="U89" s="3"/>
    </row>
    <row r="90" spans="1:21" s="208" customFormat="1" ht="21" x14ac:dyDescent="0.4">
      <c r="A90" s="210"/>
      <c r="B90" s="700" t="s">
        <v>2135</v>
      </c>
      <c r="C90" s="701"/>
      <c r="D90" s="611"/>
      <c r="E90" s="611"/>
      <c r="F90" s="611"/>
      <c r="G90" s="611"/>
      <c r="H90" s="611"/>
      <c r="I90" s="611"/>
      <c r="J90" s="611"/>
      <c r="K90" s="611"/>
      <c r="L90" s="611"/>
      <c r="M90" s="611"/>
      <c r="N90" s="611"/>
      <c r="O90" s="611"/>
      <c r="P90" s="837"/>
      <c r="Q90" s="702"/>
      <c r="R90" s="485"/>
      <c r="S90" s="210"/>
      <c r="U90" s="3"/>
    </row>
    <row r="91" spans="1:21" s="208" customFormat="1" ht="21" x14ac:dyDescent="0.4">
      <c r="A91" s="210"/>
      <c r="B91" s="712" t="s">
        <v>1965</v>
      </c>
      <c r="C91" s="709"/>
      <c r="D91" s="710"/>
      <c r="E91" s="710"/>
      <c r="F91" s="710"/>
      <c r="G91" s="710"/>
      <c r="H91" s="710"/>
      <c r="I91" s="710"/>
      <c r="J91" s="710"/>
      <c r="K91" s="710"/>
      <c r="L91" s="710"/>
      <c r="M91" s="710"/>
      <c r="N91" s="710"/>
      <c r="O91" s="710"/>
      <c r="P91" s="838"/>
      <c r="Q91" s="711"/>
      <c r="R91" s="485"/>
      <c r="S91" s="210"/>
      <c r="U91" s="3"/>
    </row>
    <row r="92" spans="1:21" s="208" customFormat="1" ht="14.4" x14ac:dyDescent="0.3">
      <c r="A92" s="613"/>
      <c r="B92" s="210"/>
      <c r="C92" s="705" t="s">
        <v>1901</v>
      </c>
      <c r="D92" s="706"/>
      <c r="E92" s="706"/>
      <c r="F92" s="706"/>
      <c r="G92" s="707"/>
      <c r="H92" s="705" t="s">
        <v>1966</v>
      </c>
      <c r="I92" s="706"/>
      <c r="J92" s="706"/>
      <c r="K92" s="706"/>
      <c r="L92" s="706"/>
      <c r="M92" s="706"/>
      <c r="N92" s="706"/>
      <c r="O92" s="706"/>
      <c r="P92" s="839"/>
      <c r="Q92" s="707"/>
      <c r="R92" s="485"/>
      <c r="S92" s="210"/>
      <c r="U92" s="3"/>
    </row>
    <row r="93" spans="1:21" s="208" customFormat="1" ht="66" customHeight="1" x14ac:dyDescent="0.3">
      <c r="A93" s="210"/>
      <c r="B93" s="211" t="s">
        <v>1967</v>
      </c>
      <c r="C93" s="212" t="s">
        <v>1904</v>
      </c>
      <c r="D93" s="212" t="s">
        <v>1905</v>
      </c>
      <c r="E93" s="212" t="s">
        <v>1906</v>
      </c>
      <c r="F93" s="212" t="s">
        <v>1907</v>
      </c>
      <c r="G93" s="212" t="s">
        <v>1908</v>
      </c>
      <c r="H93" s="209" t="s">
        <v>1968</v>
      </c>
      <c r="I93" s="212" t="s">
        <v>1969</v>
      </c>
      <c r="J93" s="212" t="s">
        <v>1970</v>
      </c>
      <c r="K93" s="212" t="s">
        <v>1971</v>
      </c>
      <c r="L93" s="489" t="s">
        <v>1972</v>
      </c>
      <c r="M93" s="489" t="s">
        <v>1973</v>
      </c>
      <c r="N93" s="489" t="s">
        <v>1974</v>
      </c>
      <c r="O93" s="209" t="s">
        <v>1975</v>
      </c>
      <c r="P93" s="209" t="s">
        <v>2219</v>
      </c>
      <c r="Q93" s="212" t="s">
        <v>1976</v>
      </c>
      <c r="R93" s="120"/>
      <c r="S93" s="210"/>
      <c r="U93" s="3"/>
    </row>
    <row r="94" spans="1:21" s="208" customFormat="1" ht="14.4" x14ac:dyDescent="0.3">
      <c r="A94" s="210"/>
      <c r="B94" s="665" t="str">
        <f>'Inputs and population'!C82</f>
        <v>Ustekinumab IV</v>
      </c>
      <c r="C94" s="663" t="str">
        <f>'Inputs and population'!D82</f>
        <v>IV</v>
      </c>
      <c r="D94" s="663" t="str">
        <f>'Inputs and population'!E82</f>
        <v>vial</v>
      </c>
      <c r="E94" s="664">
        <f>'Inputs and population'!F82</f>
        <v>130</v>
      </c>
      <c r="F94" s="664">
        <f>'Inputs and population'!G82</f>
        <v>1</v>
      </c>
      <c r="G94" s="664">
        <f>'Inputs and population'!H82</f>
        <v>130</v>
      </c>
      <c r="H94" s="664">
        <f>'Inputs and population'!I82</f>
        <v>390</v>
      </c>
      <c r="I94" s="664">
        <f>H94</f>
        <v>390</v>
      </c>
      <c r="J94" s="484">
        <f>'Inputs and population'!J82</f>
        <v>1</v>
      </c>
      <c r="K94" s="670">
        <f>'Inputs and population'!F62</f>
        <v>1</v>
      </c>
      <c r="L94" s="484">
        <f>K94*J94*I94</f>
        <v>390</v>
      </c>
      <c r="M94" s="484">
        <f>L94/G94</f>
        <v>3</v>
      </c>
      <c r="N94" s="668">
        <f>'Inputs and population'!K82</f>
        <v>0</v>
      </c>
      <c r="O94" s="669">
        <f>'Inputs and population'!L82</f>
        <v>0.2</v>
      </c>
      <c r="P94" s="863">
        <v>0.15</v>
      </c>
      <c r="Q94" s="708">
        <f>M94*N94*(100%+O94)</f>
        <v>0</v>
      </c>
      <c r="R94" s="120"/>
      <c r="S94" s="210"/>
      <c r="U94" s="3"/>
    </row>
    <row r="95" spans="1:21" s="208" customFormat="1" ht="14.4" x14ac:dyDescent="0.3">
      <c r="A95" s="210"/>
      <c r="B95" s="665" t="s">
        <v>2223</v>
      </c>
      <c r="C95" s="663" t="str">
        <f>'Inputs and population'!D83</f>
        <v>SC</v>
      </c>
      <c r="D95" s="663" t="str">
        <f>'Inputs and population'!E83</f>
        <v>pen</v>
      </c>
      <c r="E95" s="664">
        <f>'Inputs and population'!F83</f>
        <v>90</v>
      </c>
      <c r="F95" s="664">
        <f>'Inputs and population'!G83</f>
        <v>1</v>
      </c>
      <c r="G95" s="664">
        <f>'Inputs and population'!H83</f>
        <v>90</v>
      </c>
      <c r="H95" s="664">
        <f>'Inputs and population'!I83</f>
        <v>90</v>
      </c>
      <c r="I95" s="664">
        <f>H95</f>
        <v>90</v>
      </c>
      <c r="J95" s="484">
        <f>'Inputs and population'!J83</f>
        <v>1</v>
      </c>
      <c r="K95" s="670">
        <f>'Inputs and population'!F63</f>
        <v>5.5</v>
      </c>
      <c r="L95" s="484">
        <f>K95*J95*I95</f>
        <v>495</v>
      </c>
      <c r="M95" s="484">
        <f>L95/G95</f>
        <v>5.5</v>
      </c>
      <c r="N95" s="668">
        <f>'Inputs and population'!K83</f>
        <v>0</v>
      </c>
      <c r="O95" s="669">
        <f>'Inputs and population'!L83</f>
        <v>0</v>
      </c>
      <c r="P95" s="864"/>
      <c r="Q95" s="708">
        <f>M95*N95*(100%+O95)</f>
        <v>0</v>
      </c>
      <c r="R95" s="120"/>
      <c r="S95" s="210"/>
      <c r="U95" s="3"/>
    </row>
    <row r="96" spans="1:21" s="208" customFormat="1" ht="14.4" x14ac:dyDescent="0.3">
      <c r="A96" s="210"/>
      <c r="B96" s="665" t="s">
        <v>2224</v>
      </c>
      <c r="C96" s="663" t="str">
        <f>'Inputs and population'!D83</f>
        <v>SC</v>
      </c>
      <c r="D96" s="663" t="str">
        <f>'Inputs and population'!E83</f>
        <v>pen</v>
      </c>
      <c r="E96" s="664">
        <f>'Inputs and population'!F83</f>
        <v>90</v>
      </c>
      <c r="F96" s="664">
        <f>'Inputs and population'!G83</f>
        <v>1</v>
      </c>
      <c r="G96" s="664">
        <f>'Inputs and population'!H83</f>
        <v>90</v>
      </c>
      <c r="H96" s="664">
        <f>'Inputs and population'!I83</f>
        <v>90</v>
      </c>
      <c r="I96" s="664">
        <f>H96</f>
        <v>90</v>
      </c>
      <c r="J96" s="484">
        <f>'Inputs and population'!J83</f>
        <v>1</v>
      </c>
      <c r="K96" s="670">
        <f>'Inputs and population'!G63</f>
        <v>6.5</v>
      </c>
      <c r="L96" s="484">
        <f>K96*J96*I96</f>
        <v>585</v>
      </c>
      <c r="M96" s="484">
        <f>L96/G96</f>
        <v>6.5</v>
      </c>
      <c r="N96" s="668">
        <f>'Inputs and population'!K84</f>
        <v>0</v>
      </c>
      <c r="O96" s="669">
        <f>'Inputs and population'!L83</f>
        <v>0</v>
      </c>
      <c r="P96" s="472">
        <v>0.85</v>
      </c>
      <c r="Q96" s="708">
        <f>M96*N96*(100%+O96)</f>
        <v>0</v>
      </c>
      <c r="R96" s="120"/>
      <c r="S96" s="210"/>
      <c r="U96" s="3"/>
    </row>
    <row r="97" spans="1:21" s="208" customFormat="1" ht="14.4" x14ac:dyDescent="0.3">
      <c r="A97" s="210"/>
      <c r="B97" s="487" t="s">
        <v>1977</v>
      </c>
      <c r="C97" s="469"/>
      <c r="D97" s="469"/>
      <c r="E97" s="470"/>
      <c r="F97" s="470"/>
      <c r="G97" s="470"/>
      <c r="H97" s="470"/>
      <c r="I97" s="470"/>
      <c r="J97" s="468"/>
      <c r="K97" s="475"/>
      <c r="L97" s="492"/>
      <c r="M97" s="492"/>
      <c r="N97" s="471"/>
      <c r="O97" s="472"/>
      <c r="P97" s="472"/>
      <c r="Q97" s="481"/>
      <c r="R97" s="120"/>
      <c r="S97" s="210"/>
      <c r="U97" s="3"/>
    </row>
    <row r="98" spans="1:21" s="208" customFormat="1" ht="14.4" x14ac:dyDescent="0.3">
      <c r="A98" s="210"/>
      <c r="B98" s="213" t="s">
        <v>1978</v>
      </c>
      <c r="C98" s="488"/>
      <c r="D98" s="488"/>
      <c r="E98" s="488"/>
      <c r="F98" s="488"/>
      <c r="G98" s="488"/>
      <c r="H98" s="488"/>
      <c r="I98" s="488"/>
      <c r="J98" s="488"/>
      <c r="K98" s="488"/>
      <c r="L98" s="488"/>
      <c r="M98" s="488"/>
      <c r="N98" s="488"/>
      <c r="O98" s="488"/>
      <c r="P98" s="820"/>
      <c r="Q98" s="842">
        <f>((Q94+Q95)*(P94))+(P96*Q96)+Q97</f>
        <v>0</v>
      </c>
      <c r="R98" s="120"/>
      <c r="S98" s="210"/>
      <c r="U98" s="3"/>
    </row>
    <row r="99" spans="1:21" s="208" customFormat="1" ht="14.4" x14ac:dyDescent="0.3">
      <c r="A99" s="613"/>
      <c r="B99" s="210"/>
      <c r="C99" s="210"/>
      <c r="D99" s="210"/>
      <c r="E99" s="210"/>
      <c r="F99" s="210"/>
      <c r="G99" s="210"/>
      <c r="H99" s="210"/>
      <c r="I99" s="210"/>
      <c r="J99" s="210"/>
      <c r="K99" s="210"/>
      <c r="L99" s="210"/>
      <c r="M99" s="210"/>
      <c r="N99" s="210"/>
      <c r="O99" s="210"/>
      <c r="P99" s="210"/>
      <c r="Q99" s="613"/>
      <c r="R99" s="120"/>
      <c r="S99" s="210"/>
      <c r="U99" s="3"/>
    </row>
    <row r="100" spans="1:21" s="208" customFormat="1" ht="14.4" x14ac:dyDescent="0.3">
      <c r="A100" s="613"/>
      <c r="B100" s="206" t="s">
        <v>1979</v>
      </c>
      <c r="C100" s="210"/>
      <c r="D100" s="158"/>
      <c r="E100" s="102"/>
      <c r="F100" s="159"/>
      <c r="G100" s="159"/>
      <c r="H100" s="5"/>
      <c r="I100" s="160"/>
      <c r="J100" s="160"/>
      <c r="K100" s="160"/>
      <c r="L100" s="160"/>
      <c r="M100" s="210"/>
      <c r="N100" s="210"/>
      <c r="O100" s="210"/>
      <c r="P100" s="210"/>
      <c r="Q100" s="613"/>
      <c r="R100" s="120"/>
      <c r="S100" s="210"/>
      <c r="U100" s="3"/>
    </row>
    <row r="101" spans="1:21" s="208" customFormat="1" ht="28.8" x14ac:dyDescent="0.3">
      <c r="A101" s="210"/>
      <c r="B101" s="209" t="s">
        <v>1980</v>
      </c>
      <c r="C101" s="211" t="s">
        <v>1981</v>
      </c>
      <c r="D101" s="214" t="s">
        <v>1982</v>
      </c>
      <c r="E101" s="345"/>
      <c r="F101" s="346"/>
      <c r="G101" s="346"/>
      <c r="H101" s="346"/>
      <c r="I101" s="346"/>
      <c r="J101" s="347"/>
      <c r="K101" s="346"/>
      <c r="L101" s="346"/>
      <c r="M101" s="346"/>
      <c r="N101" s="489" t="s">
        <v>1983</v>
      </c>
      <c r="O101" s="212" t="s">
        <v>1971</v>
      </c>
      <c r="P101" s="209" t="s">
        <v>1984</v>
      </c>
      <c r="Q101" s="212" t="s">
        <v>1976</v>
      </c>
      <c r="R101" s="485"/>
      <c r="S101" s="210"/>
      <c r="U101" s="3"/>
    </row>
    <row r="102" spans="1:21" s="208" customFormat="1" ht="14.4" x14ac:dyDescent="0.3">
      <c r="A102" s="210"/>
      <c r="B102" s="487" t="s">
        <v>2135</v>
      </c>
      <c r="C102" s="627" t="s">
        <v>2165</v>
      </c>
      <c r="D102" s="477" t="s">
        <v>2188</v>
      </c>
      <c r="E102" s="478"/>
      <c r="F102" s="479"/>
      <c r="G102" s="480"/>
      <c r="H102" s="480"/>
      <c r="I102" s="480"/>
      <c r="J102" s="479"/>
      <c r="K102" s="479"/>
      <c r="L102" s="479"/>
      <c r="M102" s="479"/>
      <c r="N102" s="476">
        <f>J94</f>
        <v>1</v>
      </c>
      <c r="O102" s="832">
        <f>K94</f>
        <v>1</v>
      </c>
      <c r="P102" s="481">
        <v>244</v>
      </c>
      <c r="Q102" s="481">
        <f>N102*P102*O102</f>
        <v>244</v>
      </c>
      <c r="R102" s="485"/>
      <c r="S102" s="210"/>
      <c r="U102" s="3"/>
    </row>
    <row r="103" spans="1:21" s="4" customFormat="1" ht="14.4" x14ac:dyDescent="0.3">
      <c r="A103" s="5"/>
      <c r="B103" s="487" t="s">
        <v>2135</v>
      </c>
      <c r="C103" s="627" t="s">
        <v>2206</v>
      </c>
      <c r="D103" s="477" t="s">
        <v>2207</v>
      </c>
      <c r="E103" s="478"/>
      <c r="F103" s="479"/>
      <c r="G103" s="480"/>
      <c r="H103" s="480"/>
      <c r="I103" s="480"/>
      <c r="J103" s="479"/>
      <c r="K103" s="479"/>
      <c r="L103" s="479"/>
      <c r="M103" s="479"/>
      <c r="N103" s="476">
        <f>J95</f>
        <v>1</v>
      </c>
      <c r="O103" s="473">
        <f>K95</f>
        <v>5.5</v>
      </c>
      <c r="P103" s="481">
        <v>96</v>
      </c>
      <c r="Q103" s="481">
        <f>N103*P103*O103</f>
        <v>528</v>
      </c>
      <c r="R103" s="5"/>
      <c r="S103" s="5"/>
      <c r="U103" s="3"/>
    </row>
    <row r="104" spans="1:21" s="4" customFormat="1" ht="14.4" x14ac:dyDescent="0.3">
      <c r="A104" s="5"/>
      <c r="B104" s="610"/>
      <c r="C104" s="210"/>
      <c r="D104" s="210"/>
      <c r="E104" s="210"/>
      <c r="F104" s="210"/>
      <c r="G104" s="210"/>
      <c r="H104" s="210"/>
      <c r="I104" s="210"/>
      <c r="J104" s="210"/>
      <c r="K104" s="210"/>
      <c r="L104" s="210"/>
      <c r="M104" s="210"/>
      <c r="N104" s="210"/>
      <c r="O104" s="210"/>
      <c r="P104" s="210"/>
      <c r="Q104" s="825">
        <f>SUM(Q102:Q103)</f>
        <v>772</v>
      </c>
      <c r="R104" s="5"/>
      <c r="S104" s="5"/>
      <c r="U104" s="3"/>
    </row>
    <row r="105" spans="1:21" s="4" customFormat="1" ht="14.4" x14ac:dyDescent="0.25">
      <c r="A105" s="5"/>
      <c r="B105" s="497"/>
      <c r="C105" s="5"/>
      <c r="D105" s="158"/>
      <c r="E105" s="102"/>
      <c r="F105" s="159"/>
      <c r="G105" s="160"/>
      <c r="H105" s="5"/>
      <c r="I105" s="160"/>
      <c r="J105" s="160"/>
      <c r="K105" s="160"/>
      <c r="L105" s="160"/>
      <c r="M105" s="160"/>
      <c r="N105" s="160"/>
      <c r="O105" s="160"/>
      <c r="P105" s="160"/>
      <c r="Q105" s="161"/>
      <c r="R105" s="5"/>
      <c r="S105" s="5"/>
      <c r="U105" s="3"/>
    </row>
    <row r="106" spans="1:21" s="4" customFormat="1" ht="14.4" x14ac:dyDescent="0.3">
      <c r="A106" s="5"/>
      <c r="B106" s="173"/>
      <c r="C106" s="5"/>
      <c r="D106" s="158"/>
      <c r="E106" s="102"/>
      <c r="F106" s="159"/>
      <c r="G106" s="160"/>
      <c r="H106" s="5"/>
      <c r="I106" s="160"/>
      <c r="J106" s="160"/>
      <c r="K106" s="160"/>
      <c r="L106" s="160"/>
      <c r="M106" s="160"/>
      <c r="N106" s="160"/>
      <c r="O106" s="160"/>
      <c r="P106" s="160"/>
      <c r="Q106" s="161"/>
      <c r="R106" s="5"/>
      <c r="S106" s="5"/>
      <c r="U106" s="3"/>
    </row>
    <row r="107" spans="1:21" s="4" customFormat="1" ht="21" x14ac:dyDescent="0.4">
      <c r="A107" s="5"/>
      <c r="B107" s="700" t="s">
        <v>2192</v>
      </c>
      <c r="C107" s="701"/>
      <c r="D107" s="611"/>
      <c r="E107" s="611"/>
      <c r="F107" s="611"/>
      <c r="G107" s="611"/>
      <c r="H107" s="611"/>
      <c r="I107" s="611"/>
      <c r="J107" s="611"/>
      <c r="K107" s="611"/>
      <c r="L107" s="611"/>
      <c r="M107" s="611"/>
      <c r="N107" s="611"/>
      <c r="O107" s="611"/>
      <c r="P107" s="837"/>
      <c r="Q107" s="702"/>
      <c r="R107" s="5"/>
      <c r="S107" s="5"/>
      <c r="U107" s="3"/>
    </row>
    <row r="108" spans="1:21" s="4" customFormat="1" ht="21" x14ac:dyDescent="0.4">
      <c r="A108" s="5"/>
      <c r="B108" s="712" t="s">
        <v>1965</v>
      </c>
      <c r="C108" s="709"/>
      <c r="D108" s="710"/>
      <c r="E108" s="710"/>
      <c r="F108" s="710"/>
      <c r="G108" s="710"/>
      <c r="H108" s="710"/>
      <c r="I108" s="710"/>
      <c r="J108" s="710"/>
      <c r="K108" s="710"/>
      <c r="L108" s="710"/>
      <c r="M108" s="710"/>
      <c r="N108" s="710"/>
      <c r="O108" s="710"/>
      <c r="P108" s="838"/>
      <c r="Q108" s="711"/>
      <c r="R108" s="5"/>
      <c r="S108" s="5"/>
      <c r="U108" s="3"/>
    </row>
    <row r="109" spans="1:21" s="4" customFormat="1" ht="14.4" x14ac:dyDescent="0.3">
      <c r="A109" s="5"/>
      <c r="B109" s="746"/>
      <c r="C109" s="705" t="s">
        <v>1901</v>
      </c>
      <c r="D109" s="706"/>
      <c r="E109" s="706"/>
      <c r="F109" s="706"/>
      <c r="G109" s="707"/>
      <c r="H109" s="705" t="s">
        <v>1966</v>
      </c>
      <c r="I109" s="706"/>
      <c r="J109" s="706"/>
      <c r="K109" s="706"/>
      <c r="L109" s="706"/>
      <c r="M109" s="706"/>
      <c r="N109" s="706"/>
      <c r="O109" s="706"/>
      <c r="P109" s="839"/>
      <c r="Q109" s="707"/>
      <c r="R109" s="5"/>
      <c r="S109" s="5"/>
      <c r="U109" s="3"/>
    </row>
    <row r="110" spans="1:21" s="4" customFormat="1" ht="43.2" x14ac:dyDescent="0.3">
      <c r="A110" s="5"/>
      <c r="B110" s="211" t="s">
        <v>1967</v>
      </c>
      <c r="C110" s="212" t="s">
        <v>1904</v>
      </c>
      <c r="D110" s="212" t="s">
        <v>1905</v>
      </c>
      <c r="E110" s="212" t="s">
        <v>1906</v>
      </c>
      <c r="F110" s="212" t="s">
        <v>1907</v>
      </c>
      <c r="G110" s="212" t="s">
        <v>1908</v>
      </c>
      <c r="H110" s="209" t="s">
        <v>1968</v>
      </c>
      <c r="I110" s="212" t="s">
        <v>1969</v>
      </c>
      <c r="J110" s="212" t="s">
        <v>1970</v>
      </c>
      <c r="K110" s="212" t="s">
        <v>1971</v>
      </c>
      <c r="L110" s="489" t="s">
        <v>1972</v>
      </c>
      <c r="M110" s="489" t="s">
        <v>1973</v>
      </c>
      <c r="N110" s="489" t="s">
        <v>1974</v>
      </c>
      <c r="O110" s="209" t="s">
        <v>1975</v>
      </c>
      <c r="P110" s="209" t="s">
        <v>2219</v>
      </c>
      <c r="Q110" s="212" t="s">
        <v>1976</v>
      </c>
      <c r="R110" s="5"/>
      <c r="S110" s="5"/>
      <c r="U110" s="3"/>
    </row>
    <row r="111" spans="1:21" s="4" customFormat="1" ht="14.4" x14ac:dyDescent="0.3">
      <c r="A111" s="5"/>
      <c r="B111" s="665" t="str">
        <f>'Inputs and population'!C84</f>
        <v>Vedolizumab IV induction</v>
      </c>
      <c r="C111" s="663" t="str">
        <f>'Inputs and population'!D84</f>
        <v>IV</v>
      </c>
      <c r="D111" s="663" t="str">
        <f>'Inputs and population'!E84</f>
        <v>vial</v>
      </c>
      <c r="E111" s="664">
        <f>'Inputs and population'!F84</f>
        <v>300</v>
      </c>
      <c r="F111" s="664">
        <f>'Inputs and population'!G84</f>
        <v>1</v>
      </c>
      <c r="G111" s="664">
        <f>'Inputs and population'!H84</f>
        <v>300</v>
      </c>
      <c r="H111" s="664">
        <f>'Inputs and population'!I84</f>
        <v>300</v>
      </c>
      <c r="I111" s="664">
        <f>H111</f>
        <v>300</v>
      </c>
      <c r="J111" s="484">
        <f>'Inputs and population'!J84</f>
        <v>1</v>
      </c>
      <c r="K111" s="833">
        <f>'Inputs and population'!F64</f>
        <v>3</v>
      </c>
      <c r="L111" s="484">
        <f>K111*J111*I111</f>
        <v>900</v>
      </c>
      <c r="M111" s="484">
        <f>L111/G111</f>
        <v>3</v>
      </c>
      <c r="N111" s="668">
        <f>'Inputs and population'!K84</f>
        <v>0</v>
      </c>
      <c r="O111" s="669">
        <f>'Inputs and population'!L84</f>
        <v>0.2</v>
      </c>
      <c r="P111" s="863">
        <v>0.15</v>
      </c>
      <c r="Q111" s="708">
        <f>M111*N111*(100%+O111)</f>
        <v>0</v>
      </c>
      <c r="R111" s="5"/>
      <c r="S111" s="5"/>
      <c r="U111" s="3"/>
    </row>
    <row r="112" spans="1:21" s="4" customFormat="1" ht="14.4" x14ac:dyDescent="0.3">
      <c r="A112" s="5"/>
      <c r="B112" s="665" t="s">
        <v>2225</v>
      </c>
      <c r="C112" s="663" t="str">
        <f>'Inputs and population'!D85</f>
        <v>IV</v>
      </c>
      <c r="D112" s="663" t="str">
        <f>'Inputs and population'!E85</f>
        <v>vial</v>
      </c>
      <c r="E112" s="664">
        <f>'Inputs and population'!F85</f>
        <v>300</v>
      </c>
      <c r="F112" s="664">
        <f>'Inputs and population'!G85</f>
        <v>1</v>
      </c>
      <c r="G112" s="664">
        <f>'Inputs and population'!H85</f>
        <v>300</v>
      </c>
      <c r="H112" s="664">
        <f>'Inputs and population'!I85</f>
        <v>300</v>
      </c>
      <c r="I112" s="664">
        <f>H112</f>
        <v>300</v>
      </c>
      <c r="J112" s="484">
        <f>'Inputs and population'!J85</f>
        <v>1</v>
      </c>
      <c r="K112" s="833">
        <f>'Inputs and population'!F65</f>
        <v>5.6</v>
      </c>
      <c r="L112" s="484">
        <f>K112*J112*I112</f>
        <v>1680</v>
      </c>
      <c r="M112" s="484">
        <f>L112/G112</f>
        <v>5.6</v>
      </c>
      <c r="N112" s="668">
        <f>'Inputs and population'!K85</f>
        <v>0</v>
      </c>
      <c r="O112" s="669">
        <f>'Inputs and population'!L85</f>
        <v>0.2</v>
      </c>
      <c r="P112" s="864"/>
      <c r="Q112" s="708">
        <f>M112*N112*(100%+O112)</f>
        <v>0</v>
      </c>
      <c r="R112" s="5"/>
      <c r="S112" s="5"/>
      <c r="U112" s="3"/>
    </row>
    <row r="113" spans="1:21" s="4" customFormat="1" ht="14.4" x14ac:dyDescent="0.3">
      <c r="A113" s="5"/>
      <c r="B113" s="665" t="s">
        <v>2226</v>
      </c>
      <c r="C113" s="663" t="str">
        <f>'Inputs and population'!D85</f>
        <v>IV</v>
      </c>
      <c r="D113" s="663" t="str">
        <f>'Inputs and population'!E85</f>
        <v>vial</v>
      </c>
      <c r="E113" s="664">
        <f>'Inputs and population'!F85</f>
        <v>300</v>
      </c>
      <c r="F113" s="664">
        <f>'Inputs and population'!G85</f>
        <v>1</v>
      </c>
      <c r="G113" s="664">
        <f>'Inputs and population'!H85</f>
        <v>300</v>
      </c>
      <c r="H113" s="664">
        <f>'Inputs and population'!I85</f>
        <v>300</v>
      </c>
      <c r="I113" s="664">
        <f>H113</f>
        <v>300</v>
      </c>
      <c r="J113" s="484">
        <f>'Inputs and population'!J85</f>
        <v>1</v>
      </c>
      <c r="K113" s="833">
        <f>'Inputs and population'!G65</f>
        <v>6.5</v>
      </c>
      <c r="L113" s="484">
        <f>K113*J113*I113</f>
        <v>1950</v>
      </c>
      <c r="M113" s="484">
        <f>L113/G113</f>
        <v>6.5</v>
      </c>
      <c r="N113" s="668">
        <f>'Inputs and population'!K85</f>
        <v>0</v>
      </c>
      <c r="O113" s="669">
        <f>'Inputs and population'!L85</f>
        <v>0.2</v>
      </c>
      <c r="P113" s="472">
        <v>0.85</v>
      </c>
      <c r="Q113" s="708">
        <f>M113*N113*(100%+O113)</f>
        <v>0</v>
      </c>
      <c r="R113" s="5"/>
      <c r="S113" s="5"/>
      <c r="U113" s="3"/>
    </row>
    <row r="114" spans="1:21" s="4" customFormat="1" ht="14.4" x14ac:dyDescent="0.3">
      <c r="A114" s="5"/>
      <c r="B114" s="487" t="s">
        <v>1977</v>
      </c>
      <c r="C114" s="469"/>
      <c r="D114" s="469"/>
      <c r="E114" s="470"/>
      <c r="F114" s="470"/>
      <c r="G114" s="470"/>
      <c r="H114" s="470"/>
      <c r="I114" s="470"/>
      <c r="J114" s="468"/>
      <c r="K114" s="475"/>
      <c r="L114" s="492"/>
      <c r="M114" s="492"/>
      <c r="N114" s="471"/>
      <c r="O114" s="472"/>
      <c r="P114" s="472"/>
      <c r="Q114" s="481"/>
      <c r="R114" s="5"/>
      <c r="S114" s="5"/>
      <c r="U114" s="3"/>
    </row>
    <row r="115" spans="1:21" s="4" customFormat="1" ht="14.4" x14ac:dyDescent="0.3">
      <c r="A115" s="5"/>
      <c r="B115" s="213" t="s">
        <v>1978</v>
      </c>
      <c r="C115" s="488"/>
      <c r="D115" s="488"/>
      <c r="E115" s="488"/>
      <c r="F115" s="488"/>
      <c r="G115" s="488"/>
      <c r="H115" s="488"/>
      <c r="I115" s="488"/>
      <c r="J115" s="488"/>
      <c r="K115" s="488"/>
      <c r="L115" s="488"/>
      <c r="M115" s="488"/>
      <c r="N115" s="488"/>
      <c r="O115" s="488"/>
      <c r="P115" s="820"/>
      <c r="Q115" s="842">
        <f>((Q111+Q112)*(P111))+(P113*Q113)+Q114</f>
        <v>0</v>
      </c>
      <c r="R115" s="5"/>
      <c r="S115" s="5"/>
      <c r="U115" s="3"/>
    </row>
    <row r="116" spans="1:21" s="4" customFormat="1" ht="14.4" x14ac:dyDescent="0.3">
      <c r="A116" s="5"/>
      <c r="B116" s="747"/>
      <c r="C116" s="210"/>
      <c r="D116" s="210"/>
      <c r="E116" s="210"/>
      <c r="F116" s="210"/>
      <c r="G116" s="210"/>
      <c r="H116" s="210"/>
      <c r="I116" s="210"/>
      <c r="J116" s="210"/>
      <c r="K116" s="210"/>
      <c r="L116" s="210"/>
      <c r="M116" s="210"/>
      <c r="N116" s="210"/>
      <c r="O116" s="210"/>
      <c r="P116" s="210"/>
      <c r="Q116" s="613"/>
      <c r="R116" s="5"/>
      <c r="S116" s="5"/>
      <c r="U116" s="3"/>
    </row>
    <row r="117" spans="1:21" s="4" customFormat="1" ht="14.4" x14ac:dyDescent="0.3">
      <c r="A117" s="5"/>
      <c r="B117" s="748" t="s">
        <v>1979</v>
      </c>
      <c r="C117" s="210"/>
      <c r="D117" s="158"/>
      <c r="E117" s="102"/>
      <c r="F117" s="102"/>
      <c r="G117" s="102"/>
      <c r="H117" s="5"/>
      <c r="I117" s="160"/>
      <c r="J117" s="160"/>
      <c r="K117" s="160"/>
      <c r="L117" s="160"/>
      <c r="M117" s="210"/>
      <c r="N117" s="210"/>
      <c r="O117" s="210"/>
      <c r="P117" s="210"/>
      <c r="Q117" s="613"/>
      <c r="R117" s="5"/>
      <c r="S117" s="5"/>
      <c r="U117" s="3"/>
    </row>
    <row r="118" spans="1:21" s="4" customFormat="1" ht="28.8" x14ac:dyDescent="0.3">
      <c r="A118" s="5"/>
      <c r="B118" s="209" t="s">
        <v>1980</v>
      </c>
      <c r="C118" s="211" t="s">
        <v>1981</v>
      </c>
      <c r="D118" s="214" t="s">
        <v>1982</v>
      </c>
      <c r="E118" s="345"/>
      <c r="F118" s="346"/>
      <c r="G118" s="346"/>
      <c r="H118" s="346"/>
      <c r="I118" s="346"/>
      <c r="J118" s="347"/>
      <c r="K118" s="346"/>
      <c r="L118" s="346"/>
      <c r="M118" s="346"/>
      <c r="N118" s="489" t="s">
        <v>1983</v>
      </c>
      <c r="O118" s="212" t="s">
        <v>1971</v>
      </c>
      <c r="P118" s="209" t="s">
        <v>1984</v>
      </c>
      <c r="Q118" s="212" t="s">
        <v>1976</v>
      </c>
      <c r="R118" s="5"/>
      <c r="S118" s="5"/>
      <c r="U118" s="3"/>
    </row>
    <row r="119" spans="1:21" s="4" customFormat="1" ht="14.4" x14ac:dyDescent="0.3">
      <c r="A119" s="5"/>
      <c r="B119" s="487" t="s">
        <v>2192</v>
      </c>
      <c r="C119" s="627" t="s">
        <v>2165</v>
      </c>
      <c r="D119" s="477" t="s">
        <v>2188</v>
      </c>
      <c r="E119" s="478"/>
      <c r="F119" s="479"/>
      <c r="G119" s="480"/>
      <c r="H119" s="480"/>
      <c r="I119" s="480"/>
      <c r="J119" s="479"/>
      <c r="K119" s="479"/>
      <c r="L119" s="479"/>
      <c r="M119" s="479"/>
      <c r="N119" s="476">
        <f>J111</f>
        <v>1</v>
      </c>
      <c r="O119" s="832">
        <f>K111</f>
        <v>3</v>
      </c>
      <c r="P119" s="481">
        <v>244</v>
      </c>
      <c r="Q119" s="481">
        <f>N119*P119*O119</f>
        <v>732</v>
      </c>
      <c r="R119" s="5"/>
      <c r="S119" s="5"/>
      <c r="U119" s="3"/>
    </row>
    <row r="120" spans="1:21" s="4" customFormat="1" ht="14.4" x14ac:dyDescent="0.3">
      <c r="A120" s="5"/>
      <c r="B120" s="487" t="s">
        <v>2192</v>
      </c>
      <c r="C120" s="627" t="s">
        <v>2206</v>
      </c>
      <c r="D120" s="477" t="s">
        <v>2207</v>
      </c>
      <c r="E120" s="478"/>
      <c r="F120" s="479"/>
      <c r="G120" s="480"/>
      <c r="H120" s="480"/>
      <c r="I120" s="480"/>
      <c r="J120" s="479"/>
      <c r="K120" s="479"/>
      <c r="L120" s="479"/>
      <c r="M120" s="479"/>
      <c r="N120" s="476">
        <f>J112</f>
        <v>1</v>
      </c>
      <c r="O120" s="473">
        <f>K112</f>
        <v>5.6</v>
      </c>
      <c r="P120" s="481">
        <v>96</v>
      </c>
      <c r="Q120" s="481">
        <f>N120*P120*O120</f>
        <v>537.59999999999991</v>
      </c>
      <c r="R120" s="5"/>
      <c r="S120" s="5"/>
      <c r="U120" s="3"/>
    </row>
    <row r="121" spans="1:21" s="4" customFormat="1" ht="14.4" x14ac:dyDescent="0.3">
      <c r="A121" s="5"/>
      <c r="B121" s="610"/>
      <c r="C121" s="210"/>
      <c r="D121" s="210"/>
      <c r="E121" s="210"/>
      <c r="F121" s="210"/>
      <c r="G121" s="210"/>
      <c r="H121" s="210"/>
      <c r="I121" s="210"/>
      <c r="J121" s="210"/>
      <c r="K121" s="210"/>
      <c r="L121" s="210"/>
      <c r="M121" s="210"/>
      <c r="N121" s="210"/>
      <c r="O121" s="210"/>
      <c r="P121" s="210"/>
      <c r="Q121" s="825">
        <f>SUM(Q119:Q120)</f>
        <v>1269.5999999999999</v>
      </c>
      <c r="R121" s="5"/>
      <c r="S121" s="5"/>
      <c r="U121" s="3"/>
    </row>
    <row r="122" spans="1:21" s="4" customFormat="1" ht="14.4" x14ac:dyDescent="0.25">
      <c r="A122" s="5"/>
      <c r="B122" s="497"/>
      <c r="C122" s="5"/>
      <c r="D122" s="158"/>
      <c r="E122" s="102"/>
      <c r="F122" s="159"/>
      <c r="G122" s="160"/>
      <c r="H122" s="5"/>
      <c r="I122" s="160"/>
      <c r="J122" s="160"/>
      <c r="K122" s="160"/>
      <c r="L122" s="160"/>
      <c r="M122" s="160"/>
      <c r="N122" s="160"/>
      <c r="O122" s="160"/>
      <c r="P122" s="160"/>
      <c r="Q122" s="161"/>
      <c r="R122" s="5"/>
      <c r="S122" s="5"/>
      <c r="U122" s="3"/>
    </row>
    <row r="123" spans="1:21" s="4" customFormat="1" ht="14.4" x14ac:dyDescent="0.3">
      <c r="A123" s="5"/>
      <c r="B123" s="173"/>
      <c r="C123" s="5"/>
      <c r="D123" s="158"/>
      <c r="E123" s="102"/>
      <c r="F123" s="159"/>
      <c r="G123" s="160"/>
      <c r="H123" s="5"/>
      <c r="I123" s="160"/>
      <c r="J123" s="160"/>
      <c r="K123" s="160"/>
      <c r="L123" s="160"/>
      <c r="M123" s="160"/>
      <c r="N123" s="160"/>
      <c r="O123" s="160"/>
      <c r="P123" s="160"/>
      <c r="Q123" s="161"/>
      <c r="R123" s="5"/>
      <c r="S123" s="5"/>
      <c r="U123" s="3"/>
    </row>
    <row r="124" spans="1:21" s="4" customFormat="1" ht="21" x14ac:dyDescent="0.4">
      <c r="A124" s="5"/>
      <c r="B124" s="700" t="s">
        <v>2193</v>
      </c>
      <c r="C124" s="701"/>
      <c r="D124" s="611"/>
      <c r="E124" s="611"/>
      <c r="F124" s="611"/>
      <c r="G124" s="611"/>
      <c r="H124" s="611"/>
      <c r="I124" s="611"/>
      <c r="J124" s="611"/>
      <c r="K124" s="611"/>
      <c r="L124" s="611"/>
      <c r="M124" s="611"/>
      <c r="N124" s="611"/>
      <c r="O124" s="611"/>
      <c r="P124" s="837"/>
      <c r="Q124" s="702"/>
      <c r="R124" s="5"/>
      <c r="S124" s="5"/>
      <c r="U124" s="3"/>
    </row>
    <row r="125" spans="1:21" s="4" customFormat="1" ht="21" x14ac:dyDescent="0.4">
      <c r="A125" s="5"/>
      <c r="B125" s="712" t="s">
        <v>1965</v>
      </c>
      <c r="C125" s="709"/>
      <c r="D125" s="710"/>
      <c r="E125" s="710"/>
      <c r="F125" s="710"/>
      <c r="G125" s="710"/>
      <c r="H125" s="710"/>
      <c r="I125" s="710"/>
      <c r="J125" s="710"/>
      <c r="K125" s="710"/>
      <c r="L125" s="710"/>
      <c r="M125" s="710"/>
      <c r="N125" s="710"/>
      <c r="O125" s="710"/>
      <c r="P125" s="838"/>
      <c r="Q125" s="711"/>
      <c r="R125" s="5"/>
      <c r="S125" s="5"/>
      <c r="U125" s="3"/>
    </row>
    <row r="126" spans="1:21" s="4" customFormat="1" ht="14.4" x14ac:dyDescent="0.3">
      <c r="A126" s="5"/>
      <c r="B126" s="746"/>
      <c r="C126" s="705" t="s">
        <v>1901</v>
      </c>
      <c r="D126" s="706"/>
      <c r="E126" s="706"/>
      <c r="F126" s="706"/>
      <c r="G126" s="707"/>
      <c r="H126" s="705" t="s">
        <v>1966</v>
      </c>
      <c r="I126" s="706"/>
      <c r="J126" s="706"/>
      <c r="K126" s="706"/>
      <c r="L126" s="706"/>
      <c r="M126" s="706"/>
      <c r="N126" s="706"/>
      <c r="O126" s="706"/>
      <c r="P126" s="839"/>
      <c r="Q126" s="707"/>
      <c r="R126" s="5"/>
      <c r="S126" s="5"/>
      <c r="U126" s="3"/>
    </row>
    <row r="127" spans="1:21" s="4" customFormat="1" ht="43.2" x14ac:dyDescent="0.3">
      <c r="A127" s="5"/>
      <c r="B127" s="211" t="s">
        <v>1967</v>
      </c>
      <c r="C127" s="212" t="s">
        <v>1904</v>
      </c>
      <c r="D127" s="212" t="s">
        <v>1905</v>
      </c>
      <c r="E127" s="212" t="s">
        <v>1906</v>
      </c>
      <c r="F127" s="212" t="s">
        <v>1907</v>
      </c>
      <c r="G127" s="212" t="s">
        <v>1908</v>
      </c>
      <c r="H127" s="209" t="s">
        <v>1968</v>
      </c>
      <c r="I127" s="212" t="s">
        <v>1969</v>
      </c>
      <c r="J127" s="212" t="s">
        <v>1970</v>
      </c>
      <c r="K127" s="212" t="s">
        <v>1971</v>
      </c>
      <c r="L127" s="489" t="s">
        <v>1972</v>
      </c>
      <c r="M127" s="489" t="s">
        <v>1973</v>
      </c>
      <c r="N127" s="489" t="s">
        <v>1974</v>
      </c>
      <c r="O127" s="209" t="s">
        <v>1975</v>
      </c>
      <c r="P127" s="209" t="s">
        <v>2219</v>
      </c>
      <c r="Q127" s="212" t="s">
        <v>1976</v>
      </c>
      <c r="R127" s="5"/>
      <c r="S127" s="5"/>
      <c r="U127" s="3"/>
    </row>
    <row r="128" spans="1:21" s="4" customFormat="1" ht="14.4" x14ac:dyDescent="0.3">
      <c r="A128" s="5"/>
      <c r="B128" s="665" t="str">
        <f>'Inputs and population'!C84</f>
        <v>Vedolizumab IV induction</v>
      </c>
      <c r="C128" s="663" t="str">
        <f>'Inputs and population'!D84</f>
        <v>IV</v>
      </c>
      <c r="D128" s="663" t="str">
        <f>'Inputs and population'!E84</f>
        <v>vial</v>
      </c>
      <c r="E128" s="664">
        <f>'Inputs and population'!F84</f>
        <v>300</v>
      </c>
      <c r="F128" s="664">
        <f>'Inputs and population'!G84</f>
        <v>1</v>
      </c>
      <c r="G128" s="664">
        <f>'Inputs and population'!H84</f>
        <v>300</v>
      </c>
      <c r="H128" s="664">
        <f>'Inputs and population'!I84</f>
        <v>300</v>
      </c>
      <c r="I128" s="664">
        <f>H128</f>
        <v>300</v>
      </c>
      <c r="J128" s="484">
        <f>'Inputs and population'!J84</f>
        <v>1</v>
      </c>
      <c r="K128" s="670">
        <f>'Inputs and population'!F64</f>
        <v>3</v>
      </c>
      <c r="L128" s="484">
        <f>K128*J128*I128</f>
        <v>900</v>
      </c>
      <c r="M128" s="484">
        <f>L128/G128</f>
        <v>3</v>
      </c>
      <c r="N128" s="668">
        <f>'Inputs and population'!K84</f>
        <v>0</v>
      </c>
      <c r="O128" s="669">
        <f>'Inputs and population'!L84</f>
        <v>0.2</v>
      </c>
      <c r="P128" s="863">
        <v>0.15</v>
      </c>
      <c r="Q128" s="708">
        <f>M128*N128*(100%+O128)</f>
        <v>0</v>
      </c>
      <c r="R128" s="5"/>
      <c r="S128" s="5"/>
      <c r="U128" s="3"/>
    </row>
    <row r="129" spans="1:21" s="4" customFormat="1" ht="14.4" x14ac:dyDescent="0.3">
      <c r="A129" s="5"/>
      <c r="B129" s="665" t="s">
        <v>2227</v>
      </c>
      <c r="C129" s="663" t="str">
        <f>'Inputs and population'!D86</f>
        <v>SC</v>
      </c>
      <c r="D129" s="663" t="str">
        <f>'Inputs and population'!E86</f>
        <v>pen</v>
      </c>
      <c r="E129" s="664">
        <f>'Inputs and population'!F86</f>
        <v>108</v>
      </c>
      <c r="F129" s="664">
        <f>'Inputs and population'!G86</f>
        <v>1</v>
      </c>
      <c r="G129" s="664">
        <f>'Inputs and population'!H86</f>
        <v>108</v>
      </c>
      <c r="H129" s="664">
        <f>'Inputs and population'!I86</f>
        <v>108</v>
      </c>
      <c r="I129" s="664">
        <f>H129</f>
        <v>108</v>
      </c>
      <c r="J129" s="484">
        <f>'Inputs and population'!J86</f>
        <v>1</v>
      </c>
      <c r="K129" s="670">
        <f>'Inputs and population'!F66</f>
        <v>23</v>
      </c>
      <c r="L129" s="484">
        <f>K129*J129*I129</f>
        <v>2484</v>
      </c>
      <c r="M129" s="484">
        <f>L129/G129</f>
        <v>23</v>
      </c>
      <c r="N129" s="668">
        <f>'Inputs and population'!K86</f>
        <v>0</v>
      </c>
      <c r="O129" s="669">
        <f>'Inputs and population'!L86</f>
        <v>0</v>
      </c>
      <c r="P129" s="864"/>
      <c r="Q129" s="708">
        <f>M129*N129*(100%+O129)</f>
        <v>0</v>
      </c>
      <c r="R129" s="5"/>
      <c r="S129" s="5"/>
      <c r="U129" s="3"/>
    </row>
    <row r="130" spans="1:21" s="4" customFormat="1" ht="14.4" x14ac:dyDescent="0.3">
      <c r="A130" s="5"/>
      <c r="B130" s="665" t="s">
        <v>2228</v>
      </c>
      <c r="C130" s="663" t="str">
        <f>'Inputs and population'!D86</f>
        <v>SC</v>
      </c>
      <c r="D130" s="663" t="str">
        <f>'Inputs and population'!E86</f>
        <v>pen</v>
      </c>
      <c r="E130" s="664">
        <f>'Inputs and population'!F86</f>
        <v>108</v>
      </c>
      <c r="F130" s="664">
        <f>'Inputs and population'!G86</f>
        <v>1</v>
      </c>
      <c r="G130" s="664">
        <f>'Inputs and population'!H86</f>
        <v>108</v>
      </c>
      <c r="H130" s="664">
        <f>'Inputs and population'!I86</f>
        <v>108</v>
      </c>
      <c r="I130" s="664">
        <f>H130</f>
        <v>108</v>
      </c>
      <c r="J130" s="484">
        <f>'Inputs and population'!J86</f>
        <v>1</v>
      </c>
      <c r="K130" s="670">
        <f>'Inputs and population'!G66</f>
        <v>26</v>
      </c>
      <c r="L130" s="484">
        <f>K130*J130*I130</f>
        <v>2808</v>
      </c>
      <c r="M130" s="484">
        <f>L130/G130</f>
        <v>26</v>
      </c>
      <c r="N130" s="668">
        <f>'Inputs and population'!K86</f>
        <v>0</v>
      </c>
      <c r="O130" s="669">
        <f>'Inputs and population'!L86</f>
        <v>0</v>
      </c>
      <c r="P130" s="472">
        <v>0.85</v>
      </c>
      <c r="Q130" s="708">
        <f>M130*N130*(100%+O130)</f>
        <v>0</v>
      </c>
      <c r="R130" s="5"/>
      <c r="S130" s="5"/>
      <c r="U130" s="3"/>
    </row>
    <row r="131" spans="1:21" s="4" customFormat="1" ht="14.4" x14ac:dyDescent="0.3">
      <c r="A131" s="5"/>
      <c r="B131" s="487" t="s">
        <v>1977</v>
      </c>
      <c r="C131" s="469"/>
      <c r="D131" s="469"/>
      <c r="E131" s="470"/>
      <c r="F131" s="470"/>
      <c r="G131" s="470"/>
      <c r="H131" s="470"/>
      <c r="I131" s="470"/>
      <c r="J131" s="468"/>
      <c r="K131" s="475"/>
      <c r="L131" s="492"/>
      <c r="M131" s="492"/>
      <c r="N131" s="471"/>
      <c r="O131" s="472"/>
      <c r="P131" s="472"/>
      <c r="Q131" s="481"/>
      <c r="R131" s="5"/>
      <c r="S131" s="5"/>
      <c r="U131" s="3"/>
    </row>
    <row r="132" spans="1:21" s="4" customFormat="1" ht="14.4" x14ac:dyDescent="0.3">
      <c r="A132" s="5"/>
      <c r="B132" s="213" t="s">
        <v>1978</v>
      </c>
      <c r="C132" s="488"/>
      <c r="D132" s="488"/>
      <c r="E132" s="488"/>
      <c r="F132" s="488"/>
      <c r="G132" s="488"/>
      <c r="H132" s="488"/>
      <c r="I132" s="488"/>
      <c r="J132" s="488"/>
      <c r="K132" s="488"/>
      <c r="L132" s="488"/>
      <c r="M132" s="488"/>
      <c r="N132" s="488"/>
      <c r="O132" s="488"/>
      <c r="P132" s="820"/>
      <c r="Q132" s="842">
        <f>((Q128+Q129)*(P128))+(P130*Q130)+Q131</f>
        <v>0</v>
      </c>
      <c r="R132" s="5"/>
      <c r="S132" s="5"/>
      <c r="U132" s="3"/>
    </row>
    <row r="133" spans="1:21" s="4" customFormat="1" ht="14.4" x14ac:dyDescent="0.3">
      <c r="A133" s="5"/>
      <c r="B133" s="747"/>
      <c r="C133" s="210"/>
      <c r="D133" s="210"/>
      <c r="E133" s="210"/>
      <c r="F133" s="210"/>
      <c r="G133" s="210"/>
      <c r="H133" s="210"/>
      <c r="I133" s="210"/>
      <c r="J133" s="210"/>
      <c r="K133" s="210"/>
      <c r="L133" s="210"/>
      <c r="M133" s="210"/>
      <c r="N133" s="210"/>
      <c r="O133" s="210"/>
      <c r="P133" s="210"/>
      <c r="Q133" s="613"/>
      <c r="R133" s="5"/>
      <c r="S133" s="5"/>
      <c r="U133" s="3"/>
    </row>
    <row r="134" spans="1:21" s="4" customFormat="1" ht="14.4" x14ac:dyDescent="0.3">
      <c r="A134" s="5"/>
      <c r="B134" s="748" t="s">
        <v>1979</v>
      </c>
      <c r="C134" s="210"/>
      <c r="D134" s="158"/>
      <c r="E134" s="102"/>
      <c r="F134" s="102"/>
      <c r="G134" s="102"/>
      <c r="H134" s="102"/>
      <c r="I134" s="160"/>
      <c r="J134" s="160"/>
      <c r="K134" s="160"/>
      <c r="L134" s="160"/>
      <c r="M134" s="210"/>
      <c r="N134" s="210"/>
      <c r="O134" s="210"/>
      <c r="P134" s="210"/>
      <c r="Q134" s="613"/>
      <c r="R134" s="5"/>
      <c r="S134" s="5"/>
      <c r="U134" s="3"/>
    </row>
    <row r="135" spans="1:21" s="4" customFormat="1" ht="28.8" x14ac:dyDescent="0.3">
      <c r="A135" s="5"/>
      <c r="B135" s="209" t="s">
        <v>1980</v>
      </c>
      <c r="C135" s="211" t="s">
        <v>1981</v>
      </c>
      <c r="D135" s="214" t="s">
        <v>1982</v>
      </c>
      <c r="E135" s="345"/>
      <c r="F135" s="346"/>
      <c r="G135" s="346"/>
      <c r="H135" s="346"/>
      <c r="I135" s="346"/>
      <c r="J135" s="347"/>
      <c r="K135" s="346"/>
      <c r="L135" s="346"/>
      <c r="M135" s="346"/>
      <c r="N135" s="489" t="s">
        <v>1983</v>
      </c>
      <c r="O135" s="212" t="s">
        <v>1971</v>
      </c>
      <c r="P135" s="209" t="s">
        <v>1984</v>
      </c>
      <c r="Q135" s="212" t="s">
        <v>1976</v>
      </c>
      <c r="R135" s="5"/>
      <c r="S135" s="5"/>
      <c r="U135" s="3"/>
    </row>
    <row r="136" spans="1:21" s="4" customFormat="1" ht="14.4" x14ac:dyDescent="0.3">
      <c r="A136" s="5"/>
      <c r="B136" s="487" t="s">
        <v>2193</v>
      </c>
      <c r="C136" s="627" t="str">
        <f>C119</f>
        <v>WF01B</v>
      </c>
      <c r="D136" s="477" t="str">
        <f>D119</f>
        <v>Outpatient attendance, code 301 Gastroenterology. WF01B First Attendance - Single Professional</v>
      </c>
      <c r="E136" s="478"/>
      <c r="F136" s="479"/>
      <c r="G136" s="480"/>
      <c r="H136" s="480"/>
      <c r="I136" s="480"/>
      <c r="J136" s="479"/>
      <c r="K136" s="479"/>
      <c r="L136" s="479"/>
      <c r="M136" s="479"/>
      <c r="N136" s="476">
        <f>N119</f>
        <v>1</v>
      </c>
      <c r="O136" s="832">
        <f>O119</f>
        <v>3</v>
      </c>
      <c r="P136" s="481">
        <f>P119</f>
        <v>244</v>
      </c>
      <c r="Q136" s="481">
        <f>N136*P136*O136</f>
        <v>732</v>
      </c>
      <c r="R136" s="5"/>
      <c r="S136" s="5"/>
      <c r="U136" s="3"/>
    </row>
    <row r="137" spans="1:21" s="4" customFormat="1" ht="14.4" x14ac:dyDescent="0.3">
      <c r="A137" s="5"/>
      <c r="B137" s="487" t="s">
        <v>2193</v>
      </c>
      <c r="C137" s="627" t="s">
        <v>2206</v>
      </c>
      <c r="D137" s="477" t="s">
        <v>2207</v>
      </c>
      <c r="E137" s="478"/>
      <c r="F137" s="479"/>
      <c r="G137" s="480"/>
      <c r="H137" s="480"/>
      <c r="I137" s="480"/>
      <c r="J137" s="479"/>
      <c r="K137" s="479"/>
      <c r="L137" s="479"/>
      <c r="M137" s="479"/>
      <c r="N137" s="476">
        <f>J129</f>
        <v>1</v>
      </c>
      <c r="O137" s="473">
        <f>K129</f>
        <v>23</v>
      </c>
      <c r="P137" s="481">
        <v>96</v>
      </c>
      <c r="Q137" s="481">
        <f>N137*P137*O137</f>
        <v>2208</v>
      </c>
      <c r="R137" s="5"/>
      <c r="S137" s="5"/>
      <c r="U137" s="3"/>
    </row>
    <row r="138" spans="1:21" s="4" customFormat="1" ht="14.4" x14ac:dyDescent="0.3">
      <c r="A138" s="5"/>
      <c r="B138" s="610"/>
      <c r="C138" s="210"/>
      <c r="D138" s="210"/>
      <c r="E138" s="210"/>
      <c r="F138" s="210"/>
      <c r="G138" s="210"/>
      <c r="H138" s="210"/>
      <c r="I138" s="210"/>
      <c r="J138" s="210"/>
      <c r="K138" s="210"/>
      <c r="L138" s="210"/>
      <c r="M138" s="210"/>
      <c r="N138" s="210"/>
      <c r="O138" s="210"/>
      <c r="P138" s="210"/>
      <c r="Q138" s="825">
        <f>SUM(Q136:Q137)</f>
        <v>2940</v>
      </c>
      <c r="R138" s="5"/>
      <c r="S138" s="5"/>
      <c r="U138" s="3"/>
    </row>
    <row r="139" spans="1:21" s="4" customFormat="1" ht="14.4" x14ac:dyDescent="0.25">
      <c r="A139" s="5"/>
      <c r="B139" s="497"/>
      <c r="C139" s="5"/>
      <c r="D139" s="158"/>
      <c r="E139" s="102"/>
      <c r="F139" s="159"/>
      <c r="G139" s="160"/>
      <c r="H139" s="5"/>
      <c r="I139" s="160"/>
      <c r="J139" s="160"/>
      <c r="K139" s="160"/>
      <c r="L139" s="160"/>
      <c r="M139" s="160"/>
      <c r="N139" s="160"/>
      <c r="O139" s="160"/>
      <c r="P139" s="160"/>
      <c r="Q139" s="161"/>
      <c r="R139" s="5"/>
      <c r="S139" s="5"/>
      <c r="U139" s="3"/>
    </row>
    <row r="140" spans="1:21" s="4" customFormat="1" ht="14.4" x14ac:dyDescent="0.25">
      <c r="A140" s="5"/>
      <c r="B140" s="497"/>
      <c r="C140" s="5"/>
      <c r="D140" s="158"/>
      <c r="E140" s="102"/>
      <c r="F140" s="159"/>
      <c r="G140" s="160"/>
      <c r="H140" s="5"/>
      <c r="I140" s="160"/>
      <c r="J140" s="160"/>
      <c r="K140" s="160"/>
      <c r="L140" s="160"/>
      <c r="M140" s="160"/>
      <c r="N140" s="160"/>
      <c r="O140" s="160"/>
      <c r="P140" s="160"/>
      <c r="Q140" s="161"/>
      <c r="R140" s="5"/>
      <c r="S140" s="5"/>
      <c r="U140" s="3"/>
    </row>
    <row r="141" spans="1:21" s="4" customFormat="1" ht="21" x14ac:dyDescent="0.4">
      <c r="A141" s="5"/>
      <c r="B141" s="700" t="s">
        <v>2136</v>
      </c>
      <c r="C141" s="701"/>
      <c r="D141" s="611"/>
      <c r="E141" s="611"/>
      <c r="F141" s="611"/>
      <c r="G141" s="611"/>
      <c r="H141" s="611"/>
      <c r="I141" s="611"/>
      <c r="J141" s="611"/>
      <c r="K141" s="611"/>
      <c r="L141" s="611"/>
      <c r="M141" s="611"/>
      <c r="N141" s="611"/>
      <c r="O141" s="611"/>
      <c r="P141" s="837"/>
      <c r="Q141" s="702"/>
      <c r="R141" s="5"/>
      <c r="S141" s="5"/>
      <c r="U141" s="3"/>
    </row>
    <row r="142" spans="1:21" s="4" customFormat="1" ht="21" x14ac:dyDescent="0.4">
      <c r="A142" s="5"/>
      <c r="B142" s="712" t="s">
        <v>1965</v>
      </c>
      <c r="C142" s="709"/>
      <c r="D142" s="710"/>
      <c r="E142" s="710"/>
      <c r="F142" s="710"/>
      <c r="G142" s="710"/>
      <c r="H142" s="710"/>
      <c r="I142" s="710"/>
      <c r="J142" s="710"/>
      <c r="K142" s="710"/>
      <c r="L142" s="710"/>
      <c r="M142" s="710"/>
      <c r="N142" s="710"/>
      <c r="O142" s="710"/>
      <c r="P142" s="838"/>
      <c r="Q142" s="711"/>
      <c r="R142" s="5"/>
      <c r="S142" s="5"/>
      <c r="U142" s="3"/>
    </row>
    <row r="143" spans="1:21" s="4" customFormat="1" ht="14.4" x14ac:dyDescent="0.3">
      <c r="A143" s="5"/>
      <c r="B143" s="746"/>
      <c r="C143" s="705" t="s">
        <v>1901</v>
      </c>
      <c r="D143" s="706"/>
      <c r="E143" s="706"/>
      <c r="F143" s="706"/>
      <c r="G143" s="707"/>
      <c r="H143" s="705" t="s">
        <v>1966</v>
      </c>
      <c r="I143" s="706"/>
      <c r="J143" s="706"/>
      <c r="K143" s="706"/>
      <c r="L143" s="706"/>
      <c r="M143" s="706"/>
      <c r="N143" s="706"/>
      <c r="O143" s="706"/>
      <c r="P143" s="839"/>
      <c r="Q143" s="707"/>
      <c r="R143" s="5"/>
      <c r="S143" s="5"/>
      <c r="U143" s="3"/>
    </row>
    <row r="144" spans="1:21" s="4" customFormat="1" ht="43.2" x14ac:dyDescent="0.3">
      <c r="A144" s="5"/>
      <c r="B144" s="211" t="s">
        <v>1967</v>
      </c>
      <c r="C144" s="212" t="s">
        <v>1904</v>
      </c>
      <c r="D144" s="212" t="s">
        <v>1905</v>
      </c>
      <c r="E144" s="212" t="s">
        <v>1906</v>
      </c>
      <c r="F144" s="212" t="s">
        <v>1907</v>
      </c>
      <c r="G144" s="212" t="s">
        <v>1908</v>
      </c>
      <c r="H144" s="209" t="s">
        <v>1968</v>
      </c>
      <c r="I144" s="212" t="s">
        <v>1969</v>
      </c>
      <c r="J144" s="212" t="s">
        <v>1970</v>
      </c>
      <c r="K144" s="212" t="s">
        <v>1971</v>
      </c>
      <c r="L144" s="489" t="s">
        <v>1972</v>
      </c>
      <c r="M144" s="489" t="s">
        <v>1973</v>
      </c>
      <c r="N144" s="489" t="s">
        <v>1974</v>
      </c>
      <c r="O144" s="209" t="s">
        <v>1975</v>
      </c>
      <c r="P144" s="209" t="s">
        <v>2219</v>
      </c>
      <c r="Q144" s="212" t="s">
        <v>1976</v>
      </c>
      <c r="R144" s="5"/>
      <c r="S144" s="5"/>
      <c r="U144" s="3"/>
    </row>
    <row r="145" spans="1:21" s="4" customFormat="1" ht="14.4" x14ac:dyDescent="0.3">
      <c r="A145" s="5"/>
      <c r="B145" s="665" t="str">
        <f>'Inputs and population'!C67</f>
        <v>Upadacitinib induction</v>
      </c>
      <c r="C145" s="663" t="str">
        <f>'Inputs and population'!D87</f>
        <v>Oral</v>
      </c>
      <c r="D145" s="663" t="str">
        <f>'Inputs and population'!E87</f>
        <v>Tablet</v>
      </c>
      <c r="E145" s="664">
        <f>'Inputs and population'!F87</f>
        <v>45</v>
      </c>
      <c r="F145" s="664">
        <f>'Inputs and population'!G87</f>
        <v>28</v>
      </c>
      <c r="G145" s="664">
        <f>'Inputs and population'!H87</f>
        <v>1260</v>
      </c>
      <c r="H145" s="664">
        <f>'Inputs and population'!I87</f>
        <v>45</v>
      </c>
      <c r="I145" s="664">
        <f>H145</f>
        <v>45</v>
      </c>
      <c r="J145" s="484">
        <f>'Inputs and population'!J87</f>
        <v>28</v>
      </c>
      <c r="K145" s="833">
        <f>'Inputs and population'!F67</f>
        <v>2</v>
      </c>
      <c r="L145" s="484">
        <f>K145*J145*I145</f>
        <v>2520</v>
      </c>
      <c r="M145" s="484">
        <f>L145/G145</f>
        <v>2</v>
      </c>
      <c r="N145" s="668">
        <f>'Inputs and population'!K87</f>
        <v>0</v>
      </c>
      <c r="O145" s="669">
        <f>'Inputs and population'!L87</f>
        <v>0.2</v>
      </c>
      <c r="P145" s="863">
        <v>0.15</v>
      </c>
      <c r="Q145" s="708">
        <f>M145*N145*(100%+O145)</f>
        <v>0</v>
      </c>
      <c r="R145" s="5"/>
      <c r="S145" s="5"/>
      <c r="U145" s="3"/>
    </row>
    <row r="146" spans="1:21" s="4" customFormat="1" ht="14.4" x14ac:dyDescent="0.3">
      <c r="A146" s="5"/>
      <c r="B146" s="665" t="s">
        <v>2229</v>
      </c>
      <c r="C146" s="663" t="str">
        <f>'Inputs and population'!D88</f>
        <v>Oral</v>
      </c>
      <c r="D146" s="663" t="str">
        <f>'Inputs and population'!E88</f>
        <v>Tablet</v>
      </c>
      <c r="E146" s="664">
        <f>'Inputs and population'!F88</f>
        <v>15</v>
      </c>
      <c r="F146" s="664">
        <f>'Inputs and population'!G88</f>
        <v>28</v>
      </c>
      <c r="G146" s="664">
        <f>'Inputs and population'!H88</f>
        <v>420</v>
      </c>
      <c r="H146" s="664">
        <f>'Inputs and population'!I88</f>
        <v>15</v>
      </c>
      <c r="I146" s="664">
        <f>H146</f>
        <v>15</v>
      </c>
      <c r="J146" s="484">
        <f>'Inputs and population'!J88</f>
        <v>28</v>
      </c>
      <c r="K146" s="833">
        <f>'Inputs and population'!F68</f>
        <v>11</v>
      </c>
      <c r="L146" s="484">
        <f>K146*J146*I146</f>
        <v>4620</v>
      </c>
      <c r="M146" s="484">
        <f>L146/G146</f>
        <v>11</v>
      </c>
      <c r="N146" s="668">
        <f>'Inputs and population'!K88</f>
        <v>0</v>
      </c>
      <c r="O146" s="669">
        <f>'Inputs and population'!L88</f>
        <v>0</v>
      </c>
      <c r="P146" s="864"/>
      <c r="Q146" s="708">
        <f>M146*N146*(100%+O146)</f>
        <v>0</v>
      </c>
      <c r="R146" s="5"/>
      <c r="S146" s="5"/>
      <c r="U146" s="3"/>
    </row>
    <row r="147" spans="1:21" s="4" customFormat="1" ht="14.4" x14ac:dyDescent="0.3">
      <c r="A147" s="5"/>
      <c r="B147" s="665" t="s">
        <v>2230</v>
      </c>
      <c r="C147" s="663" t="str">
        <f>'Inputs and population'!D88</f>
        <v>Oral</v>
      </c>
      <c r="D147" s="663" t="str">
        <f>'Inputs and population'!E88</f>
        <v>Tablet</v>
      </c>
      <c r="E147" s="664">
        <f>'Inputs and population'!F88</f>
        <v>15</v>
      </c>
      <c r="F147" s="664">
        <f>'Inputs and population'!G88</f>
        <v>28</v>
      </c>
      <c r="G147" s="664">
        <f>'Inputs and population'!H88</f>
        <v>420</v>
      </c>
      <c r="H147" s="664">
        <f>'Inputs and population'!I88</f>
        <v>15</v>
      </c>
      <c r="I147" s="664">
        <f>H147</f>
        <v>15</v>
      </c>
      <c r="J147" s="484">
        <f>'Inputs and population'!J88</f>
        <v>28</v>
      </c>
      <c r="K147" s="833">
        <f>'Inputs and population'!G68</f>
        <v>13</v>
      </c>
      <c r="L147" s="484">
        <f>K147*J147*I147</f>
        <v>5460</v>
      </c>
      <c r="M147" s="484">
        <f>L147/G147</f>
        <v>13</v>
      </c>
      <c r="N147" s="668">
        <f>'Inputs and population'!K88</f>
        <v>0</v>
      </c>
      <c r="O147" s="669">
        <f>'Inputs and population'!L88</f>
        <v>0</v>
      </c>
      <c r="P147" s="472">
        <v>0.85</v>
      </c>
      <c r="Q147" s="708">
        <f>M147*N147*(100%+O147)</f>
        <v>0</v>
      </c>
      <c r="R147" s="5"/>
      <c r="S147" s="5"/>
      <c r="U147" s="3"/>
    </row>
    <row r="148" spans="1:21" s="4" customFormat="1" ht="14.4" x14ac:dyDescent="0.3">
      <c r="A148" s="5"/>
      <c r="B148" s="487" t="s">
        <v>1977</v>
      </c>
      <c r="C148" s="469"/>
      <c r="D148" s="469"/>
      <c r="E148" s="470"/>
      <c r="F148" s="470"/>
      <c r="G148" s="470"/>
      <c r="H148" s="470"/>
      <c r="I148" s="470"/>
      <c r="J148" s="468"/>
      <c r="K148" s="475"/>
      <c r="L148" s="492"/>
      <c r="M148" s="492"/>
      <c r="N148" s="471"/>
      <c r="O148" s="472"/>
      <c r="P148" s="472"/>
      <c r="Q148" s="481"/>
      <c r="R148" s="5"/>
      <c r="S148" s="5"/>
      <c r="U148" s="3"/>
    </row>
    <row r="149" spans="1:21" s="4" customFormat="1" ht="14.4" x14ac:dyDescent="0.3">
      <c r="A149" s="5"/>
      <c r="B149" s="213" t="s">
        <v>1978</v>
      </c>
      <c r="C149" s="488"/>
      <c r="D149" s="488"/>
      <c r="E149" s="488"/>
      <c r="F149" s="488"/>
      <c r="G149" s="488"/>
      <c r="H149" s="488"/>
      <c r="I149" s="488"/>
      <c r="J149" s="488"/>
      <c r="K149" s="488"/>
      <c r="L149" s="488"/>
      <c r="M149" s="488"/>
      <c r="N149" s="488"/>
      <c r="O149" s="488"/>
      <c r="P149" s="820"/>
      <c r="Q149" s="842">
        <f>((Q145+Q146)*(P145))+(P147*Q147)+Q148</f>
        <v>0</v>
      </c>
      <c r="R149" s="5"/>
      <c r="S149" s="5"/>
      <c r="U149" s="3"/>
    </row>
    <row r="150" spans="1:21" s="4" customFormat="1" ht="14.4" x14ac:dyDescent="0.3">
      <c r="A150" s="5"/>
      <c r="B150" s="747"/>
      <c r="C150" s="210"/>
      <c r="D150" s="210"/>
      <c r="E150" s="210"/>
      <c r="F150" s="210"/>
      <c r="G150" s="210"/>
      <c r="H150" s="210"/>
      <c r="I150" s="210"/>
      <c r="J150" s="210"/>
      <c r="K150" s="210"/>
      <c r="L150" s="210"/>
      <c r="M150" s="210"/>
      <c r="N150" s="210"/>
      <c r="O150" s="210"/>
      <c r="P150" s="210"/>
      <c r="Q150" s="613"/>
      <c r="R150" s="5"/>
      <c r="S150" s="5"/>
      <c r="U150" s="3"/>
    </row>
    <row r="151" spans="1:21" s="4" customFormat="1" ht="14.4" x14ac:dyDescent="0.3">
      <c r="A151" s="5"/>
      <c r="B151" s="748" t="s">
        <v>1979</v>
      </c>
      <c r="C151" s="210"/>
      <c r="D151" s="158"/>
      <c r="E151" s="102"/>
      <c r="F151" s="159"/>
      <c r="G151" s="159"/>
      <c r="H151" s="159"/>
      <c r="I151" s="159"/>
      <c r="J151" s="160"/>
      <c r="K151" s="160"/>
      <c r="L151" s="160"/>
      <c r="M151" s="210"/>
      <c r="N151" s="210"/>
      <c r="O151" s="210"/>
      <c r="P151" s="210"/>
      <c r="Q151" s="613"/>
      <c r="R151" s="5"/>
      <c r="S151" s="5"/>
      <c r="U151" s="3"/>
    </row>
    <row r="152" spans="1:21" s="4" customFormat="1" ht="28.8" x14ac:dyDescent="0.3">
      <c r="A152" s="5"/>
      <c r="B152" s="209" t="s">
        <v>1980</v>
      </c>
      <c r="C152" s="211" t="s">
        <v>1981</v>
      </c>
      <c r="D152" s="214" t="s">
        <v>1982</v>
      </c>
      <c r="E152" s="345"/>
      <c r="F152" s="346"/>
      <c r="G152" s="346"/>
      <c r="H152" s="346"/>
      <c r="I152" s="346"/>
      <c r="J152" s="347"/>
      <c r="K152" s="346"/>
      <c r="L152" s="346"/>
      <c r="M152" s="346"/>
      <c r="N152" s="489" t="s">
        <v>1983</v>
      </c>
      <c r="O152" s="212" t="s">
        <v>1971</v>
      </c>
      <c r="P152" s="209" t="s">
        <v>1984</v>
      </c>
      <c r="Q152" s="212" t="s">
        <v>1976</v>
      </c>
      <c r="R152" s="5"/>
      <c r="S152" s="5"/>
      <c r="U152" s="3"/>
    </row>
    <row r="153" spans="1:21" s="4" customFormat="1" ht="14.4" x14ac:dyDescent="0.3">
      <c r="A153" s="5"/>
      <c r="B153" s="487" t="s">
        <v>2136</v>
      </c>
      <c r="C153" s="627" t="s">
        <v>2165</v>
      </c>
      <c r="D153" s="477" t="s">
        <v>2188</v>
      </c>
      <c r="E153" s="478"/>
      <c r="F153" s="479"/>
      <c r="G153" s="480"/>
      <c r="H153" s="480"/>
      <c r="I153" s="480"/>
      <c r="J153" s="479"/>
      <c r="K153" s="479"/>
      <c r="L153" s="479"/>
      <c r="M153" s="479"/>
      <c r="N153" s="476">
        <v>1</v>
      </c>
      <c r="O153" s="832">
        <f>K145</f>
        <v>2</v>
      </c>
      <c r="P153" s="481">
        <v>244</v>
      </c>
      <c r="Q153" s="481">
        <f>N153*P153*O153</f>
        <v>488</v>
      </c>
      <c r="R153" s="5"/>
      <c r="S153" s="5"/>
      <c r="U153" s="3"/>
    </row>
    <row r="154" spans="1:21" s="4" customFormat="1" ht="14.4" x14ac:dyDescent="0.3">
      <c r="A154" s="5"/>
      <c r="B154" s="487" t="s">
        <v>2136</v>
      </c>
      <c r="C154" s="627" t="s">
        <v>2206</v>
      </c>
      <c r="D154" s="477" t="s">
        <v>2207</v>
      </c>
      <c r="E154" s="478"/>
      <c r="F154" s="479"/>
      <c r="G154" s="480"/>
      <c r="H154" s="480"/>
      <c r="I154" s="480"/>
      <c r="J154" s="479"/>
      <c r="K154" s="479"/>
      <c r="L154" s="479"/>
      <c r="M154" s="479"/>
      <c r="N154" s="476">
        <v>1</v>
      </c>
      <c r="O154" s="473">
        <f>K146</f>
        <v>11</v>
      </c>
      <c r="P154" s="481">
        <v>96</v>
      </c>
      <c r="Q154" s="481">
        <f>N154*P154*O154</f>
        <v>1056</v>
      </c>
      <c r="R154" s="5"/>
      <c r="S154" s="5"/>
      <c r="U154" s="3"/>
    </row>
    <row r="155" spans="1:21" s="4" customFormat="1" ht="14.4" x14ac:dyDescent="0.3">
      <c r="A155" s="5"/>
      <c r="B155" s="610"/>
      <c r="C155" s="210"/>
      <c r="D155" s="210"/>
      <c r="E155" s="210"/>
      <c r="F155" s="210"/>
      <c r="G155" s="210"/>
      <c r="H155" s="210"/>
      <c r="I155" s="210"/>
      <c r="J155" s="210"/>
      <c r="K155" s="210"/>
      <c r="L155" s="210"/>
      <c r="M155" s="210"/>
      <c r="N155" s="210"/>
      <c r="O155" s="210"/>
      <c r="P155" s="210"/>
      <c r="Q155" s="825">
        <f>SUM(Q153:Q154)</f>
        <v>1544</v>
      </c>
      <c r="R155" s="5"/>
      <c r="S155" s="5"/>
      <c r="U155" s="3"/>
    </row>
    <row r="156" spans="1:21" s="4" customFormat="1" ht="14.4" x14ac:dyDescent="0.3">
      <c r="A156" s="5"/>
      <c r="B156" s="173"/>
      <c r="C156" s="5"/>
      <c r="D156" s="158"/>
      <c r="E156" s="102"/>
      <c r="F156" s="159"/>
      <c r="G156" s="160"/>
      <c r="H156" s="5"/>
      <c r="I156" s="160"/>
      <c r="J156" s="160"/>
      <c r="K156" s="160"/>
      <c r="L156" s="160"/>
      <c r="M156" s="160"/>
      <c r="N156" s="160"/>
      <c r="O156" s="160"/>
      <c r="P156" s="160"/>
      <c r="Q156" s="161"/>
      <c r="R156" s="5"/>
      <c r="S156" s="5"/>
      <c r="U156" s="3"/>
    </row>
    <row r="157" spans="1:21" s="4" customFormat="1" ht="14.4" x14ac:dyDescent="0.3">
      <c r="A157" s="5"/>
      <c r="B157" s="173"/>
      <c r="C157" s="5"/>
      <c r="D157" s="158"/>
      <c r="E157" s="102"/>
      <c r="F157" s="159"/>
      <c r="G157" s="160"/>
      <c r="H157" s="5"/>
      <c r="I157" s="160"/>
      <c r="J157" s="160"/>
      <c r="K157" s="160"/>
      <c r="L157" s="160"/>
      <c r="M157" s="160"/>
      <c r="N157" s="160"/>
      <c r="O157" s="160"/>
      <c r="P157" s="160"/>
      <c r="Q157" s="161"/>
      <c r="R157" s="5"/>
      <c r="S157" s="5"/>
      <c r="U157" s="3"/>
    </row>
    <row r="158" spans="1:21" s="4" customFormat="1" ht="14.4" x14ac:dyDescent="0.3">
      <c r="A158" s="5"/>
      <c r="B158" s="348" t="s">
        <v>1986</v>
      </c>
      <c r="C158" s="158"/>
      <c r="D158" s="158"/>
      <c r="E158" s="102"/>
      <c r="F158" s="159"/>
      <c r="G158" s="160"/>
      <c r="H158" s="5"/>
      <c r="I158" s="160"/>
      <c r="J158" s="160"/>
      <c r="K158" s="160"/>
      <c r="L158" s="160"/>
      <c r="M158" s="160"/>
      <c r="N158" s="160"/>
      <c r="O158" s="160"/>
      <c r="P158" s="160"/>
      <c r="Q158" s="161"/>
      <c r="R158" s="5"/>
      <c r="S158" s="5"/>
      <c r="U158" s="3"/>
    </row>
    <row r="159" spans="1:21" s="4" customFormat="1" ht="14.4" x14ac:dyDescent="0.3">
      <c r="A159" s="5"/>
      <c r="B159" s="209" t="s">
        <v>1980</v>
      </c>
      <c r="C159" s="211" t="s">
        <v>1981</v>
      </c>
      <c r="D159" s="214" t="s">
        <v>1982</v>
      </c>
      <c r="E159" s="344"/>
      <c r="F159" s="345"/>
      <c r="G159" s="346"/>
      <c r="H159" s="347"/>
      <c r="I159" s="349" t="s">
        <v>1984</v>
      </c>
      <c r="J159" s="160"/>
      <c r="K159" s="628" t="s">
        <v>1987</v>
      </c>
      <c r="L159" s="628" t="s">
        <v>1995</v>
      </c>
      <c r="M159" s="160"/>
      <c r="N159" s="160"/>
      <c r="O159" s="160"/>
      <c r="P159" s="160"/>
      <c r="Q159" s="161"/>
      <c r="R159" s="5"/>
      <c r="S159" s="5"/>
      <c r="U159" s="3"/>
    </row>
    <row r="160" spans="1:21" s="4" customFormat="1" ht="14.4" x14ac:dyDescent="0.3">
      <c r="A160" s="5"/>
      <c r="B160" s="468" t="s">
        <v>1988</v>
      </c>
      <c r="C160" s="482" t="s">
        <v>2165</v>
      </c>
      <c r="D160" s="477" t="s">
        <v>2166</v>
      </c>
      <c r="E160" s="483"/>
      <c r="F160" s="478"/>
      <c r="G160" s="479"/>
      <c r="H160" s="480"/>
      <c r="I160" s="481">
        <v>244</v>
      </c>
      <c r="J160" s="160"/>
      <c r="K160" s="365" t="s">
        <v>1989</v>
      </c>
      <c r="L160" s="365" t="s">
        <v>1996</v>
      </c>
      <c r="M160" s="160"/>
      <c r="N160" s="160"/>
      <c r="O160" s="160"/>
      <c r="P160" s="160"/>
      <c r="Q160" s="161"/>
      <c r="R160" s="5"/>
      <c r="S160" s="5"/>
      <c r="U160" s="3"/>
    </row>
    <row r="161" spans="1:21" s="4" customFormat="1" ht="14.4" x14ac:dyDescent="0.3">
      <c r="A161" s="5"/>
      <c r="B161" s="468" t="s">
        <v>1990</v>
      </c>
      <c r="C161" s="482" t="s">
        <v>2167</v>
      </c>
      <c r="D161" s="477" t="s">
        <v>2175</v>
      </c>
      <c r="E161" s="483"/>
      <c r="F161" s="478"/>
      <c r="G161" s="479"/>
      <c r="H161" s="480"/>
      <c r="I161" s="481">
        <v>96</v>
      </c>
      <c r="J161" s="160"/>
      <c r="K161" s="365" t="s">
        <v>1991</v>
      </c>
      <c r="L161" s="365" t="s">
        <v>1997</v>
      </c>
      <c r="M161" s="160"/>
      <c r="N161" s="160"/>
      <c r="O161" s="160"/>
      <c r="P161" s="160"/>
      <c r="Q161" s="161"/>
      <c r="R161" s="5"/>
      <c r="S161" s="5"/>
      <c r="U161" s="3"/>
    </row>
    <row r="162" spans="1:21" s="4" customFormat="1" ht="14.4" x14ac:dyDescent="0.3">
      <c r="A162" s="5"/>
      <c r="B162" s="497" t="s">
        <v>2190</v>
      </c>
      <c r="C162" s="5"/>
      <c r="D162" s="158"/>
      <c r="E162" s="102"/>
      <c r="F162" s="159"/>
      <c r="G162" s="160"/>
      <c r="H162" s="5"/>
      <c r="I162" s="160"/>
      <c r="J162" s="160"/>
      <c r="K162" s="365" t="s">
        <v>1992</v>
      </c>
      <c r="L162" s="365" t="s">
        <v>1998</v>
      </c>
      <c r="M162" s="160"/>
      <c r="N162" s="160"/>
      <c r="O162" s="160"/>
      <c r="P162" s="160"/>
      <c r="Q162" s="161"/>
      <c r="R162" s="5"/>
      <c r="S162" s="5"/>
      <c r="U162" s="3"/>
    </row>
    <row r="163" spans="1:21" s="4" customFormat="1" ht="14.4" x14ac:dyDescent="0.3">
      <c r="A163" s="5"/>
      <c r="B163" s="173"/>
      <c r="C163" s="5"/>
      <c r="D163" s="158"/>
      <c r="E163" s="102"/>
      <c r="F163" s="159"/>
      <c r="G163" s="160"/>
      <c r="H163" s="5"/>
      <c r="I163" s="160"/>
      <c r="J163" s="160"/>
      <c r="K163" s="365" t="s">
        <v>1993</v>
      </c>
      <c r="L163" s="365" t="s">
        <v>1999</v>
      </c>
      <c r="M163" s="160"/>
      <c r="N163" s="160"/>
      <c r="O163" s="160"/>
      <c r="P163" s="160"/>
      <c r="Q163" s="161"/>
      <c r="R163" s="5"/>
      <c r="S163" s="5"/>
      <c r="U163" s="3"/>
    </row>
    <row r="164" spans="1:21" s="4" customFormat="1" ht="14.4" x14ac:dyDescent="0.3">
      <c r="A164" s="5"/>
      <c r="B164" s="173"/>
      <c r="C164" s="5"/>
      <c r="D164" s="158"/>
      <c r="E164" s="102"/>
      <c r="F164" s="159"/>
      <c r="G164" s="160"/>
      <c r="H164" s="5"/>
      <c r="I164" s="160"/>
      <c r="J164" s="160"/>
      <c r="K164" s="612" t="s">
        <v>1994</v>
      </c>
      <c r="L164" s="612" t="s">
        <v>2000</v>
      </c>
      <c r="M164" s="160"/>
      <c r="N164" s="160"/>
      <c r="O164" s="160"/>
      <c r="P164" s="160"/>
      <c r="Q164" s="161"/>
      <c r="R164" s="5"/>
      <c r="S164" s="5"/>
      <c r="U164" s="3"/>
    </row>
    <row r="165" spans="1:21" s="4" customFormat="1" ht="14.4" x14ac:dyDescent="0.3">
      <c r="A165" s="5"/>
      <c r="B165" s="821"/>
      <c r="C165" s="5"/>
      <c r="D165" s="158"/>
      <c r="E165" s="102"/>
      <c r="F165" s="159"/>
      <c r="G165" s="160"/>
      <c r="H165" s="5"/>
      <c r="I165" s="160"/>
      <c r="J165" s="160"/>
      <c r="K165" s="160"/>
      <c r="L165" s="160"/>
      <c r="M165" s="160"/>
      <c r="N165" s="160"/>
      <c r="O165" s="160"/>
      <c r="P165" s="160"/>
      <c r="Q165" s="161"/>
      <c r="R165" s="5"/>
      <c r="S165" s="5"/>
      <c r="U165" s="3"/>
    </row>
  </sheetData>
  <sheetProtection algorithmName="SHA-512" hashValue="1nx3jYdls9rH0EhqOxIUr0aCECG5A/RwYV0l5NetJBmVlNYt//SJBv0spPFSQXPaJuOnhs86qUqwsbucOOL2BA==" saltValue="ASoXf1mRCXeza0Lp8U/8mg==" spinCount="100000" sheet="1" objects="1" scenarios="1"/>
  <mergeCells count="9">
    <mergeCell ref="P128:P129"/>
    <mergeCell ref="P145:P146"/>
    <mergeCell ref="P24:P25"/>
    <mergeCell ref="P60:P61"/>
    <mergeCell ref="P77:P78"/>
    <mergeCell ref="P94:P95"/>
    <mergeCell ref="P111:P112"/>
    <mergeCell ref="P41:P43"/>
    <mergeCell ref="P44:P45"/>
  </mergeCells>
  <hyperlinks>
    <hyperlink ref="B162" r:id="rId1" location="National-Tariff-Payment-System" display="Based on 2023-25 NHS England national tariff payment system –  24-25 prices" xr:uid="{BD6E84C9-443A-4240-8A8B-D6EB75E80958}"/>
    <hyperlink ref="B17" r:id="rId2" location="National-Tariff-Payment-System" display="Based on 2023-25 NHS England national tariff payment system –  24-25 prices" xr:uid="{ED1C5F3F-3053-4824-850C-1F9EEC762F88}"/>
  </hyperlinks>
  <pageMargins left="0.70866141732283472" right="0.70866141732283472" top="0.74803149606299213" bottom="0.74803149606299213" header="0.31496062992125984" footer="0.31496062992125984"/>
  <pageSetup paperSize="9" scale="35"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4"/>
  <sheetViews>
    <sheetView showGridLines="0" zoomScale="80" zoomScaleNormal="80" zoomScaleSheetLayoutView="80" workbookViewId="0"/>
  </sheetViews>
  <sheetFormatPr defaultColWidth="8.77734375" defaultRowHeight="14.4" x14ac:dyDescent="0.3"/>
  <cols>
    <col min="1" max="1" width="3.5546875" customWidth="1"/>
    <col min="2" max="2" width="53.77734375" style="1" customWidth="1"/>
    <col min="3" max="3" width="11.5546875" style="1" customWidth="1"/>
    <col min="4" max="8" width="11.5546875" customWidth="1"/>
    <col min="9" max="9" width="44.44140625" customWidth="1"/>
    <col min="10" max="10" width="11.5546875" customWidth="1"/>
    <col min="11" max="11" width="1.44140625" customWidth="1"/>
  </cols>
  <sheetData>
    <row r="1" spans="2:12" ht="30" customHeight="1" x14ac:dyDescent="0.3">
      <c r="B1" s="401" t="str">
        <f>'Inputs and population'!B1</f>
        <v>Treatments for moderately to severely active Crohn's disease</v>
      </c>
      <c r="C1" s="132"/>
      <c r="D1" s="129"/>
      <c r="E1" s="129"/>
      <c r="F1" s="129"/>
      <c r="G1" s="129"/>
      <c r="H1" s="129"/>
      <c r="I1" s="129"/>
      <c r="J1" s="129"/>
    </row>
    <row r="2" spans="2:12" ht="30" customHeight="1" x14ac:dyDescent="0.3">
      <c r="B2" s="306" t="s">
        <v>1845</v>
      </c>
      <c r="C2" s="129"/>
      <c r="E2" s="115" t="s">
        <v>1890</v>
      </c>
      <c r="F2" s="115" t="s">
        <v>1890</v>
      </c>
      <c r="G2" s="115" t="s">
        <v>1890</v>
      </c>
      <c r="H2" s="115" t="s">
        <v>1890</v>
      </c>
      <c r="I2" s="115" t="s">
        <v>1890</v>
      </c>
      <c r="J2" s="129"/>
    </row>
    <row r="3" spans="2:12" x14ac:dyDescent="0.3">
      <c r="B3" s="118" t="s">
        <v>1890</v>
      </c>
      <c r="C3" s="118"/>
      <c r="D3" s="121" t="s">
        <v>1890</v>
      </c>
      <c r="E3" s="121" t="s">
        <v>1890</v>
      </c>
      <c r="F3" s="121" t="s">
        <v>1890</v>
      </c>
      <c r="G3" s="121" t="s">
        <v>1890</v>
      </c>
      <c r="H3" s="121" t="s">
        <v>1890</v>
      </c>
      <c r="I3" s="121" t="s">
        <v>1890</v>
      </c>
      <c r="J3" s="129"/>
    </row>
    <row r="4" spans="2:12" ht="43.2" x14ac:dyDescent="0.3">
      <c r="B4" s="220" t="s">
        <v>2001</v>
      </c>
      <c r="C4" s="204" t="s">
        <v>1962</v>
      </c>
      <c r="D4" s="231" t="s">
        <v>1882</v>
      </c>
      <c r="E4" s="231" t="s">
        <v>1883</v>
      </c>
      <c r="F4" s="232" t="s">
        <v>2002</v>
      </c>
      <c r="G4" s="232" t="s">
        <v>2003</v>
      </c>
      <c r="H4" s="231" t="s">
        <v>2004</v>
      </c>
      <c r="J4" s="129"/>
    </row>
    <row r="5" spans="2:12" s="136" customFormat="1" x14ac:dyDescent="0.3">
      <c r="B5" s="153" t="s">
        <v>2005</v>
      </c>
      <c r="C5" s="116">
        <f>'Inputs and population'!E32</f>
        <v>30835.617300085665</v>
      </c>
      <c r="D5" s="116">
        <f>'Inputs and population'!F32</f>
        <v>31106.687645242037</v>
      </c>
      <c r="E5" s="116">
        <f>'Inputs and population'!G32</f>
        <v>31380.140920868325</v>
      </c>
      <c r="F5" s="116">
        <f>'Inputs and population'!H32</f>
        <v>31655.99807487613</v>
      </c>
      <c r="G5" s="116">
        <f>'Inputs and population'!I32</f>
        <v>31934.280239326337</v>
      </c>
      <c r="H5" s="116">
        <f>'Inputs and population'!J32</f>
        <v>32215.008732047972</v>
      </c>
      <c r="I5"/>
      <c r="J5" s="129"/>
      <c r="L5"/>
    </row>
    <row r="6" spans="2:12" x14ac:dyDescent="0.3">
      <c r="B6" s="222" t="s">
        <v>2173</v>
      </c>
      <c r="C6" s="398">
        <f>'Inputs and population'!D39</f>
        <v>0</v>
      </c>
      <c r="D6" s="398">
        <f>'Inputs and population'!E39</f>
        <v>0</v>
      </c>
      <c r="E6" s="398">
        <f>'Inputs and population'!F39</f>
        <v>0</v>
      </c>
      <c r="F6" s="398">
        <f>'Inputs and population'!G39</f>
        <v>0</v>
      </c>
      <c r="G6" s="398">
        <f>'Inputs and population'!H39</f>
        <v>0</v>
      </c>
      <c r="H6" s="398">
        <f>'Inputs and population'!I39</f>
        <v>0</v>
      </c>
      <c r="J6" s="129"/>
    </row>
    <row r="7" spans="2:12" x14ac:dyDescent="0.3">
      <c r="B7" s="153" t="s">
        <v>2174</v>
      </c>
      <c r="C7" s="116">
        <f>'Financial impact (cash)'!D15</f>
        <v>0</v>
      </c>
      <c r="D7" s="116">
        <f>'Financial impact (cash)'!E15</f>
        <v>0</v>
      </c>
      <c r="E7" s="116">
        <f>'Financial impact (cash)'!F15</f>
        <v>0</v>
      </c>
      <c r="F7" s="116">
        <f>'Financial impact (cash)'!G15</f>
        <v>0</v>
      </c>
      <c r="G7" s="116">
        <f>'Financial impact (cash)'!H15</f>
        <v>0</v>
      </c>
      <c r="H7" s="116">
        <f>'Financial impact (cash)'!I15</f>
        <v>0</v>
      </c>
      <c r="J7" s="121"/>
    </row>
    <row r="8" spans="2:12" ht="14.55" customHeight="1" x14ac:dyDescent="0.3">
      <c r="B8" s="207"/>
      <c r="C8" s="207"/>
      <c r="D8" s="121"/>
      <c r="E8" s="121"/>
      <c r="F8" s="121"/>
      <c r="G8" s="121"/>
      <c r="H8" s="121"/>
      <c r="J8" s="121"/>
    </row>
    <row r="9" spans="2:12" ht="43.2" x14ac:dyDescent="0.3">
      <c r="B9" s="227" t="s">
        <v>2006</v>
      </c>
      <c r="C9" s="204" t="s">
        <v>1962</v>
      </c>
      <c r="D9" s="231" t="s">
        <v>1882</v>
      </c>
      <c r="E9" s="231" t="s">
        <v>1883</v>
      </c>
      <c r="F9" s="232" t="s">
        <v>2002</v>
      </c>
      <c r="G9" s="232" t="s">
        <v>2003</v>
      </c>
      <c r="H9" s="231" t="s">
        <v>2004</v>
      </c>
      <c r="J9" s="121"/>
    </row>
    <row r="10" spans="2:12" x14ac:dyDescent="0.3">
      <c r="B10" s="281" t="str">
        <f>'Inputs and population'!C37</f>
        <v>Guselkumab IV+SC</v>
      </c>
      <c r="C10" s="116">
        <f>'Inputs and population'!D37*C$5</f>
        <v>0</v>
      </c>
      <c r="D10" s="116">
        <f>'Inputs and population'!E37*D$5</f>
        <v>0</v>
      </c>
      <c r="E10" s="116">
        <f>'Inputs and population'!F37*E$5</f>
        <v>0</v>
      </c>
      <c r="F10" s="116">
        <f>'Inputs and population'!G37*F$5</f>
        <v>0</v>
      </c>
      <c r="G10" s="116">
        <f>'Inputs and population'!H37*G$5</f>
        <v>0</v>
      </c>
      <c r="H10" s="116">
        <f>'Inputs and population'!I37*H$5</f>
        <v>0</v>
      </c>
      <c r="J10" s="121"/>
    </row>
    <row r="11" spans="2:12" x14ac:dyDescent="0.3">
      <c r="B11" s="281" t="str">
        <f>'Inputs and population'!C38</f>
        <v>Guselkumab SC+SC</v>
      </c>
      <c r="C11" s="116">
        <f>'Inputs and population'!D38*C$5</f>
        <v>0</v>
      </c>
      <c r="D11" s="116">
        <f>'Inputs and population'!E38*D$5</f>
        <v>0</v>
      </c>
      <c r="E11" s="116">
        <f>'Inputs and population'!F38*E$5</f>
        <v>0</v>
      </c>
      <c r="F11" s="116">
        <f>'Inputs and population'!G38*F$5</f>
        <v>0</v>
      </c>
      <c r="G11" s="116">
        <f>'Inputs and population'!H38*G$5</f>
        <v>0</v>
      </c>
      <c r="H11" s="116">
        <f>'Inputs and population'!I38*H$5</f>
        <v>0</v>
      </c>
      <c r="J11" s="121"/>
    </row>
    <row r="12" spans="2:12" x14ac:dyDescent="0.3">
      <c r="B12" s="281" t="str">
        <f>'Inputs and population'!C39</f>
        <v>Mirikizumab</v>
      </c>
      <c r="C12" s="116">
        <f>'Inputs and population'!D39*C$5</f>
        <v>0</v>
      </c>
      <c r="D12" s="116">
        <f>'Inputs and population'!E39*D$5</f>
        <v>0</v>
      </c>
      <c r="E12" s="116">
        <f>'Inputs and population'!F39*E$5</f>
        <v>0</v>
      </c>
      <c r="F12" s="116">
        <f>'Inputs and population'!G39*F$5</f>
        <v>0</v>
      </c>
      <c r="G12" s="116">
        <f>'Inputs and population'!H39*G$5</f>
        <v>0</v>
      </c>
      <c r="H12" s="116">
        <f>'Inputs and population'!I39*H$5</f>
        <v>0</v>
      </c>
      <c r="J12" s="121"/>
    </row>
    <row r="13" spans="2:12" x14ac:dyDescent="0.3">
      <c r="B13" s="281" t="str">
        <f>'Inputs and population'!C40</f>
        <v>Risankizumab</v>
      </c>
      <c r="C13" s="116">
        <f>'Inputs and population'!D40*C$5</f>
        <v>0</v>
      </c>
      <c r="D13" s="116">
        <f>'Inputs and population'!E40*D$5</f>
        <v>0</v>
      </c>
      <c r="E13" s="116">
        <f>'Inputs and population'!F40*E$5</f>
        <v>0</v>
      </c>
      <c r="F13" s="116">
        <f>'Inputs and population'!G40*F$5</f>
        <v>0</v>
      </c>
      <c r="G13" s="116">
        <f>'Inputs and population'!H40*G$5</f>
        <v>0</v>
      </c>
      <c r="H13" s="116">
        <f>'Inputs and population'!I40*H$5</f>
        <v>0</v>
      </c>
      <c r="J13" s="121"/>
    </row>
    <row r="14" spans="2:12" x14ac:dyDescent="0.3">
      <c r="B14" s="281" t="str">
        <f>'Inputs and population'!C41</f>
        <v>Ustekinumab</v>
      </c>
      <c r="C14" s="116">
        <f>'Inputs and population'!D41*C$5</f>
        <v>0</v>
      </c>
      <c r="D14" s="116">
        <f>'Inputs and population'!E41*D$5</f>
        <v>0</v>
      </c>
      <c r="E14" s="116">
        <f>'Inputs and population'!F41*E$5</f>
        <v>0</v>
      </c>
      <c r="F14" s="116">
        <f>'Inputs and population'!G41*F$5</f>
        <v>0</v>
      </c>
      <c r="G14" s="116">
        <f>'Inputs and population'!H41*G$5</f>
        <v>0</v>
      </c>
      <c r="H14" s="116">
        <f>'Inputs and population'!I41*H$5</f>
        <v>0</v>
      </c>
      <c r="J14" s="121"/>
    </row>
    <row r="15" spans="2:12" x14ac:dyDescent="0.3">
      <c r="B15" s="281" t="str">
        <f>'Inputs and population'!C42</f>
        <v>Vedolizumab IV+IV</v>
      </c>
      <c r="C15" s="116">
        <f>'Inputs and population'!D42*C$5</f>
        <v>0</v>
      </c>
      <c r="D15" s="116">
        <f>'Inputs and population'!E42*D$5</f>
        <v>0</v>
      </c>
      <c r="E15" s="116">
        <f>'Inputs and population'!F42*E$5</f>
        <v>0</v>
      </c>
      <c r="F15" s="116">
        <f>'Inputs and population'!G42*F$5</f>
        <v>0</v>
      </c>
      <c r="G15" s="116">
        <f>'Inputs and population'!H42*G$5</f>
        <v>0</v>
      </c>
      <c r="H15" s="116">
        <f>'Inputs and population'!I42*H$5</f>
        <v>0</v>
      </c>
      <c r="J15" s="121"/>
    </row>
    <row r="16" spans="2:12" x14ac:dyDescent="0.3">
      <c r="B16" s="281" t="str">
        <f>'Inputs and population'!C43</f>
        <v>Vedolizumab IV+SC</v>
      </c>
      <c r="C16" s="116">
        <f>'Inputs and population'!D43*C$5</f>
        <v>0</v>
      </c>
      <c r="D16" s="116">
        <f>'Inputs and population'!E43*D$5</f>
        <v>0</v>
      </c>
      <c r="E16" s="116">
        <f>'Inputs and population'!F43*E$5</f>
        <v>0</v>
      </c>
      <c r="F16" s="116">
        <f>'Inputs and population'!G43*F$5</f>
        <v>0</v>
      </c>
      <c r="G16" s="116">
        <f>'Inputs and population'!H43*G$5</f>
        <v>0</v>
      </c>
      <c r="H16" s="116">
        <f>'Inputs and population'!I43*H$5</f>
        <v>0</v>
      </c>
      <c r="J16" s="121"/>
    </row>
    <row r="17" spans="1:10" x14ac:dyDescent="0.3">
      <c r="B17" s="281" t="str">
        <f>'Inputs and population'!C44</f>
        <v>Upadacitinib</v>
      </c>
      <c r="C17" s="116">
        <f>'Inputs and population'!D44*C$5</f>
        <v>0</v>
      </c>
      <c r="D17" s="116">
        <f>'Inputs and population'!E44*D$5</f>
        <v>0</v>
      </c>
      <c r="E17" s="116">
        <f>'Inputs and population'!F44*E$5</f>
        <v>0</v>
      </c>
      <c r="F17" s="116">
        <f>'Inputs and population'!G44*F$5</f>
        <v>0</v>
      </c>
      <c r="G17" s="116">
        <f>'Inputs and population'!H44*G$5</f>
        <v>0</v>
      </c>
      <c r="H17" s="116">
        <f>'Inputs and population'!I44*H$5</f>
        <v>0</v>
      </c>
      <c r="J17" s="121"/>
    </row>
    <row r="18" spans="1:10" x14ac:dyDescent="0.3">
      <c r="B18" s="736"/>
      <c r="C18" s="162">
        <f>SUM(C10:C17)</f>
        <v>0</v>
      </c>
      <c r="D18" s="162">
        <f t="shared" ref="D18:H18" si="0">SUM(D10:D17)</f>
        <v>0</v>
      </c>
      <c r="E18" s="162">
        <f t="shared" si="0"/>
        <v>0</v>
      </c>
      <c r="F18" s="162">
        <f t="shared" si="0"/>
        <v>0</v>
      </c>
      <c r="G18" s="162">
        <f t="shared" si="0"/>
        <v>0</v>
      </c>
      <c r="H18" s="162">
        <f t="shared" si="0"/>
        <v>0</v>
      </c>
      <c r="J18" s="121"/>
    </row>
    <row r="19" spans="1:10" ht="15" thickBot="1" x14ac:dyDescent="0.35">
      <c r="B19" s="383"/>
      <c r="C19" s="383"/>
      <c r="D19" s="384"/>
      <c r="E19" s="384"/>
      <c r="F19" s="384"/>
      <c r="G19" s="384"/>
      <c r="H19" s="384"/>
      <c r="I19" s="385"/>
      <c r="J19" s="121"/>
    </row>
    <row r="20" spans="1:10" x14ac:dyDescent="0.3">
      <c r="B20" s="229"/>
      <c r="C20" s="229"/>
      <c r="D20" s="274"/>
      <c r="E20" s="274"/>
      <c r="F20" s="274"/>
      <c r="G20" s="274"/>
      <c r="H20" s="274"/>
      <c r="I20" s="121"/>
      <c r="J20" s="121"/>
    </row>
    <row r="21" spans="1:10" ht="43.2" x14ac:dyDescent="0.3">
      <c r="B21" s="223" t="s">
        <v>2007</v>
      </c>
      <c r="C21" s="204" t="s">
        <v>1962</v>
      </c>
      <c r="D21" s="231" t="s">
        <v>1882</v>
      </c>
      <c r="E21" s="231" t="s">
        <v>1883</v>
      </c>
      <c r="F21" s="232" t="s">
        <v>2002</v>
      </c>
      <c r="G21" s="232" t="s">
        <v>2003</v>
      </c>
      <c r="H21" s="231" t="s">
        <v>2004</v>
      </c>
      <c r="I21" s="121"/>
      <c r="J21" s="121"/>
    </row>
    <row r="22" spans="1:10" x14ac:dyDescent="0.3">
      <c r="B22" s="251" t="s">
        <v>2008</v>
      </c>
      <c r="C22" s="498" t="s">
        <v>2009</v>
      </c>
      <c r="D22" s="498" t="s">
        <v>2009</v>
      </c>
      <c r="E22" s="498" t="s">
        <v>2009</v>
      </c>
      <c r="F22" s="498" t="s">
        <v>2009</v>
      </c>
      <c r="G22" s="498" t="s">
        <v>2009</v>
      </c>
      <c r="H22" s="498" t="s">
        <v>2009</v>
      </c>
      <c r="I22" s="121"/>
      <c r="J22" s="121"/>
    </row>
    <row r="23" spans="1:10" x14ac:dyDescent="0.3">
      <c r="B23" s="228" t="s">
        <v>2010</v>
      </c>
      <c r="C23" s="216">
        <f>'Financial impact (cash)'!D32</f>
        <v>0</v>
      </c>
      <c r="D23" s="216">
        <f>'Financial impact (cash)'!E32</f>
        <v>0</v>
      </c>
      <c r="E23" s="216">
        <f>'Financial impact (cash)'!F32</f>
        <v>0</v>
      </c>
      <c r="F23" s="216">
        <f>'Financial impact (cash)'!G32</f>
        <v>0</v>
      </c>
      <c r="G23" s="216">
        <f>'Financial impact (cash)'!H32</f>
        <v>0</v>
      </c>
      <c r="H23" s="216">
        <f>'Financial impact (cash)'!I32</f>
        <v>0</v>
      </c>
      <c r="I23" s="121"/>
      <c r="J23" s="121"/>
    </row>
    <row r="24" spans="1:10" x14ac:dyDescent="0.3">
      <c r="C24" s="723"/>
      <c r="D24" s="174">
        <f>D23-$C$23</f>
        <v>0</v>
      </c>
      <c r="E24" s="174">
        <f>E23-$C$23</f>
        <v>0</v>
      </c>
      <c r="F24" s="174">
        <f>F23-$C$23</f>
        <v>0</v>
      </c>
      <c r="G24" s="174">
        <f>G23-$C$23</f>
        <v>0</v>
      </c>
      <c r="H24" s="174">
        <f>H23-$C$23</f>
        <v>0</v>
      </c>
      <c r="I24" s="350" t="s">
        <v>2011</v>
      </c>
      <c r="J24" s="121"/>
    </row>
    <row r="25" spans="1:10" x14ac:dyDescent="0.3">
      <c r="C25" s="80"/>
      <c r="D25" s="174">
        <f>D23-C23</f>
        <v>0</v>
      </c>
      <c r="E25" s="174">
        <f>E23-D23</f>
        <v>0</v>
      </c>
      <c r="F25" s="174">
        <f>F23-E23</f>
        <v>0</v>
      </c>
      <c r="G25" s="174">
        <f>G23-F23</f>
        <v>0</v>
      </c>
      <c r="H25" s="174">
        <f>H23-G23</f>
        <v>0</v>
      </c>
      <c r="I25" s="350" t="s">
        <v>2012</v>
      </c>
      <c r="J25" s="121"/>
    </row>
    <row r="26" spans="1:10" x14ac:dyDescent="0.3">
      <c r="B26" s="229"/>
      <c r="C26" s="229"/>
      <c r="D26" s="321"/>
      <c r="E26" s="321"/>
      <c r="F26" s="321"/>
      <c r="G26" s="321"/>
      <c r="H26" s="321"/>
      <c r="J26" s="121"/>
    </row>
    <row r="27" spans="1:10" x14ac:dyDescent="0.3">
      <c r="B27" t="s">
        <v>2013</v>
      </c>
      <c r="C27" s="229"/>
      <c r="D27" s="321"/>
      <c r="E27" s="321"/>
      <c r="F27" s="321"/>
      <c r="G27" s="321"/>
      <c r="H27" s="321"/>
      <c r="J27" s="121"/>
    </row>
    <row r="28" spans="1:10" x14ac:dyDescent="0.3">
      <c r="B28" s="460" t="s">
        <v>15</v>
      </c>
      <c r="C28" s="229"/>
      <c r="D28" s="321"/>
      <c r="E28" s="321"/>
      <c r="F28" s="321"/>
      <c r="G28" s="321"/>
      <c r="H28" s="321"/>
      <c r="J28" s="121"/>
    </row>
    <row r="29" spans="1:10" x14ac:dyDescent="0.3">
      <c r="B29" s="229"/>
      <c r="C29" s="229"/>
      <c r="D29" s="321"/>
      <c r="E29" s="321"/>
      <c r="F29" s="321"/>
      <c r="G29" s="321"/>
      <c r="H29" s="321"/>
      <c r="J29" s="121"/>
    </row>
    <row r="30" spans="1:10" ht="43.2" x14ac:dyDescent="0.3">
      <c r="A30" s="321"/>
      <c r="B30" s="223" t="s">
        <v>2014</v>
      </c>
      <c r="C30" s="204" t="s">
        <v>1962</v>
      </c>
      <c r="D30" s="231" t="s">
        <v>1882</v>
      </c>
      <c r="E30" s="231" t="s">
        <v>1883</v>
      </c>
      <c r="F30" s="232" t="s">
        <v>2002</v>
      </c>
      <c r="G30" s="232" t="s">
        <v>2003</v>
      </c>
      <c r="H30" s="231" t="s">
        <v>2004</v>
      </c>
      <c r="J30" s="121"/>
    </row>
    <row r="31" spans="1:10" x14ac:dyDescent="0.3">
      <c r="A31" s="321"/>
      <c r="B31" s="251" t="s">
        <v>2015</v>
      </c>
      <c r="C31" s="498" t="s">
        <v>2009</v>
      </c>
      <c r="D31" s="498" t="s">
        <v>2009</v>
      </c>
      <c r="E31" s="498" t="s">
        <v>2009</v>
      </c>
      <c r="F31" s="498" t="s">
        <v>2009</v>
      </c>
      <c r="G31" s="498" t="s">
        <v>2009</v>
      </c>
      <c r="H31" s="498" t="s">
        <v>2009</v>
      </c>
      <c r="J31" s="121"/>
    </row>
    <row r="32" spans="1:10" x14ac:dyDescent="0.3">
      <c r="A32" s="321"/>
      <c r="B32" s="228" t="s">
        <v>2016</v>
      </c>
      <c r="C32" s="216">
        <f>IF($B$28="national prices",'Capacity (national prices)'!L22,IF($B$28="local prices",'Capacity (local prices)'!L22,0))</f>
        <v>0</v>
      </c>
      <c r="D32" s="216">
        <f>IF($B$28="national prices",'Capacity (national prices)'!M22,IF($B$28="local prices",'Capacity (local prices)'!M22,0))</f>
        <v>0</v>
      </c>
      <c r="E32" s="216">
        <f>IF($B$28="national prices",'Capacity (national prices)'!N22,IF($B$28="local prices",'Capacity (local prices)'!N22,0))</f>
        <v>0</v>
      </c>
      <c r="F32" s="216">
        <f>IF($B$28="national prices",'Capacity (national prices)'!O22,IF($B$28="local prices",'Capacity (local prices)'!O22,0))</f>
        <v>0</v>
      </c>
      <c r="G32" s="216">
        <f>IF($B$28="national prices",'Capacity (national prices)'!P22,IF($B$28="local prices",'Capacity (local prices)'!P22,0))</f>
        <v>0</v>
      </c>
      <c r="H32" s="216">
        <f>IF($B$28="national prices",'Capacity (national prices)'!Q22,IF($B$28="local prices",'Capacity (local prices)'!Q22,0))</f>
        <v>0</v>
      </c>
      <c r="J32" s="121"/>
    </row>
    <row r="33" spans="1:10" x14ac:dyDescent="0.3">
      <c r="A33" s="321"/>
      <c r="C33" s="723"/>
      <c r="D33" s="174">
        <f>D32-$C$32</f>
        <v>0</v>
      </c>
      <c r="E33" s="174">
        <f>E32-$C$32</f>
        <v>0</v>
      </c>
      <c r="F33" s="174">
        <f>F32-$C$32</f>
        <v>0</v>
      </c>
      <c r="G33" s="174">
        <f>G32-$C$32</f>
        <v>0</v>
      </c>
      <c r="H33" s="174">
        <f>H32-$C$32</f>
        <v>0</v>
      </c>
      <c r="I33" s="350" t="s">
        <v>2011</v>
      </c>
      <c r="J33" s="121"/>
    </row>
    <row r="34" spans="1:10" x14ac:dyDescent="0.3">
      <c r="A34" s="321"/>
      <c r="C34" s="80"/>
      <c r="D34" s="174">
        <f>D32-C32</f>
        <v>0</v>
      </c>
      <c r="E34" s="174">
        <f>E32-D32</f>
        <v>0</v>
      </c>
      <c r="F34" s="174">
        <f>F32-E32</f>
        <v>0</v>
      </c>
      <c r="G34" s="174">
        <f>G32-F32</f>
        <v>0</v>
      </c>
      <c r="H34" s="174">
        <f>H32-G32</f>
        <v>0</v>
      </c>
      <c r="I34" s="350" t="s">
        <v>2012</v>
      </c>
      <c r="J34" s="121"/>
    </row>
    <row r="35" spans="1:10" x14ac:dyDescent="0.3">
      <c r="A35" s="321"/>
      <c r="B35" s="321"/>
      <c r="C35" s="321"/>
      <c r="D35" s="321"/>
      <c r="E35" s="321"/>
      <c r="F35" s="321"/>
      <c r="G35" s="321"/>
      <c r="H35" s="321"/>
      <c r="J35" s="121"/>
    </row>
    <row r="36" spans="1:10" ht="43.2" x14ac:dyDescent="0.3">
      <c r="A36" s="321"/>
      <c r="B36" s="223" t="s">
        <v>2017</v>
      </c>
      <c r="C36" s="204" t="s">
        <v>1962</v>
      </c>
      <c r="D36" s="231" t="s">
        <v>1882</v>
      </c>
      <c r="E36" s="231" t="s">
        <v>1883</v>
      </c>
      <c r="F36" s="232" t="s">
        <v>2002</v>
      </c>
      <c r="G36" s="232" t="s">
        <v>2003</v>
      </c>
      <c r="H36" s="231" t="s">
        <v>2004</v>
      </c>
      <c r="J36" s="121"/>
    </row>
    <row r="37" spans="1:10" x14ac:dyDescent="0.3">
      <c r="B37" s="251"/>
      <c r="C37" s="498" t="s">
        <v>2009</v>
      </c>
      <c r="D37" s="498" t="s">
        <v>2009</v>
      </c>
      <c r="E37" s="498" t="s">
        <v>2009</v>
      </c>
      <c r="F37" s="498" t="s">
        <v>2009</v>
      </c>
      <c r="G37" s="498" t="s">
        <v>2009</v>
      </c>
      <c r="H37" s="498" t="s">
        <v>2009</v>
      </c>
      <c r="I37" s="121"/>
      <c r="J37" s="121"/>
    </row>
    <row r="38" spans="1:10" x14ac:dyDescent="0.3">
      <c r="B38" s="379" t="s">
        <v>2018</v>
      </c>
      <c r="C38" s="392">
        <f>C23+C32</f>
        <v>0</v>
      </c>
      <c r="D38" s="392">
        <f t="shared" ref="D38:H38" si="1">D23+D32</f>
        <v>0</v>
      </c>
      <c r="E38" s="392">
        <f t="shared" si="1"/>
        <v>0</v>
      </c>
      <c r="F38" s="392">
        <f t="shared" si="1"/>
        <v>0</v>
      </c>
      <c r="G38" s="392">
        <f t="shared" si="1"/>
        <v>0</v>
      </c>
      <c r="H38" s="392">
        <f t="shared" si="1"/>
        <v>0</v>
      </c>
      <c r="I38" s="121"/>
      <c r="J38" s="121"/>
    </row>
    <row r="39" spans="1:10" x14ac:dyDescent="0.3">
      <c r="B39" s="378"/>
      <c r="C39" s="380"/>
      <c r="D39" s="381">
        <f>D38-$C$38</f>
        <v>0</v>
      </c>
      <c r="E39" s="381">
        <f t="shared" ref="E39:H39" si="2">E38-$C$38</f>
        <v>0</v>
      </c>
      <c r="F39" s="381">
        <f t="shared" si="2"/>
        <v>0</v>
      </c>
      <c r="G39" s="381">
        <f t="shared" si="2"/>
        <v>0</v>
      </c>
      <c r="H39" s="381">
        <f t="shared" si="2"/>
        <v>0</v>
      </c>
      <c r="I39" s="350" t="s">
        <v>2011</v>
      </c>
      <c r="J39" s="121"/>
    </row>
    <row r="40" spans="1:10" x14ac:dyDescent="0.3">
      <c r="B40" s="378"/>
      <c r="C40" s="380"/>
      <c r="D40" s="382">
        <f>D38-C38</f>
        <v>0</v>
      </c>
      <c r="E40" s="382">
        <f>E38-D38</f>
        <v>0</v>
      </c>
      <c r="F40" s="382">
        <f>F38-E38</f>
        <v>0</v>
      </c>
      <c r="G40" s="382">
        <f>G38-F38</f>
        <v>0</v>
      </c>
      <c r="H40" s="382">
        <f>H38-G38</f>
        <v>0</v>
      </c>
      <c r="I40" s="350" t="s">
        <v>2012</v>
      </c>
      <c r="J40" s="121"/>
    </row>
    <row r="41" spans="1:10" ht="15" thickBot="1" x14ac:dyDescent="0.35">
      <c r="B41" s="383"/>
      <c r="C41" s="383"/>
      <c r="D41" s="384"/>
      <c r="E41" s="384"/>
      <c r="F41" s="384"/>
      <c r="G41" s="384"/>
      <c r="H41" s="384"/>
      <c r="I41" s="385"/>
      <c r="J41" s="121"/>
    </row>
    <row r="42" spans="1:10" x14ac:dyDescent="0.3">
      <c r="B42" s="229"/>
      <c r="C42" s="229"/>
      <c r="D42" s="274"/>
      <c r="E42" s="274"/>
      <c r="F42" s="274"/>
      <c r="G42" s="274"/>
      <c r="H42" s="274"/>
      <c r="I42" s="121"/>
      <c r="J42" s="121"/>
    </row>
    <row r="43" spans="1:10" ht="43.2" x14ac:dyDescent="0.3">
      <c r="B43" s="223" t="s">
        <v>2019</v>
      </c>
      <c r="C43" s="371"/>
      <c r="D43" s="231" t="s">
        <v>1882</v>
      </c>
      <c r="E43" s="231" t="s">
        <v>1883</v>
      </c>
      <c r="F43" s="232" t="s">
        <v>2002</v>
      </c>
      <c r="G43" s="232" t="s">
        <v>2003</v>
      </c>
      <c r="H43" s="231" t="s">
        <v>2004</v>
      </c>
      <c r="I43" s="121"/>
      <c r="J43" s="121"/>
    </row>
    <row r="44" spans="1:10" x14ac:dyDescent="0.3">
      <c r="B44" s="374"/>
      <c r="C44" s="372"/>
      <c r="D44" s="373"/>
      <c r="E44" s="373"/>
      <c r="F44" s="373"/>
      <c r="G44" s="373"/>
      <c r="H44" s="373"/>
      <c r="I44" s="121"/>
      <c r="J44" s="121"/>
    </row>
    <row r="45" spans="1:10" x14ac:dyDescent="0.3">
      <c r="B45" s="223" t="s">
        <v>2020</v>
      </c>
      <c r="C45" s="221"/>
      <c r="D45" s="217"/>
      <c r="E45" s="217"/>
      <c r="F45" s="217"/>
      <c r="G45" s="217"/>
      <c r="H45" s="218"/>
      <c r="I45" s="121"/>
      <c r="J45" s="121"/>
    </row>
    <row r="46" spans="1:10" x14ac:dyDescent="0.3">
      <c r="B46" s="458" t="str">
        <f>'Capacity (local prices)'!B10</f>
        <v>First attendances</v>
      </c>
      <c r="C46" s="457"/>
      <c r="D46" s="459">
        <f>'Capacity (local prices)'!E10-'Capacity (local prices)'!$D10</f>
        <v>0</v>
      </c>
      <c r="E46" s="459">
        <f>'Capacity (local prices)'!F10-'Capacity (local prices)'!$D10</f>
        <v>0</v>
      </c>
      <c r="F46" s="459">
        <f>'Capacity (local prices)'!G10-'Capacity (local prices)'!$D10</f>
        <v>0</v>
      </c>
      <c r="G46" s="459">
        <f>'Capacity (local prices)'!H10-'Capacity (local prices)'!$D10</f>
        <v>0</v>
      </c>
      <c r="H46" s="459">
        <f>'Capacity (local prices)'!I10-'Capacity (local prices)'!$D10</f>
        <v>0</v>
      </c>
      <c r="I46" s="121"/>
      <c r="J46" s="121"/>
    </row>
    <row r="47" spans="1:10" x14ac:dyDescent="0.3">
      <c r="B47" s="458" t="str">
        <f>'Capacity (local prices)'!B11</f>
        <v>First attendances - hours</v>
      </c>
      <c r="C47" s="457"/>
      <c r="D47" s="459">
        <f>'Capacity (local prices)'!E11-'Capacity (local prices)'!$D11</f>
        <v>0</v>
      </c>
      <c r="E47" s="459">
        <f>'Capacity (local prices)'!F11-'Capacity (local prices)'!$D11</f>
        <v>0</v>
      </c>
      <c r="F47" s="459">
        <f>'Capacity (local prices)'!G11-'Capacity (local prices)'!$D11</f>
        <v>0</v>
      </c>
      <c r="G47" s="459">
        <f>'Capacity (local prices)'!H11-'Capacity (local prices)'!$D11</f>
        <v>0</v>
      </c>
      <c r="H47" s="459">
        <f>'Capacity (local prices)'!I11-'Capacity (local prices)'!$D11</f>
        <v>0</v>
      </c>
      <c r="I47" s="121"/>
      <c r="J47" s="121"/>
    </row>
    <row r="48" spans="1:10" x14ac:dyDescent="0.3">
      <c r="B48" s="458" t="str">
        <f>'Capacity (local prices)'!B12</f>
        <v>Follow up attendances</v>
      </c>
      <c r="C48" s="226"/>
      <c r="D48" s="459">
        <f>'Capacity (local prices)'!E12-'Capacity (local prices)'!$D12</f>
        <v>0</v>
      </c>
      <c r="E48" s="459">
        <f>'Capacity (local prices)'!F12-'Capacity (local prices)'!$D12</f>
        <v>0</v>
      </c>
      <c r="F48" s="459">
        <f>'Capacity (local prices)'!G12-'Capacity (local prices)'!$D12</f>
        <v>0</v>
      </c>
      <c r="G48" s="459">
        <f>'Capacity (local prices)'!H12-'Capacity (local prices)'!$D12</f>
        <v>0</v>
      </c>
      <c r="H48" s="459">
        <f>'Capacity (local prices)'!I12-'Capacity (local prices)'!$D12</f>
        <v>0</v>
      </c>
      <c r="I48" s="121"/>
      <c r="J48" s="121"/>
    </row>
    <row r="49" spans="2:14" x14ac:dyDescent="0.3">
      <c r="B49" s="458" t="str">
        <f>'Capacity (local prices)'!B13</f>
        <v>Follow up attendances - hours</v>
      </c>
      <c r="C49" s="226"/>
      <c r="D49" s="459">
        <f>'Capacity (local prices)'!E13-'Capacity (local prices)'!$D13</f>
        <v>0</v>
      </c>
      <c r="E49" s="459">
        <f>'Capacity (local prices)'!F13-'Capacity (local prices)'!$D13</f>
        <v>0</v>
      </c>
      <c r="F49" s="459">
        <f>'Capacity (local prices)'!G13-'Capacity (local prices)'!$D13</f>
        <v>0</v>
      </c>
      <c r="G49" s="459">
        <f>'Capacity (local prices)'!H13-'Capacity (local prices)'!$D13</f>
        <v>0</v>
      </c>
      <c r="H49" s="459">
        <f>'Capacity (local prices)'!I13-'Capacity (local prices)'!$D13</f>
        <v>0</v>
      </c>
      <c r="I49" s="121"/>
      <c r="J49" s="121"/>
    </row>
    <row r="50" spans="2:14" x14ac:dyDescent="0.3">
      <c r="B50" s="458" t="str">
        <f>'Capacity (local prices)'!B14</f>
        <v>Administrations - induction</v>
      </c>
      <c r="C50" s="226"/>
      <c r="D50" s="459">
        <f>'Capacity (local prices)'!E14-'Capacity (local prices)'!$D14</f>
        <v>0</v>
      </c>
      <c r="E50" s="459">
        <f>'Capacity (local prices)'!F14-'Capacity (local prices)'!$D14</f>
        <v>0</v>
      </c>
      <c r="F50" s="459">
        <f>'Capacity (local prices)'!G14-'Capacity (local prices)'!$D14</f>
        <v>0</v>
      </c>
      <c r="G50" s="459">
        <f>'Capacity (local prices)'!H14-'Capacity (local prices)'!$D14</f>
        <v>0</v>
      </c>
      <c r="H50" s="459">
        <f>'Capacity (local prices)'!I14-'Capacity (local prices)'!$D14</f>
        <v>0</v>
      </c>
      <c r="I50" s="121"/>
      <c r="J50" s="121"/>
    </row>
    <row r="51" spans="2:14" x14ac:dyDescent="0.3">
      <c r="B51" s="458" t="str">
        <f>'Capacity (local prices)'!B15</f>
        <v>Administrations - maintenance</v>
      </c>
      <c r="C51" s="226"/>
      <c r="D51" s="459">
        <f>'Capacity (local prices)'!E15-'Capacity (local prices)'!$D15</f>
        <v>0</v>
      </c>
      <c r="E51" s="459">
        <f>'Capacity (local prices)'!F15-'Capacity (local prices)'!$D15</f>
        <v>0</v>
      </c>
      <c r="F51" s="459">
        <f>'Capacity (local prices)'!G15-'Capacity (local prices)'!$D15</f>
        <v>0</v>
      </c>
      <c r="G51" s="459">
        <f>'Capacity (local prices)'!H15-'Capacity (local prices)'!$D15</f>
        <v>0</v>
      </c>
      <c r="H51" s="459">
        <f>'Capacity (local prices)'!I15-'Capacity (local prices)'!$D15</f>
        <v>0</v>
      </c>
      <c r="I51" s="121"/>
      <c r="J51" s="121"/>
    </row>
    <row r="52" spans="2:14" x14ac:dyDescent="0.3">
      <c r="I52" s="121"/>
      <c r="J52" s="121"/>
    </row>
    <row r="53" spans="2:14" x14ac:dyDescent="0.3">
      <c r="B53" s="223" t="s">
        <v>2021</v>
      </c>
      <c r="C53" s="224"/>
      <c r="D53" s="217"/>
      <c r="E53" s="217"/>
      <c r="F53" s="217"/>
      <c r="G53" s="217"/>
      <c r="H53" s="218"/>
      <c r="I53" s="121"/>
      <c r="J53" s="121"/>
    </row>
    <row r="54" spans="2:14" x14ac:dyDescent="0.3">
      <c r="B54" s="225" t="str">
        <f>'Capacity (local prices)'!B16</f>
        <v>Nursing - administrations</v>
      </c>
      <c r="C54" s="226"/>
      <c r="D54" s="459">
        <f>'Capacity (local prices)'!E16-'Capacity (local prices)'!$D16</f>
        <v>0</v>
      </c>
      <c r="E54" s="459">
        <f>'Capacity (local prices)'!F16-'Capacity (local prices)'!$D16</f>
        <v>0</v>
      </c>
      <c r="F54" s="459">
        <f>'Capacity (local prices)'!G16-'Capacity (local prices)'!$D16</f>
        <v>0</v>
      </c>
      <c r="G54" s="459">
        <f>'Capacity (local prices)'!H16-'Capacity (local prices)'!$D16</f>
        <v>0</v>
      </c>
      <c r="H54" s="459">
        <f>'Capacity (local prices)'!I16-'Capacity (local prices)'!$D16</f>
        <v>0</v>
      </c>
      <c r="I54" s="121"/>
      <c r="J54" s="121"/>
    </row>
    <row r="55" spans="2:14" x14ac:dyDescent="0.3">
      <c r="B55" s="225" t="str">
        <f>'Capacity (local prices)'!B17</f>
        <v>Nursing - administration (hours) - hours</v>
      </c>
      <c r="C55" s="226"/>
      <c r="D55" s="459">
        <f>'Capacity (local prices)'!E17-'Capacity (local prices)'!$D17</f>
        <v>0</v>
      </c>
      <c r="E55" s="459">
        <f>'Capacity (local prices)'!F17-'Capacity (local prices)'!$D17</f>
        <v>0</v>
      </c>
      <c r="F55" s="459">
        <f>'Capacity (local prices)'!G17-'Capacity (local prices)'!$D17</f>
        <v>0</v>
      </c>
      <c r="G55" s="459">
        <f>'Capacity (local prices)'!H17-'Capacity (local prices)'!$D17</f>
        <v>0</v>
      </c>
      <c r="H55" s="459">
        <f>'Capacity (local prices)'!I17-'Capacity (local prices)'!$D17</f>
        <v>0</v>
      </c>
      <c r="I55" s="121"/>
      <c r="J55" s="121"/>
    </row>
    <row r="56" spans="2:14" x14ac:dyDescent="0.3">
      <c r="B56" s="225" t="str">
        <f>'Capacity (local prices)'!B18</f>
        <v>Nursing patient preparations</v>
      </c>
      <c r="C56" s="226"/>
      <c r="D56" s="459">
        <f>'Capacity (local prices)'!E18-'Capacity (local prices)'!$D18</f>
        <v>0</v>
      </c>
      <c r="E56" s="459">
        <f>'Capacity (local prices)'!F18-'Capacity (local prices)'!$D18</f>
        <v>0</v>
      </c>
      <c r="F56" s="459">
        <f>'Capacity (local prices)'!G18-'Capacity (local prices)'!$D18</f>
        <v>0</v>
      </c>
      <c r="G56" s="459">
        <f>'Capacity (local prices)'!H18-'Capacity (local prices)'!$D18</f>
        <v>0</v>
      </c>
      <c r="H56" s="459">
        <f>'Capacity (local prices)'!I18-'Capacity (local prices)'!$D18</f>
        <v>0</v>
      </c>
      <c r="I56" s="121"/>
      <c r="J56" s="121"/>
    </row>
    <row r="57" spans="2:14" x14ac:dyDescent="0.3">
      <c r="B57" s="225" t="str">
        <f>'Capacity (local prices)'!B19</f>
        <v>Nursing patient preparation time (hours) - hours</v>
      </c>
      <c r="C57" s="226"/>
      <c r="D57" s="459">
        <f>'Capacity (local prices)'!E19-'Capacity (local prices)'!$D19</f>
        <v>0</v>
      </c>
      <c r="E57" s="459">
        <f>'Capacity (local prices)'!F19-'Capacity (local prices)'!$D19</f>
        <v>0</v>
      </c>
      <c r="F57" s="459">
        <f>'Capacity (local prices)'!G19-'Capacity (local prices)'!$D19</f>
        <v>0</v>
      </c>
      <c r="G57" s="459">
        <f>'Capacity (local prices)'!H19-'Capacity (local prices)'!$D19</f>
        <v>0</v>
      </c>
      <c r="H57" s="459">
        <f>'Capacity (local prices)'!I19-'Capacity (local prices)'!$D19</f>
        <v>0</v>
      </c>
      <c r="I57" s="121"/>
      <c r="J57" s="121"/>
    </row>
    <row r="58" spans="2:14" x14ac:dyDescent="0.3">
      <c r="B58" s="225" t="str">
        <f>'Capacity (local prices)'!B20</f>
        <v>Post administration nursing</v>
      </c>
      <c r="C58" s="226"/>
      <c r="D58" s="459">
        <f>'Capacity (local prices)'!E20-'Capacity (local prices)'!$D20</f>
        <v>0</v>
      </c>
      <c r="E58" s="459">
        <f>'Capacity (local prices)'!F20-'Capacity (local prices)'!$D20</f>
        <v>0</v>
      </c>
      <c r="F58" s="459">
        <f>'Capacity (local prices)'!G20-'Capacity (local prices)'!$D20</f>
        <v>0</v>
      </c>
      <c r="G58" s="459">
        <f>'Capacity (local prices)'!H20-'Capacity (local prices)'!$D20</f>
        <v>0</v>
      </c>
      <c r="H58" s="459">
        <f>'Capacity (local prices)'!I20-'Capacity (local prices)'!$D20</f>
        <v>0</v>
      </c>
      <c r="I58" s="121"/>
      <c r="J58" s="121"/>
    </row>
    <row r="59" spans="2:14" x14ac:dyDescent="0.3">
      <c r="B59" s="225" t="str">
        <f>'Capacity (local prices)'!B21</f>
        <v>Post administration nursing time (hours) - hours</v>
      </c>
      <c r="C59" s="226"/>
      <c r="D59" s="459">
        <f>'Capacity (local prices)'!E21-'Capacity (local prices)'!$D21</f>
        <v>0</v>
      </c>
      <c r="E59" s="459">
        <f>'Capacity (local prices)'!F21-'Capacity (local prices)'!$D21</f>
        <v>0</v>
      </c>
      <c r="F59" s="459">
        <f>'Capacity (local prices)'!G21-'Capacity (local prices)'!$D21</f>
        <v>0</v>
      </c>
      <c r="G59" s="459">
        <f>'Capacity (local prices)'!H21-'Capacity (local prices)'!$D21</f>
        <v>0</v>
      </c>
      <c r="H59" s="459">
        <f>'Capacity (local prices)'!I21-'Capacity (local prices)'!$D21</f>
        <v>0</v>
      </c>
      <c r="I59" s="121"/>
      <c r="J59" s="121"/>
    </row>
    <row r="60" spans="2:14" x14ac:dyDescent="0.3">
      <c r="I60" s="121"/>
      <c r="J60" s="121"/>
    </row>
    <row r="62" spans="2:14" x14ac:dyDescent="0.3">
      <c r="D62" s="868"/>
      <c r="E62" s="869"/>
      <c r="F62" s="869"/>
      <c r="G62" s="869"/>
      <c r="H62" s="869"/>
      <c r="I62" s="869"/>
      <c r="J62" s="869"/>
      <c r="K62" s="869"/>
      <c r="L62" s="869"/>
      <c r="M62" s="869"/>
      <c r="N62" s="869"/>
    </row>
    <row r="63" spans="2:14" x14ac:dyDescent="0.3">
      <c r="D63" s="869"/>
      <c r="E63" s="869"/>
      <c r="F63" s="869"/>
      <c r="G63" s="869"/>
      <c r="H63" s="869"/>
      <c r="I63" s="869"/>
      <c r="J63" s="869"/>
      <c r="K63" s="869"/>
      <c r="L63" s="869"/>
      <c r="M63" s="869"/>
      <c r="N63" s="869"/>
    </row>
    <row r="64" spans="2:14" x14ac:dyDescent="0.3">
      <c r="D64" s="868"/>
      <c r="E64" s="869"/>
      <c r="F64" s="869"/>
      <c r="G64" s="869"/>
      <c r="H64" s="869"/>
      <c r="I64" s="869"/>
      <c r="J64" s="869"/>
      <c r="K64" s="869"/>
      <c r="L64" s="869"/>
      <c r="M64" s="869"/>
      <c r="N64" s="869"/>
    </row>
  </sheetData>
  <sheetProtection algorithmName="SHA-512" hashValue="JtOiEqJceSr2yAC4oMBUuRS62TUtyzZmKBha78opCzzqqrgMRZNKzhIbFtTZDY/ozYmri/j0D/zrhHfn2+YXwQ==" saltValue="ONKJ3Is7MFv/l9cZXGilyQ==" spinCount="100000" sheet="1" objects="1" scenarios="1"/>
  <mergeCells count="2">
    <mergeCell ref="D62:N63"/>
    <mergeCell ref="D64:N64"/>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A01E36F-3CBA-4894-82F6-D153E585BD65}">
          <x14:formula1>
            <xm:f>'Population selection'!$S$5:$S$6</xm:f>
          </x14:formula1>
          <xm:sqref>B28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39"/>
  <sheetViews>
    <sheetView showGridLines="0" zoomScale="80" zoomScaleNormal="80" zoomScaleSheetLayoutView="80" workbookViewId="0"/>
  </sheetViews>
  <sheetFormatPr defaultColWidth="8.77734375" defaultRowHeight="14.4" x14ac:dyDescent="0.3"/>
  <cols>
    <col min="1" max="1" width="3.5546875" customWidth="1"/>
    <col min="2" max="2" width="50.5546875" style="1" customWidth="1"/>
    <col min="3" max="8" width="11.5546875" customWidth="1"/>
    <col min="9" max="9" width="10.44140625" customWidth="1"/>
    <col min="10" max="12" width="11.44140625" bestFit="1" customWidth="1"/>
    <col min="13" max="13" width="11.44140625" customWidth="1"/>
    <col min="14" max="14" width="1.5546875" customWidth="1"/>
    <col min="15" max="20" width="10.77734375" customWidth="1"/>
    <col min="22" max="35" width="8.77734375" customWidth="1"/>
  </cols>
  <sheetData>
    <row r="1" spans="2:34" ht="30" customHeight="1" x14ac:dyDescent="0.3">
      <c r="B1" s="401" t="str">
        <f>'Inputs and population'!B1</f>
        <v>Treatments for moderately to severely active Crohn's disease</v>
      </c>
      <c r="C1" s="115"/>
      <c r="D1" s="115"/>
      <c r="E1" s="115"/>
      <c r="F1" s="115"/>
      <c r="G1" s="115"/>
      <c r="H1" s="115"/>
      <c r="I1" s="115"/>
      <c r="J1" s="115"/>
      <c r="K1" s="115"/>
      <c r="L1" s="115"/>
      <c r="M1" s="115"/>
      <c r="N1" s="115"/>
      <c r="O1" s="115"/>
      <c r="P1" s="115"/>
      <c r="Q1" s="115"/>
      <c r="R1" s="115"/>
      <c r="S1" s="115"/>
      <c r="T1" s="115"/>
    </row>
    <row r="2" spans="2:34" ht="38.1" customHeight="1" x14ac:dyDescent="0.3">
      <c r="B2" s="303" t="s">
        <v>2022</v>
      </c>
      <c r="C2" s="115" t="s">
        <v>1890</v>
      </c>
      <c r="D2" s="115" t="s">
        <v>1890</v>
      </c>
      <c r="E2" s="115" t="s">
        <v>1890</v>
      </c>
      <c r="F2" s="115" t="s">
        <v>1890</v>
      </c>
      <c r="G2" s="115" t="s">
        <v>1890</v>
      </c>
      <c r="H2" s="115"/>
      <c r="I2" s="115" t="s">
        <v>1890</v>
      </c>
      <c r="J2" s="115" t="s">
        <v>1890</v>
      </c>
      <c r="K2" s="121"/>
      <c r="M2" s="115"/>
      <c r="N2" s="115"/>
      <c r="O2" s="115"/>
      <c r="P2" s="115"/>
      <c r="Q2" s="115"/>
      <c r="R2" s="115"/>
      <c r="S2" s="115"/>
      <c r="T2" s="115"/>
    </row>
    <row r="3" spans="2:34" x14ac:dyDescent="0.3">
      <c r="B3" s="118" t="s">
        <v>1890</v>
      </c>
      <c r="C3" s="121" t="s">
        <v>1890</v>
      </c>
      <c r="D3" s="121" t="s">
        <v>1890</v>
      </c>
      <c r="E3" s="121" t="s">
        <v>1890</v>
      </c>
      <c r="F3" s="121" t="s">
        <v>1890</v>
      </c>
      <c r="G3" s="121" t="s">
        <v>1890</v>
      </c>
      <c r="H3" s="121" t="s">
        <v>1890</v>
      </c>
      <c r="I3" s="121" t="s">
        <v>1890</v>
      </c>
      <c r="J3" s="121" t="s">
        <v>1890</v>
      </c>
      <c r="K3" s="121"/>
      <c r="M3" s="121"/>
      <c r="N3" s="121"/>
      <c r="O3" s="121"/>
      <c r="P3" s="121"/>
      <c r="Q3" s="121"/>
      <c r="R3" s="121"/>
      <c r="S3" s="121"/>
      <c r="T3" s="121"/>
    </row>
    <row r="4" spans="2:34" s="205" customFormat="1" x14ac:dyDescent="0.3">
      <c r="B4" s="210" t="s">
        <v>2023</v>
      </c>
      <c r="F4" s="121"/>
      <c r="G4" s="121"/>
      <c r="H4" s="121"/>
      <c r="I4" s="121"/>
      <c r="J4" s="121" t="s">
        <v>1890</v>
      </c>
      <c r="K4" s="121"/>
      <c r="L4"/>
      <c r="M4" s="121"/>
      <c r="N4" s="121"/>
      <c r="O4" s="121"/>
      <c r="P4" s="121"/>
      <c r="Q4" s="121"/>
      <c r="R4" s="121"/>
      <c r="S4" s="121"/>
      <c r="T4" s="121"/>
    </row>
    <row r="5" spans="2:34" s="205" customFormat="1" x14ac:dyDescent="0.3">
      <c r="B5" s="210" t="s">
        <v>2024</v>
      </c>
      <c r="F5" s="121"/>
      <c r="G5" s="121"/>
      <c r="H5" s="121"/>
      <c r="I5" s="121"/>
      <c r="J5" s="121"/>
      <c r="K5" s="121"/>
      <c r="L5"/>
      <c r="M5" s="121"/>
      <c r="N5" s="121"/>
      <c r="O5" s="121"/>
      <c r="P5" s="121"/>
      <c r="Q5" s="121"/>
      <c r="R5" s="121"/>
      <c r="S5" s="121"/>
      <c r="T5" s="121"/>
    </row>
    <row r="6" spans="2:34" s="205" customFormat="1" x14ac:dyDescent="0.3">
      <c r="B6" s="210"/>
      <c r="C6" s="121" t="s">
        <v>1890</v>
      </c>
      <c r="D6" s="121" t="s">
        <v>1890</v>
      </c>
      <c r="E6" s="121"/>
      <c r="F6" s="121"/>
      <c r="G6" s="121"/>
      <c r="H6" s="121"/>
      <c r="I6" s="121" t="s">
        <v>1890</v>
      </c>
      <c r="J6" s="121" t="s">
        <v>1890</v>
      </c>
      <c r="K6" s="121"/>
      <c r="L6"/>
      <c r="M6" s="121"/>
      <c r="N6" s="121"/>
      <c r="O6" s="121"/>
      <c r="P6" s="121"/>
      <c r="Q6" s="121"/>
      <c r="R6" s="121"/>
      <c r="S6" s="121"/>
      <c r="T6" s="121"/>
    </row>
    <row r="7" spans="2:34" s="205" customFormat="1" ht="43.2" x14ac:dyDescent="0.3">
      <c r="B7" s="220" t="s">
        <v>2005</v>
      </c>
      <c r="C7" s="230"/>
      <c r="D7" s="737" t="s">
        <v>2025</v>
      </c>
      <c r="E7" s="231" t="s">
        <v>1882</v>
      </c>
      <c r="F7" s="231" t="s">
        <v>1883</v>
      </c>
      <c r="G7" s="232" t="s">
        <v>2002</v>
      </c>
      <c r="H7" s="232" t="s">
        <v>2003</v>
      </c>
      <c r="I7" s="231" t="s">
        <v>2004</v>
      </c>
      <c r="K7" s="121"/>
      <c r="L7"/>
      <c r="N7" s="121"/>
      <c r="O7" s="121"/>
      <c r="P7" s="121"/>
      <c r="Q7" s="121"/>
      <c r="R7" s="121"/>
      <c r="S7" s="121"/>
      <c r="T7" s="121"/>
    </row>
    <row r="8" spans="2:34" s="136" customFormat="1" x14ac:dyDescent="0.3">
      <c r="B8" s="193" t="s">
        <v>2005</v>
      </c>
      <c r="C8" s="163"/>
      <c r="D8" s="162">
        <f>'Inputs and population'!E32</f>
        <v>30835.617300085665</v>
      </c>
      <c r="E8" s="162">
        <f>'Inputs and population'!F32</f>
        <v>31106.687645242037</v>
      </c>
      <c r="F8" s="162">
        <f>'Inputs and population'!G32</f>
        <v>31380.140920868325</v>
      </c>
      <c r="G8" s="162">
        <f>'Inputs and population'!H32</f>
        <v>31655.99807487613</v>
      </c>
      <c r="H8" s="162">
        <f>'Inputs and population'!I32</f>
        <v>31934.280239326337</v>
      </c>
      <c r="I8" s="162">
        <f>'Inputs and population'!J32</f>
        <v>32215.008732047972</v>
      </c>
      <c r="K8" s="121"/>
      <c r="L8"/>
    </row>
    <row r="9" spans="2:34" s="205" customFormat="1" x14ac:dyDescent="0.3">
      <c r="B9" s="207" t="s">
        <v>1890</v>
      </c>
      <c r="C9" s="121" t="s">
        <v>1890</v>
      </c>
      <c r="D9" s="121" t="s">
        <v>1890</v>
      </c>
      <c r="E9" s="121" t="s">
        <v>1890</v>
      </c>
      <c r="F9" s="121" t="s">
        <v>1890</v>
      </c>
      <c r="G9" s="121" t="s">
        <v>1890</v>
      </c>
      <c r="H9" s="121"/>
      <c r="I9" s="121"/>
      <c r="K9" s="121"/>
      <c r="L9"/>
      <c r="N9" s="121"/>
      <c r="O9" s="121"/>
      <c r="P9" s="121"/>
      <c r="Q9" s="121"/>
      <c r="R9" s="121"/>
      <c r="S9" s="121"/>
      <c r="T9" s="121"/>
      <c r="AD9" s="233"/>
      <c r="AE9" s="233"/>
      <c r="AF9" s="233"/>
      <c r="AG9" s="233"/>
      <c r="AH9" s="233"/>
    </row>
    <row r="10" spans="2:34" s="205" customFormat="1" x14ac:dyDescent="0.3">
      <c r="B10" s="277" t="s">
        <v>2008</v>
      </c>
      <c r="C10" s="278"/>
      <c r="D10" s="279"/>
      <c r="E10" s="279"/>
      <c r="F10" s="279"/>
      <c r="G10" s="279"/>
      <c r="H10" s="279"/>
      <c r="I10" s="280"/>
      <c r="K10" s="121"/>
      <c r="L10"/>
      <c r="N10" s="121"/>
      <c r="O10" s="121"/>
      <c r="P10" s="121"/>
      <c r="Q10" s="121"/>
      <c r="R10" s="121"/>
      <c r="S10" s="121"/>
      <c r="T10" s="121"/>
    </row>
    <row r="11" spans="2:34" s="205" customFormat="1" x14ac:dyDescent="0.3">
      <c r="B11" s="207"/>
      <c r="C11" s="121"/>
      <c r="D11" s="121"/>
      <c r="E11" s="121"/>
      <c r="F11" s="121"/>
      <c r="G11" s="121"/>
      <c r="H11" s="121"/>
      <c r="I11" s="121"/>
      <c r="L11"/>
      <c r="N11" s="121"/>
      <c r="O11" s="121"/>
      <c r="P11" s="121"/>
      <c r="Q11" s="121"/>
      <c r="R11" s="121"/>
      <c r="S11" s="121"/>
      <c r="T11" s="121"/>
      <c r="AD11" s="233"/>
      <c r="AE11" s="233"/>
      <c r="AF11" s="233"/>
      <c r="AG11" s="233"/>
      <c r="AH11" s="233"/>
    </row>
    <row r="12" spans="2:34" s="205" customFormat="1" x14ac:dyDescent="0.3">
      <c r="B12" s="239" t="s">
        <v>2026</v>
      </c>
      <c r="C12" s="234"/>
      <c r="D12" s="164"/>
      <c r="E12" s="164"/>
      <c r="F12" s="164"/>
      <c r="G12" s="164"/>
      <c r="H12" s="164"/>
      <c r="I12" s="165"/>
      <c r="L12"/>
      <c r="N12" s="121"/>
      <c r="O12" s="121"/>
      <c r="P12" s="121"/>
      <c r="Q12" s="121"/>
      <c r="R12" s="121"/>
      <c r="S12" s="121"/>
      <c r="T12" s="121"/>
    </row>
    <row r="13" spans="2:34" s="205" customFormat="1" x14ac:dyDescent="0.3">
      <c r="B13" s="283" t="str">
        <f>'Inputs and population'!C37</f>
        <v>Guselkumab IV+SC</v>
      </c>
      <c r="C13" s="738"/>
      <c r="D13" s="235">
        <f>'Inputs and population'!K37</f>
        <v>0</v>
      </c>
      <c r="E13" s="235">
        <f>'Inputs and population'!L37</f>
        <v>0</v>
      </c>
      <c r="F13" s="235">
        <f>'Inputs and population'!M37</f>
        <v>0</v>
      </c>
      <c r="G13" s="235">
        <f>'Inputs and population'!N37</f>
        <v>0</v>
      </c>
      <c r="H13" s="235">
        <f>'Inputs and population'!O37</f>
        <v>0</v>
      </c>
      <c r="I13" s="235">
        <f>'Inputs and population'!P37</f>
        <v>0</v>
      </c>
      <c r="L13"/>
      <c r="N13" s="121"/>
      <c r="O13" s="121"/>
      <c r="P13" s="121"/>
      <c r="Q13" s="121"/>
      <c r="R13" s="121"/>
      <c r="S13" s="121"/>
      <c r="T13" s="121"/>
    </row>
    <row r="14" spans="2:34" s="205" customFormat="1" x14ac:dyDescent="0.3">
      <c r="B14" s="283" t="str">
        <f>'Inputs and population'!C38</f>
        <v>Guselkumab SC+SC</v>
      </c>
      <c r="C14" s="738"/>
      <c r="D14" s="235">
        <f>'Inputs and population'!K38</f>
        <v>0</v>
      </c>
      <c r="E14" s="235">
        <f>'Inputs and population'!L38</f>
        <v>0</v>
      </c>
      <c r="F14" s="235">
        <f>'Inputs and population'!M38</f>
        <v>0</v>
      </c>
      <c r="G14" s="235">
        <f>'Inputs and population'!N38</f>
        <v>0</v>
      </c>
      <c r="H14" s="235">
        <f>'Inputs and population'!O38</f>
        <v>0</v>
      </c>
      <c r="I14" s="235">
        <f>'Inputs and population'!P38</f>
        <v>0</v>
      </c>
      <c r="L14"/>
      <c r="N14" s="121"/>
      <c r="O14" s="121"/>
      <c r="P14" s="121"/>
      <c r="Q14" s="121"/>
      <c r="R14" s="121"/>
      <c r="S14" s="121"/>
      <c r="T14" s="121"/>
    </row>
    <row r="15" spans="2:34" s="205" customFormat="1" x14ac:dyDescent="0.3">
      <c r="B15" s="283" t="str">
        <f>'Inputs and population'!C39</f>
        <v>Mirikizumab</v>
      </c>
      <c r="C15" s="738"/>
      <c r="D15" s="235">
        <f>'Inputs and population'!K39</f>
        <v>0</v>
      </c>
      <c r="E15" s="235">
        <f>'Inputs and population'!L39</f>
        <v>0</v>
      </c>
      <c r="F15" s="235">
        <f>'Inputs and population'!M39</f>
        <v>0</v>
      </c>
      <c r="G15" s="235">
        <f>'Inputs and population'!N39</f>
        <v>0</v>
      </c>
      <c r="H15" s="235">
        <f>'Inputs and population'!O39</f>
        <v>0</v>
      </c>
      <c r="I15" s="235">
        <f>'Inputs and population'!P39</f>
        <v>0</v>
      </c>
      <c r="L15"/>
      <c r="N15" s="121"/>
      <c r="O15" s="121"/>
      <c r="P15" s="121"/>
      <c r="Q15" s="121"/>
      <c r="R15" s="121"/>
      <c r="S15" s="121"/>
      <c r="T15" s="121"/>
      <c r="V15" s="233"/>
      <c r="W15" s="233"/>
      <c r="X15" s="233"/>
      <c r="Y15" s="233"/>
      <c r="Z15" s="233"/>
      <c r="AA15" s="233"/>
      <c r="AC15" s="233"/>
      <c r="AD15" s="233"/>
      <c r="AE15" s="233"/>
      <c r="AF15" s="233"/>
      <c r="AG15" s="233"/>
      <c r="AH15" s="233"/>
    </row>
    <row r="16" spans="2:34" s="205" customFormat="1" x14ac:dyDescent="0.3">
      <c r="B16" s="283" t="str">
        <f>'Inputs and population'!C40</f>
        <v>Risankizumab</v>
      </c>
      <c r="C16" s="738"/>
      <c r="D16" s="235">
        <f>'Inputs and population'!K40</f>
        <v>0</v>
      </c>
      <c r="E16" s="235">
        <f>'Inputs and population'!L40</f>
        <v>0</v>
      </c>
      <c r="F16" s="235">
        <f>'Inputs and population'!M40</f>
        <v>0</v>
      </c>
      <c r="G16" s="235">
        <f>'Inputs and population'!N40</f>
        <v>0</v>
      </c>
      <c r="H16" s="235">
        <f>'Inputs and population'!O40</f>
        <v>0</v>
      </c>
      <c r="I16" s="235">
        <f>'Inputs and population'!P40</f>
        <v>0</v>
      </c>
      <c r="L16"/>
      <c r="N16" s="121"/>
      <c r="O16" s="121"/>
      <c r="P16" s="121"/>
      <c r="Q16" s="121"/>
      <c r="R16" s="121"/>
      <c r="S16" s="121"/>
      <c r="T16" s="121"/>
      <c r="V16" s="233"/>
      <c r="W16" s="233"/>
      <c r="X16" s="233"/>
      <c r="Y16" s="233"/>
      <c r="Z16" s="233"/>
      <c r="AA16" s="233"/>
      <c r="AC16" s="233"/>
      <c r="AD16" s="233"/>
      <c r="AE16" s="233"/>
      <c r="AF16" s="233"/>
      <c r="AG16" s="233"/>
      <c r="AH16" s="233"/>
    </row>
    <row r="17" spans="2:34" s="205" customFormat="1" x14ac:dyDescent="0.3">
      <c r="B17" s="283" t="str">
        <f>'Inputs and population'!C41</f>
        <v>Ustekinumab</v>
      </c>
      <c r="C17" s="284"/>
      <c r="D17" s="235">
        <f>'Inputs and population'!K41</f>
        <v>0</v>
      </c>
      <c r="E17" s="235">
        <f>'Inputs and population'!L41</f>
        <v>0</v>
      </c>
      <c r="F17" s="235">
        <f>'Inputs and population'!M41</f>
        <v>0</v>
      </c>
      <c r="G17" s="235">
        <f>'Inputs and population'!N41</f>
        <v>0</v>
      </c>
      <c r="H17" s="235">
        <f>'Inputs and population'!O41</f>
        <v>0</v>
      </c>
      <c r="I17" s="235">
        <f>'Inputs and population'!P41</f>
        <v>0</v>
      </c>
      <c r="L17"/>
      <c r="N17" s="121"/>
      <c r="O17" s="121"/>
      <c r="P17" s="121"/>
      <c r="Q17" s="121"/>
      <c r="R17" s="121"/>
      <c r="S17" s="121"/>
      <c r="T17" s="121"/>
      <c r="V17" s="233"/>
      <c r="W17" s="233"/>
      <c r="X17" s="233"/>
      <c r="Y17" s="233"/>
      <c r="Z17" s="233"/>
      <c r="AA17" s="233"/>
      <c r="AC17" s="233"/>
      <c r="AD17" s="233"/>
      <c r="AE17" s="233"/>
      <c r="AF17" s="233"/>
      <c r="AG17" s="233"/>
      <c r="AH17" s="233"/>
    </row>
    <row r="18" spans="2:34" s="205" customFormat="1" x14ac:dyDescent="0.3">
      <c r="B18" s="283" t="str">
        <f>'Inputs and population'!C42</f>
        <v>Vedolizumab IV+IV</v>
      </c>
      <c r="C18" s="284"/>
      <c r="D18" s="235">
        <f>'Inputs and population'!K42</f>
        <v>0</v>
      </c>
      <c r="E18" s="235">
        <f>'Inputs and population'!L42</f>
        <v>0</v>
      </c>
      <c r="F18" s="235">
        <f>'Inputs and population'!M42</f>
        <v>0</v>
      </c>
      <c r="G18" s="235">
        <f>'Inputs and population'!N42</f>
        <v>0</v>
      </c>
      <c r="H18" s="235">
        <f>'Inputs and population'!O42</f>
        <v>0</v>
      </c>
      <c r="I18" s="235">
        <f>'Inputs and population'!P42</f>
        <v>0</v>
      </c>
      <c r="L18"/>
      <c r="N18" s="121"/>
      <c r="O18" s="121"/>
      <c r="P18" s="121"/>
      <c r="Q18" s="121"/>
      <c r="R18" s="121"/>
      <c r="S18" s="121"/>
      <c r="T18" s="121"/>
      <c r="V18" s="233"/>
      <c r="W18" s="233"/>
      <c r="X18" s="233"/>
      <c r="Y18" s="233"/>
      <c r="Z18" s="233"/>
      <c r="AA18" s="233"/>
      <c r="AC18" s="233"/>
      <c r="AD18" s="233"/>
      <c r="AE18" s="233"/>
      <c r="AF18" s="233"/>
      <c r="AG18" s="233"/>
      <c r="AH18" s="233"/>
    </row>
    <row r="19" spans="2:34" s="205" customFormat="1" x14ac:dyDescent="0.3">
      <c r="B19" s="283" t="str">
        <f>'Inputs and population'!C43</f>
        <v>Vedolizumab IV+SC</v>
      </c>
      <c r="C19" s="284"/>
      <c r="D19" s="235">
        <f>'Inputs and population'!K43</f>
        <v>0</v>
      </c>
      <c r="E19" s="235">
        <f>'Inputs and population'!L43</f>
        <v>0</v>
      </c>
      <c r="F19" s="235">
        <f>'Inputs and population'!M43</f>
        <v>0</v>
      </c>
      <c r="G19" s="235">
        <f>'Inputs and population'!N43</f>
        <v>0</v>
      </c>
      <c r="H19" s="235">
        <f>'Inputs and population'!O43</f>
        <v>0</v>
      </c>
      <c r="I19" s="235">
        <f>'Inputs and population'!P43</f>
        <v>0</v>
      </c>
      <c r="L19"/>
      <c r="N19" s="121"/>
      <c r="O19" s="121"/>
      <c r="P19" s="121"/>
      <c r="Q19" s="121"/>
      <c r="R19" s="121"/>
      <c r="S19" s="121"/>
      <c r="T19" s="121"/>
      <c r="V19" s="233"/>
      <c r="W19" s="233"/>
      <c r="X19" s="233"/>
      <c r="Y19" s="233"/>
      <c r="Z19" s="233"/>
      <c r="AA19" s="233"/>
      <c r="AC19" s="233"/>
      <c r="AD19" s="233"/>
      <c r="AE19" s="233"/>
      <c r="AF19" s="233"/>
      <c r="AG19" s="233"/>
      <c r="AH19" s="233"/>
    </row>
    <row r="20" spans="2:34" s="205" customFormat="1" x14ac:dyDescent="0.3">
      <c r="B20" s="283" t="str">
        <f>'Inputs and population'!C44</f>
        <v>Upadacitinib</v>
      </c>
      <c r="C20" s="775"/>
      <c r="D20" s="235">
        <f>'Inputs and population'!K44</f>
        <v>0</v>
      </c>
      <c r="E20" s="235">
        <f>'Inputs and population'!L44</f>
        <v>0</v>
      </c>
      <c r="F20" s="235">
        <f>'Inputs and population'!M44</f>
        <v>0</v>
      </c>
      <c r="G20" s="235">
        <f>'Inputs and population'!N44</f>
        <v>0</v>
      </c>
      <c r="H20" s="235">
        <f>'Inputs and population'!O44</f>
        <v>0</v>
      </c>
      <c r="I20" s="235">
        <f>'Inputs and population'!P44</f>
        <v>0</v>
      </c>
      <c r="L20"/>
      <c r="N20" s="121"/>
      <c r="O20" s="121"/>
      <c r="P20" s="121"/>
      <c r="Q20" s="121"/>
      <c r="R20" s="121"/>
      <c r="S20" s="121"/>
      <c r="T20" s="121"/>
      <c r="V20" s="233"/>
      <c r="W20" s="233"/>
      <c r="X20" s="233"/>
      <c r="Y20" s="233"/>
      <c r="Z20" s="233"/>
      <c r="AA20" s="233"/>
      <c r="AC20" s="233"/>
      <c r="AD20" s="233"/>
      <c r="AE20" s="233"/>
      <c r="AF20" s="233"/>
      <c r="AG20" s="233"/>
      <c r="AH20" s="233"/>
    </row>
    <row r="21" spans="2:34" s="205" customFormat="1" x14ac:dyDescent="0.3">
      <c r="B21" s="240"/>
      <c r="C21" s="166"/>
      <c r="D21" s="167">
        <f>SUM(D13:D20)</f>
        <v>0</v>
      </c>
      <c r="E21" s="167">
        <f t="shared" ref="E21:I21" si="0">SUM(E13:E20)</f>
        <v>0</v>
      </c>
      <c r="F21" s="167">
        <f t="shared" si="0"/>
        <v>0</v>
      </c>
      <c r="G21" s="167">
        <f t="shared" si="0"/>
        <v>0</v>
      </c>
      <c r="H21" s="167">
        <f t="shared" si="0"/>
        <v>0</v>
      </c>
      <c r="I21" s="167">
        <f t="shared" si="0"/>
        <v>0</v>
      </c>
      <c r="L21"/>
      <c r="N21" s="121"/>
      <c r="O21" s="121"/>
      <c r="P21" s="121"/>
      <c r="Q21" s="121"/>
      <c r="R21" s="121"/>
      <c r="S21" s="121"/>
      <c r="T21" s="121"/>
      <c r="V21" s="233"/>
      <c r="W21" s="233"/>
      <c r="X21" s="233"/>
      <c r="Y21" s="233"/>
      <c r="Z21" s="233"/>
      <c r="AA21" s="233"/>
      <c r="AC21" s="233"/>
      <c r="AD21" s="233"/>
      <c r="AE21" s="233"/>
      <c r="AF21" s="233"/>
      <c r="AG21" s="233"/>
      <c r="AH21" s="233"/>
    </row>
    <row r="22" spans="2:34" s="205" customFormat="1" x14ac:dyDescent="0.3">
      <c r="B22" s="241"/>
      <c r="C22" s="121"/>
      <c r="D22" s="121"/>
      <c r="E22" s="121"/>
      <c r="F22" s="121"/>
      <c r="G22" s="121"/>
      <c r="H22" s="121"/>
      <c r="I22" s="121"/>
      <c r="L22"/>
      <c r="N22" s="121"/>
      <c r="O22" s="121"/>
      <c r="P22" s="121"/>
      <c r="Q22" s="121"/>
      <c r="R22" s="121"/>
      <c r="S22" s="121"/>
      <c r="T22" s="121"/>
      <c r="AD22" s="233"/>
      <c r="AE22" s="233"/>
      <c r="AF22" s="233"/>
      <c r="AG22" s="233"/>
      <c r="AH22" s="233"/>
    </row>
    <row r="23" spans="2:34" s="205" customFormat="1" x14ac:dyDescent="0.3">
      <c r="B23" s="242" t="s">
        <v>2027</v>
      </c>
      <c r="C23" s="236" t="s">
        <v>2028</v>
      </c>
      <c r="D23" s="498" t="s">
        <v>2009</v>
      </c>
      <c r="E23" s="498" t="s">
        <v>2009</v>
      </c>
      <c r="F23" s="498" t="s">
        <v>2009</v>
      </c>
      <c r="G23" s="498" t="s">
        <v>2009</v>
      </c>
      <c r="H23" s="498" t="s">
        <v>2009</v>
      </c>
      <c r="I23" s="498" t="s">
        <v>2009</v>
      </c>
      <c r="L23"/>
      <c r="N23" s="121"/>
      <c r="O23" s="121"/>
      <c r="P23" s="121"/>
      <c r="Q23" s="121"/>
      <c r="R23" s="121"/>
      <c r="S23" s="121"/>
      <c r="T23" s="121"/>
      <c r="AD23" s="233"/>
      <c r="AE23" s="233"/>
      <c r="AF23" s="233"/>
      <c r="AG23" s="233"/>
      <c r="AH23" s="233"/>
    </row>
    <row r="24" spans="2:34" s="205" customFormat="1" x14ac:dyDescent="0.3">
      <c r="B24" s="282" t="str">
        <f t="shared" ref="B24:B31" si="1">B13</f>
        <v>Guselkumab IV+SC</v>
      </c>
      <c r="C24" s="237">
        <f>'Unit costs'!Q28</f>
        <v>0</v>
      </c>
      <c r="D24" s="237">
        <f t="shared" ref="D24:I31" si="2">D13*$C24/1000</f>
        <v>0</v>
      </c>
      <c r="E24" s="237">
        <f t="shared" si="2"/>
        <v>0</v>
      </c>
      <c r="F24" s="237">
        <f t="shared" si="2"/>
        <v>0</v>
      </c>
      <c r="G24" s="237">
        <f t="shared" si="2"/>
        <v>0</v>
      </c>
      <c r="H24" s="237">
        <f t="shared" si="2"/>
        <v>0</v>
      </c>
      <c r="I24" s="237">
        <f t="shared" si="2"/>
        <v>0</v>
      </c>
      <c r="L24"/>
      <c r="N24" s="121"/>
      <c r="O24" s="121"/>
      <c r="P24" s="121"/>
      <c r="Q24" s="121"/>
      <c r="R24" s="121"/>
      <c r="S24" s="121"/>
      <c r="T24" s="121"/>
      <c r="AD24" s="233"/>
      <c r="AE24" s="233"/>
      <c r="AF24" s="233"/>
      <c r="AG24" s="233"/>
      <c r="AH24" s="233"/>
    </row>
    <row r="25" spans="2:34" s="205" customFormat="1" x14ac:dyDescent="0.3">
      <c r="B25" s="282" t="str">
        <f t="shared" si="1"/>
        <v>Guselkumab SC+SC</v>
      </c>
      <c r="C25" s="237">
        <f>'Unit costs'!R47</f>
        <v>0</v>
      </c>
      <c r="D25" s="237">
        <f t="shared" si="2"/>
        <v>0</v>
      </c>
      <c r="E25" s="237">
        <f t="shared" si="2"/>
        <v>0</v>
      </c>
      <c r="F25" s="237">
        <f t="shared" si="2"/>
        <v>0</v>
      </c>
      <c r="G25" s="237">
        <f t="shared" si="2"/>
        <v>0</v>
      </c>
      <c r="H25" s="237">
        <f t="shared" si="2"/>
        <v>0</v>
      </c>
      <c r="I25" s="237">
        <f t="shared" si="2"/>
        <v>0</v>
      </c>
      <c r="L25"/>
      <c r="N25" s="121"/>
      <c r="O25" s="121"/>
      <c r="P25" s="121"/>
      <c r="Q25" s="121"/>
      <c r="R25" s="121"/>
      <c r="S25" s="121"/>
      <c r="T25" s="121"/>
      <c r="AD25" s="233"/>
      <c r="AE25" s="233"/>
      <c r="AF25" s="233"/>
      <c r="AG25" s="233"/>
      <c r="AH25" s="233"/>
    </row>
    <row r="26" spans="2:34" s="205" customFormat="1" x14ac:dyDescent="0.3">
      <c r="B26" s="282" t="str">
        <f t="shared" si="1"/>
        <v>Mirikizumab</v>
      </c>
      <c r="C26" s="237">
        <f>'Unit costs'!Q64</f>
        <v>0</v>
      </c>
      <c r="D26" s="237">
        <f t="shared" si="2"/>
        <v>0</v>
      </c>
      <c r="E26" s="237">
        <f t="shared" si="2"/>
        <v>0</v>
      </c>
      <c r="F26" s="237">
        <f t="shared" si="2"/>
        <v>0</v>
      </c>
      <c r="G26" s="237">
        <f t="shared" si="2"/>
        <v>0</v>
      </c>
      <c r="H26" s="237">
        <f t="shared" si="2"/>
        <v>0</v>
      </c>
      <c r="I26" s="237">
        <f t="shared" si="2"/>
        <v>0</v>
      </c>
      <c r="L26"/>
      <c r="N26" s="121"/>
      <c r="O26" s="121"/>
      <c r="P26" s="121"/>
      <c r="Q26" s="121"/>
      <c r="R26" s="121"/>
      <c r="S26" s="121"/>
      <c r="T26" s="121"/>
      <c r="AD26" s="233"/>
      <c r="AE26" s="233"/>
      <c r="AF26" s="233"/>
      <c r="AG26" s="233"/>
      <c r="AH26" s="233"/>
    </row>
    <row r="27" spans="2:34" s="205" customFormat="1" x14ac:dyDescent="0.3">
      <c r="B27" s="282" t="str">
        <f t="shared" si="1"/>
        <v>Risankizumab</v>
      </c>
      <c r="C27" s="237">
        <f>'Unit costs'!Q81</f>
        <v>0</v>
      </c>
      <c r="D27" s="237">
        <f t="shared" si="2"/>
        <v>0</v>
      </c>
      <c r="E27" s="237">
        <f t="shared" si="2"/>
        <v>0</v>
      </c>
      <c r="F27" s="237">
        <f t="shared" si="2"/>
        <v>0</v>
      </c>
      <c r="G27" s="237">
        <f t="shared" si="2"/>
        <v>0</v>
      </c>
      <c r="H27" s="237">
        <f t="shared" si="2"/>
        <v>0</v>
      </c>
      <c r="I27" s="237">
        <f t="shared" si="2"/>
        <v>0</v>
      </c>
      <c r="L27"/>
      <c r="N27" s="121"/>
      <c r="O27" s="121"/>
      <c r="P27" s="121"/>
      <c r="Q27" s="121"/>
      <c r="R27" s="121"/>
      <c r="S27" s="121"/>
      <c r="T27" s="121"/>
      <c r="AD27" s="233"/>
      <c r="AE27" s="233"/>
      <c r="AF27" s="233"/>
      <c r="AG27" s="233"/>
      <c r="AH27" s="233"/>
    </row>
    <row r="28" spans="2:34" s="205" customFormat="1" x14ac:dyDescent="0.3">
      <c r="B28" s="282" t="str">
        <f t="shared" si="1"/>
        <v>Ustekinumab</v>
      </c>
      <c r="C28" s="237">
        <f>'Unit costs'!Q98</f>
        <v>0</v>
      </c>
      <c r="D28" s="237">
        <f t="shared" si="2"/>
        <v>0</v>
      </c>
      <c r="E28" s="237">
        <f t="shared" si="2"/>
        <v>0</v>
      </c>
      <c r="F28" s="237">
        <f t="shared" si="2"/>
        <v>0</v>
      </c>
      <c r="G28" s="237">
        <f t="shared" si="2"/>
        <v>0</v>
      </c>
      <c r="H28" s="237">
        <f t="shared" si="2"/>
        <v>0</v>
      </c>
      <c r="I28" s="237">
        <f t="shared" si="2"/>
        <v>0</v>
      </c>
      <c r="L28"/>
      <c r="N28" s="121"/>
      <c r="O28" s="121"/>
      <c r="P28" s="121"/>
      <c r="Q28" s="121"/>
      <c r="R28" s="121"/>
      <c r="S28" s="121"/>
      <c r="T28" s="121"/>
      <c r="AD28" s="233"/>
      <c r="AE28" s="233"/>
      <c r="AF28" s="233"/>
      <c r="AG28" s="233"/>
      <c r="AH28" s="233"/>
    </row>
    <row r="29" spans="2:34" s="205" customFormat="1" x14ac:dyDescent="0.3">
      <c r="B29" s="282" t="str">
        <f t="shared" si="1"/>
        <v>Vedolizumab IV+IV</v>
      </c>
      <c r="C29" s="237">
        <f>'Unit costs'!Q115</f>
        <v>0</v>
      </c>
      <c r="D29" s="237">
        <f t="shared" si="2"/>
        <v>0</v>
      </c>
      <c r="E29" s="237">
        <f t="shared" si="2"/>
        <v>0</v>
      </c>
      <c r="F29" s="237">
        <f t="shared" si="2"/>
        <v>0</v>
      </c>
      <c r="G29" s="237">
        <f t="shared" si="2"/>
        <v>0</v>
      </c>
      <c r="H29" s="237">
        <f t="shared" si="2"/>
        <v>0</v>
      </c>
      <c r="I29" s="237">
        <f t="shared" si="2"/>
        <v>0</v>
      </c>
      <c r="L29"/>
      <c r="N29" s="121"/>
      <c r="O29" s="121"/>
      <c r="P29" s="121"/>
      <c r="Q29" s="121"/>
      <c r="R29" s="121"/>
      <c r="S29" s="121"/>
      <c r="T29" s="121"/>
      <c r="AD29" s="233"/>
      <c r="AE29" s="233"/>
      <c r="AF29" s="233"/>
      <c r="AG29" s="233"/>
      <c r="AH29" s="233"/>
    </row>
    <row r="30" spans="2:34" s="205" customFormat="1" x14ac:dyDescent="0.3">
      <c r="B30" s="282" t="str">
        <f t="shared" si="1"/>
        <v>Vedolizumab IV+SC</v>
      </c>
      <c r="C30" s="237">
        <f>'Unit costs'!Q132</f>
        <v>0</v>
      </c>
      <c r="D30" s="237">
        <f t="shared" si="2"/>
        <v>0</v>
      </c>
      <c r="E30" s="237">
        <f t="shared" si="2"/>
        <v>0</v>
      </c>
      <c r="F30" s="237">
        <f t="shared" si="2"/>
        <v>0</v>
      </c>
      <c r="G30" s="237">
        <f t="shared" si="2"/>
        <v>0</v>
      </c>
      <c r="H30" s="237">
        <f t="shared" si="2"/>
        <v>0</v>
      </c>
      <c r="I30" s="237">
        <f t="shared" si="2"/>
        <v>0</v>
      </c>
      <c r="L30"/>
      <c r="N30" s="121"/>
      <c r="O30" s="121"/>
      <c r="P30" s="121"/>
      <c r="Q30" s="121"/>
      <c r="R30" s="121"/>
      <c r="S30" s="121"/>
      <c r="T30" s="121"/>
      <c r="AD30" s="233"/>
      <c r="AE30" s="233"/>
      <c r="AF30" s="233"/>
      <c r="AG30" s="233"/>
      <c r="AH30" s="233"/>
    </row>
    <row r="31" spans="2:34" s="205" customFormat="1" x14ac:dyDescent="0.3">
      <c r="B31" s="282" t="str">
        <f t="shared" si="1"/>
        <v>Upadacitinib</v>
      </c>
      <c r="C31" s="237">
        <f>'Unit costs'!Q149</f>
        <v>0</v>
      </c>
      <c r="D31" s="237">
        <f t="shared" si="2"/>
        <v>0</v>
      </c>
      <c r="E31" s="237">
        <f t="shared" si="2"/>
        <v>0</v>
      </c>
      <c r="F31" s="237">
        <f t="shared" si="2"/>
        <v>0</v>
      </c>
      <c r="G31" s="237">
        <f t="shared" si="2"/>
        <v>0</v>
      </c>
      <c r="H31" s="237">
        <f t="shared" si="2"/>
        <v>0</v>
      </c>
      <c r="I31" s="237">
        <f t="shared" si="2"/>
        <v>0</v>
      </c>
      <c r="L31"/>
      <c r="N31" s="121"/>
      <c r="O31" s="121"/>
      <c r="P31" s="121"/>
      <c r="Q31" s="121"/>
      <c r="R31" s="121"/>
      <c r="S31" s="121"/>
      <c r="T31" s="121"/>
      <c r="AD31" s="233"/>
      <c r="AE31" s="233"/>
      <c r="AF31" s="233"/>
      <c r="AG31" s="233"/>
      <c r="AH31" s="233"/>
    </row>
    <row r="32" spans="2:34" s="205" customFormat="1" x14ac:dyDescent="0.3">
      <c r="B32" s="240" t="s">
        <v>2029</v>
      </c>
      <c r="C32" s="486"/>
      <c r="D32" s="168">
        <f>SUM(D24:D31)</f>
        <v>0</v>
      </c>
      <c r="E32" s="168">
        <f t="shared" ref="E32:I32" si="3">SUM(E24:E31)</f>
        <v>0</v>
      </c>
      <c r="F32" s="168">
        <f t="shared" si="3"/>
        <v>0</v>
      </c>
      <c r="G32" s="168">
        <f t="shared" si="3"/>
        <v>0</v>
      </c>
      <c r="H32" s="168">
        <f t="shared" si="3"/>
        <v>0</v>
      </c>
      <c r="I32" s="168">
        <f t="shared" si="3"/>
        <v>0</v>
      </c>
      <c r="J32" s="289"/>
      <c r="L32"/>
      <c r="N32" s="121"/>
      <c r="O32" s="121"/>
      <c r="P32" s="121"/>
      <c r="Q32" s="121"/>
      <c r="R32" s="121"/>
      <c r="S32" s="121"/>
      <c r="T32" s="121"/>
      <c r="AD32" s="233"/>
      <c r="AE32" s="233"/>
      <c r="AF32" s="233"/>
      <c r="AG32" s="233"/>
      <c r="AH32" s="233"/>
    </row>
    <row r="33" spans="2:34" s="205" customFormat="1" x14ac:dyDescent="0.3">
      <c r="B33" s="241"/>
      <c r="C33" s="121"/>
      <c r="D33" s="121"/>
      <c r="E33" s="121"/>
      <c r="F33" s="121"/>
      <c r="G33" s="121"/>
      <c r="H33" s="121"/>
      <c r="I33" s="121"/>
      <c r="L33"/>
      <c r="N33" s="121"/>
      <c r="O33" s="121"/>
      <c r="P33" s="121"/>
      <c r="Q33" s="121"/>
      <c r="R33" s="121"/>
      <c r="S33" s="121"/>
      <c r="T33" s="121"/>
      <c r="AD33" s="233"/>
      <c r="AE33" s="233"/>
      <c r="AF33" s="233"/>
      <c r="AG33" s="233"/>
      <c r="AH33" s="233"/>
    </row>
    <row r="34" spans="2:34" s="205" customFormat="1" x14ac:dyDescent="0.3">
      <c r="B34" s="304"/>
      <c r="C34" s="238"/>
      <c r="D34" s="288" t="s">
        <v>2011</v>
      </c>
      <c r="E34" s="168">
        <f>E32-$D$32</f>
        <v>0</v>
      </c>
      <c r="F34" s="168">
        <f t="shared" ref="F34:I34" si="4">F32-$D$32</f>
        <v>0</v>
      </c>
      <c r="G34" s="168">
        <f t="shared" si="4"/>
        <v>0</v>
      </c>
      <c r="H34" s="168">
        <f t="shared" si="4"/>
        <v>0</v>
      </c>
      <c r="I34" s="168">
        <f t="shared" si="4"/>
        <v>0</v>
      </c>
      <c r="L34"/>
      <c r="N34" s="121"/>
      <c r="O34" s="121"/>
      <c r="P34" s="121"/>
      <c r="Q34" s="121"/>
      <c r="R34" s="121"/>
      <c r="S34" s="121"/>
      <c r="T34" s="121"/>
      <c r="AD34" s="233"/>
      <c r="AE34" s="233"/>
      <c r="AF34" s="233"/>
      <c r="AG34" s="233"/>
      <c r="AH34" s="233"/>
    </row>
    <row r="35" spans="2:34" s="205" customFormat="1" x14ac:dyDescent="0.3">
      <c r="B35" s="304"/>
      <c r="C35" s="238"/>
      <c r="D35" s="244" t="s">
        <v>2030</v>
      </c>
      <c r="E35" s="168">
        <f>E34</f>
        <v>0</v>
      </c>
      <c r="F35" s="169">
        <f>F34-E34</f>
        <v>0</v>
      </c>
      <c r="G35" s="169">
        <f t="shared" ref="G35:I35" si="5">G34-F34</f>
        <v>0</v>
      </c>
      <c r="H35" s="169">
        <f t="shared" si="5"/>
        <v>0</v>
      </c>
      <c r="I35" s="169">
        <f t="shared" si="5"/>
        <v>0</v>
      </c>
      <c r="J35" s="121"/>
      <c r="K35" s="121"/>
      <c r="L35"/>
      <c r="M35" s="121"/>
      <c r="N35" s="121"/>
      <c r="O35" s="121"/>
      <c r="P35" s="121"/>
      <c r="Q35" s="121"/>
      <c r="R35" s="121"/>
      <c r="S35" s="121"/>
      <c r="T35" s="121"/>
      <c r="AD35" s="233"/>
      <c r="AE35" s="233"/>
      <c r="AF35" s="233"/>
      <c r="AG35" s="233"/>
      <c r="AH35" s="233"/>
    </row>
    <row r="37" spans="2:34" x14ac:dyDescent="0.3">
      <c r="J37" s="205"/>
      <c r="K37" s="205"/>
    </row>
    <row r="38" spans="2:34" x14ac:dyDescent="0.3">
      <c r="J38" s="205"/>
      <c r="K38" s="205"/>
    </row>
    <row r="39" spans="2:34" x14ac:dyDescent="0.3">
      <c r="J39" s="205"/>
      <c r="K39" s="205"/>
    </row>
  </sheetData>
  <sheetProtection algorithmName="SHA-512" hashValue="tNrum/QysoQwYPM2TC7sJ7Vaq7jKKkj1K89JpZP+6Vgf0BDh2XXwkwgw92y06yRtiX9UzBHNUaDVCSfga5CaKw==" saltValue="6VYeWwlqOXJGn5nVz8RDRg=="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24C17-9003-4474-A67F-56162B9CF558}">
  <ds:schemaRefs>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eb656aa-4e79-4e95-9076-bc119a23e0cc"/>
    <ds:schemaRef ds:uri="http://purl.org/dc/elements/1.1/"/>
    <ds:schemaRef ds:uri="c1f338ac-e338-414f-952c-f74dcc6d59e1"/>
    <ds:schemaRef ds:uri="acaf4567-dc07-471f-892c-2bcb86ef35ae"/>
    <ds:schemaRef ds:uri="http://purl.org/dc/terms/"/>
  </ds:schemaRefs>
</ds:datastoreItem>
</file>

<file path=customXml/itemProps2.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Population selection</vt:lpstr>
      <vt:lpstr>Uptake phasing</vt:lpstr>
      <vt:lpstr>Cover</vt:lpstr>
      <vt:lpstr>Contents</vt:lpstr>
      <vt:lpstr>Inputs and population</vt:lpstr>
      <vt:lpstr>Capacity inputs</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TA1095 TA1080 TA905 TA888 TA456 Resource impact template 20250919</dc:title>
  <dc:subject/>
  <dc:creator/>
  <cp:keywords/>
  <dc:description/>
  <cp:lastModifiedBy/>
  <cp:revision/>
  <dcterms:created xsi:type="dcterms:W3CDTF">2022-07-27T12:38:28Z</dcterms:created>
  <dcterms:modified xsi:type="dcterms:W3CDTF">2025-09-19T13:20:51Z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