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fileSharing readOnlyRecommended="1"/>
  <workbookPr filterPrivacy="1" codeName="ThisWorkbook" hidePivotFieldList="1"/>
  <xr:revisionPtr revIDLastSave="2281" documentId="8_{FF5E48D8-42E0-4388-B7E9-12150729176F}" xr6:coauthVersionLast="47" xr6:coauthVersionMax="47" xr10:uidLastSave="{13BE16E6-E800-4D1F-9372-F2DAE81923AB}"/>
  <bookViews>
    <workbookView xWindow="43080" yWindow="-120" windowWidth="29040" windowHeight="15720" tabRatio="727" firstSheet="6" xr2:uid="{00000000-000D-0000-FFFF-FFFF00000000}"/>
  </bookViews>
  <sheets>
    <sheet name="Cover" sheetId="90" r:id="rId1"/>
    <sheet name="Conceptual model" sheetId="91" r:id="rId2"/>
    <sheet name="INPUTS &gt;&gt;" sheetId="61" r:id="rId3"/>
    <sheet name="Historic replacements" sheetId="12" r:id="rId4"/>
    <sheet name="PR19 Forecast" sheetId="52" r:id="rId5"/>
    <sheet name="PR24 Forecast" sheetId="53" r:id="rId6"/>
    <sheet name="Accelerated replacements" sheetId="86" r:id="rId7"/>
    <sheet name="REPLACEMENT ANALYSIS &gt;&gt;" sheetId="56" r:id="rId8"/>
    <sheet name="Household rates" sheetId="50" r:id="rId9"/>
    <sheet name="Non-household rates" sheetId="51" r:id="rId10"/>
    <sheet name="PR19 DELIVERY &gt;&gt;" sheetId="60" r:id="rId11"/>
    <sheet name="Household delivery" sheetId="82" r:id="rId12"/>
    <sheet name="Non-household delivery" sheetId="85" r:id="rId13"/>
    <sheet name="OUTPUTS &gt;&gt;" sheetId="83" r:id="rId14"/>
    <sheet name="Adjustment" sheetId="73" r:id="rId15"/>
  </sheets>
  <definedNames>
    <definedName name="____net1" hidden="1">{"NET",#N/A,FALSE,"401C11"}</definedName>
    <definedName name="__123Graph_A" hidden="1">#REF!</definedName>
    <definedName name="__123Graph_B" hidden="1">#REF!</definedName>
    <definedName name="__123Graph_C" hidden="1">#REF!</definedName>
    <definedName name="__123Graph_X" hidden="1">#REF!</definedName>
    <definedName name="__net1" hidden="1">{"NET",#N/A,FALSE,"401C11"}</definedName>
    <definedName name="_1___Data_table_for_graph___Leakage___AR4__AR3__AR2__AR1_and_Ofwat_leakage_targets">#REF!</definedName>
    <definedName name="_1__Data_table_for_graph___meter_penetration___AR4__AR3__AR2__and_AR1">#REF!</definedName>
    <definedName name="_1__Graph___meter_penetration___AR4__AR3__AR2__and_AR1">#REF!</definedName>
    <definedName name="_1_0__123Grap" hidden="1">#REF!</definedName>
    <definedName name="_1_123Grap" hidden="1">#REF!</definedName>
    <definedName name="_123Graph_F" hidden="1">#REF!</definedName>
    <definedName name="_1st_model_column_flag">#REF!</definedName>
    <definedName name="_2__Graph___Leakage_AR4__AR3__AR2__AR1_and_Ofwat_leakage_targets">#REF!</definedName>
    <definedName name="_2__Graph___meter_penetration___AR4__AR3__AR2__and_AR1">#REF!</definedName>
    <definedName name="_2_0__123Grap" hidden="1">#REF!</definedName>
    <definedName name="_2_123Grap" hidden="1">#REF!</definedName>
    <definedName name="_2020_25_RCV___nominal.ADDN1">#REF!</definedName>
    <definedName name="_2020_25_RCV___nominal.ADDN1.BEG">#REF!</definedName>
    <definedName name="_2020_25_RCV___nominal.ADDN2">#REF!</definedName>
    <definedName name="_2020_25_RCV___nominal.ADDN2.BEG">#REF!</definedName>
    <definedName name="_2020_25_RCV___nominal.BR">#REF!</definedName>
    <definedName name="_2020_25_RCV___nominal.BR.BEG">#REF!</definedName>
    <definedName name="_2020_25_RCV___nominal.WN">#REF!</definedName>
    <definedName name="_2020_25_RCV___nominal.WN.BEG">#REF!</definedName>
    <definedName name="_2020_25_RCV___nominal.WR">#REF!</definedName>
    <definedName name="_2020_25_RCV___nominal.WR.BEG">#REF!</definedName>
    <definedName name="_2020_25_RCV___nominal.WWN">#REF!</definedName>
    <definedName name="_2020_25_RCV___nominal.WWN.BEG">#REF!</definedName>
    <definedName name="_2020_25_RCV___not_negative_check.ADDN1">#REF!</definedName>
    <definedName name="_2020_25_RCV___not_negative_check.ADDN2">#REF!</definedName>
    <definedName name="_2020_25_RCV___not_negative_check.BR">#REF!</definedName>
    <definedName name="_2020_25_RCV___not_negative_check.WN">#REF!</definedName>
    <definedName name="_2020_25_RCV___not_negative_check.WR">#REF!</definedName>
    <definedName name="_2020_25_RCV___not_negative_check.WWN">#REF!</definedName>
    <definedName name="_2020_25_RCV___not_negative_check_overall.ADDN1">#REF!</definedName>
    <definedName name="_2020_25_RCV___not_negative_check_overall.ADDN2">#REF!</definedName>
    <definedName name="_2020_25_RCV___not_negative_check_overall.BR">#REF!</definedName>
    <definedName name="_2020_25_RCV___not_negative_check_overall.WN">#REF!</definedName>
    <definedName name="_2020_25_RCV___not_negative_check_overall.WR">#REF!</definedName>
    <definedName name="_2020_25_RCV___not_negative_check_overall.WWN">#REF!</definedName>
    <definedName name="_2020_25_RCV___opening_plus_movement___nominal.ADDN1">#REF!</definedName>
    <definedName name="_2020_25_RCV___opening_plus_movement___nominal.ADDN2">#REF!</definedName>
    <definedName name="_2020_25_RCV___opening_plus_movement___nominal.BR">#REF!</definedName>
    <definedName name="_2020_25_RCV___opening_plus_movement___nominal.WN">#REF!</definedName>
    <definedName name="_2020_25_RCV___opening_plus_movement___nominal.WR">#REF!</definedName>
    <definedName name="_2020_25_RCV___opening_plus_movement___nominal.WWN">#REF!</definedName>
    <definedName name="_2020_25_RCV___real.ADDN1">#REF!</definedName>
    <definedName name="_2020_25_RCV___real.ADDN2">#REF!</definedName>
    <definedName name="_2020_25_RCV___real.BR">#REF!</definedName>
    <definedName name="_2020_25_RCV___real.WN">#REF!</definedName>
    <definedName name="_2020_25_RCV___real.WR">#REF!</definedName>
    <definedName name="_2020_25_RCV___real.WWN">#REF!</definedName>
    <definedName name="_2020_25_RCV_initial_balance___nominal.ADDN1">#REF!</definedName>
    <definedName name="_2020_25_RCV_initial_balance___nominal.ADDN2">#REF!</definedName>
    <definedName name="_2020_25_RCV_initial_balance___nominal.BR">#REF!</definedName>
    <definedName name="_2020_25_RCV_initial_balance___nominal.WN">#REF!</definedName>
    <definedName name="_2020_25_RCV_initial_balance___nominal.WR">#REF!</definedName>
    <definedName name="_2020_25_RCV_initial_balance___nominal.WWN">#REF!</definedName>
    <definedName name="_2020_25_RCV_initial_balance___not_negative_check.ADDN1">#REF!</definedName>
    <definedName name="_2020_25_RCV_initial_balance___not_negative_check.ADDN2">#REF!</definedName>
    <definedName name="_2020_25_RCV_initial_balance___not_negative_check.BR">#REF!</definedName>
    <definedName name="_2020_25_RCV_initial_balance___not_negative_check.WN">#REF!</definedName>
    <definedName name="_2020_25_RCV_initial_balance___not_negative_check.WR">#REF!</definedName>
    <definedName name="_2020_25_RCV_initial_balance___not_negative_check.WWN">#REF!</definedName>
    <definedName name="_2020_25_RCV_initial_balance___not_negative_check_overall.ADDN1">#REF!</definedName>
    <definedName name="_2020_25_RCV_initial_balance___not_negative_check_overall.ADDN2">#REF!</definedName>
    <definedName name="_2020_25_RCV_initial_balance___not_negative_check_overall.BR">#REF!</definedName>
    <definedName name="_2020_25_RCV_initial_balance___not_negative_check_overall.WN">#REF!</definedName>
    <definedName name="_2020_25_RCV_initial_balance___not_negative_check_overall.WR">#REF!</definedName>
    <definedName name="_2020_25_RCV_initial_balance___not_negative_check_overall.WWN">#REF!</definedName>
    <definedName name="_2020_25_RCV_initial_balance___wholesale___nominal">#REF!</definedName>
    <definedName name="_2020_25_RCV_run_off___nominal.ADDN1">#REF!</definedName>
    <definedName name="_2020_25_RCV_run_off___nominal.ADDN2">#REF!</definedName>
    <definedName name="_2020_25_RCV_run_off___nominal.BR">#REF!</definedName>
    <definedName name="_2020_25_RCV_run_off___nominal.WN">#REF!</definedName>
    <definedName name="_2020_25_RCV_run_off___nominal.WR">#REF!</definedName>
    <definedName name="_2020_25_RCV_run_off___nominal.WWN">#REF!</definedName>
    <definedName name="_2020_25_RCV_run_off___real.ADDN1">#REF!</definedName>
    <definedName name="_2020_25_RCV_run_off___real.ADDN2">#REF!</definedName>
    <definedName name="_2020_25_RCV_run_off___real.BR">#REF!</definedName>
    <definedName name="_2020_25_RCV_run_off___real.WN">#REF!</definedName>
    <definedName name="_2020_25_RCV_run_off___real.WR">#REF!</definedName>
    <definedName name="_2020_25_RCV_run_off___real.WWN">#REF!</definedName>
    <definedName name="_3__Table_of_Leakage__Ml_d__percent_change_since_AR3__AR2__AR1">#REF!</definedName>
    <definedName name="_3__Table_of_meter_penetration_percent_change_since_AR3__AR2_and_AR1">#REF!</definedName>
    <definedName name="_3_0_S" hidden="1">#REF!</definedName>
    <definedName name="_3_123Grap" hidden="1">#REF!</definedName>
    <definedName name="_34_123Grap" hidden="1">#REF!</definedName>
    <definedName name="_42S" hidden="1">#REF!</definedName>
    <definedName name="_4S" hidden="1">#REF!</definedName>
    <definedName name="_5_0__123Grap" hidden="1">#REF!</definedName>
    <definedName name="_6_0_S" hidden="1">#REF!</definedName>
    <definedName name="_6_123Grap" hidden="1">#REF!</definedName>
    <definedName name="_8_123Grap" hidden="1">#REF!</definedName>
    <definedName name="_8S" hidden="1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257</definedName>
    <definedName name="_AtRisk_SimSetting_ReportOptionReportsFileType" hidden="1">1</definedName>
    <definedName name="_AtRisk_SimSetting_ReportOptionSelectiveQR" hidden="1">FALSE</definedName>
    <definedName name="_AtRisk_SimSetting_ReportsList" hidden="1">257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Dist_Values" hidden="1">#REF!</definedName>
    <definedName name="_Fill" hidden="1">#REF!</definedName>
    <definedName name="_Key1" hidden="1">#REF!</definedName>
    <definedName name="_Key2" hidden="1">#REF!</definedName>
    <definedName name="_net1" hidden="1">{"NET",#N/A,FALSE,"401C11"}</definedName>
    <definedName name="_Order1" hidden="1">255</definedName>
    <definedName name="_Order2" hidden="1">255</definedName>
    <definedName name="_Sort" hidden="1">#REF!</definedName>
    <definedName name="a" hidden="1">{"CHARGE",#N/A,FALSE,"401C11"}</definedName>
    <definedName name="aa" hidden="1">{"CHARGE",#N/A,FALSE,"401C11"}</definedName>
    <definedName name="aaa" hidden="1">{"CHARGE",#N/A,FALSE,"401C11"}</definedName>
    <definedName name="aaaa" hidden="1">{"CHARGE",#N/A,FALSE,"401C11"}</definedName>
    <definedName name="abc" hidden="1">{"NET",#N/A,FALSE,"401C11"}</definedName>
    <definedName name="Active_____of_dividends_issued_as_scrip_shares">#REF!</definedName>
    <definedName name="Active_____of_ILD">#REF!</definedName>
    <definedName name="Active_____of_ordinary_dividends_paid_as_interim_dividend">#REF!</definedName>
    <definedName name="Active___2020_25_RCV_opening_balance___real.ADDN1">#REF!</definedName>
    <definedName name="Active___2020_25_RCV_opening_balance___real.ADDN2">#REF!</definedName>
    <definedName name="Active___2020_25_RCV_opening_balance___real.BR">#REF!</definedName>
    <definedName name="Active___2020_25_RCV_opening_balance___real.WN">#REF!</definedName>
    <definedName name="Active___2020_25_RCV_opening_balance___real.WR">#REF!</definedName>
    <definedName name="Active___2020_25_RCV_opening_balance___real.WWN">#REF!</definedName>
    <definedName name="Active___accounting_charge_included_in_regulatory_accounts_for_Defined_Contribution_schemes___charge_for_DC_schemes___control___real.ADDN1">#REF!</definedName>
    <definedName name="Active___accounting_charge_included_in_regulatory_accounts_for_Defined_Contribution_schemes___charge_for_DC_schemes___control___real.ADDN2">#REF!</definedName>
    <definedName name="Active___accounting_charge_included_in_regulatory_accounts_for_Defined_Contribution_schemes___charge_for_DC_schemes___control___real.BR">#REF!</definedName>
    <definedName name="Active___accounting_charge_included_in_regulatory_accounts_for_Defined_Contribution_schemes___charge_for_DC_schemes___control___real.WN">#REF!</definedName>
    <definedName name="Active___accounting_charge_included_in_regulatory_accounts_for_Defined_Contribution_schemes___charge_for_DC_schemes___control___real.WR">#REF!</definedName>
    <definedName name="Active___accounting_charge_included_in_regulatory_accounts_for_Defined_Contribution_schemes___charge_for_DC_schemes___control___real.WWN">#REF!</definedName>
    <definedName name="Active___actual_opening_Fixed_rate_debt___nominal.ADDN1">#REF!</definedName>
    <definedName name="Active___actual_opening_Fixed_rate_debt___nominal.ADDN2">#REF!</definedName>
    <definedName name="Active___actual_opening_Fixed_rate_debt___nominal.BR">#REF!</definedName>
    <definedName name="Active___actual_opening_Fixed_rate_debt___nominal.WN">#REF!</definedName>
    <definedName name="Active___actual_opening_Fixed_rate_debt___nominal.WR">#REF!</definedName>
    <definedName name="Active___actual_opening_Fixed_rate_debt___nominal.WWN">#REF!</definedName>
    <definedName name="Active___actual_opening_Floating_rate_debt___nominal.ADDN1">#REF!</definedName>
    <definedName name="Active___actual_opening_Floating_rate_debt___nominal.ADDN2">#REF!</definedName>
    <definedName name="Active___actual_opening_Floating_rate_debt___nominal.BR">#REF!</definedName>
    <definedName name="Active___actual_opening_Floating_rate_debt___nominal.WN">#REF!</definedName>
    <definedName name="Active___actual_opening_Floating_rate_debt___nominal.WR">#REF!</definedName>
    <definedName name="Active___actual_opening_Floating_rate_debt___nominal.WWN">#REF!</definedName>
    <definedName name="Active___actual_opening_index_linked_debt___nominal.ADDN1">#REF!</definedName>
    <definedName name="Active___actual_opening_index_linked_debt___nominal.ADDN2">#REF!</definedName>
    <definedName name="Active___actual_opening_index_linked_debt___nominal.BR">#REF!</definedName>
    <definedName name="Active___actual_opening_index_linked_debt___nominal.WN">#REF!</definedName>
    <definedName name="Active___actual_opening_index_linked_debt___nominal.WR">#REF!</definedName>
    <definedName name="Active___actual_opening_index_linked_debt___nominal.WWN">#REF!</definedName>
    <definedName name="Active___adjustment_to_tax_payment___control___nominal.ADDN1">#REF!</definedName>
    <definedName name="Active___adjustment_to_tax_payment___control___nominal.ADDN2">#REF!</definedName>
    <definedName name="Active___adjustment_to_tax_payment___control___nominal.BR">#REF!</definedName>
    <definedName name="Active___adjustment_to_tax_payment___control___nominal.WN">#REF!</definedName>
    <definedName name="Active___adjustment_to_tax_payment___control___nominal.WR">#REF!</definedName>
    <definedName name="Active___adjustment_to_tax_payment___control___nominal.WWN">#REF!</definedName>
    <definedName name="Active___Adjustment_to_Wholesale_revenue_requirement___real.ADDN1">#REF!</definedName>
    <definedName name="Active___Adjustment_to_Wholesale_revenue_requirement___real.ADDN2">#REF!</definedName>
    <definedName name="Active___Adjustment_to_Wholesale_revenue_requirement___real.BR">#REF!</definedName>
    <definedName name="Active___Adjustment_to_Wholesale_revenue_requirement___real.WN">#REF!</definedName>
    <definedName name="Active___Adjustment_to_Wholesale_revenue_requirement___real.WR">#REF!</definedName>
    <definedName name="Active___Adjustment_to_Wholesale_revenue_requirement___real.WWN">#REF!</definedName>
    <definedName name="Active___Allowable_depreciation_on_capitalised_revenue_expenditure__infra___non_infra____control___nominal.ADDN1">#REF!</definedName>
    <definedName name="Active___Allowable_depreciation_on_capitalised_revenue_expenditure__infra___non_infra____control___nominal.ADDN2">#REF!</definedName>
    <definedName name="Active___Allowable_depreciation_on_capitalised_revenue_expenditure__infra___non_infra____control___nominal.BR">#REF!</definedName>
    <definedName name="Active___Allowable_depreciation_on_capitalised_revenue_expenditure__infra___non_infra____control___nominal.WN">#REF!</definedName>
    <definedName name="Active___Allowable_depreciation_on_capitalised_revenue_expenditure__infra___non_infra____control___nominal.WR">#REF!</definedName>
    <definedName name="Active___Allowable_depreciation_on_capitalised_revenue_expenditure__infra___non_infra____control___nominal.WWN">#REF!</definedName>
    <definedName name="Active___Allowed_depreciation___Business___nominal">#REF!</definedName>
    <definedName name="Active___Alternative_revenue_value___nominal.ADDN1">#REF!</definedName>
    <definedName name="Active___Alternative_revenue_value___nominal.ADDN2">#REF!</definedName>
    <definedName name="Active___Alternative_revenue_value___nominal.BR">#REF!</definedName>
    <definedName name="Active___Alternative_revenue_value___nominal.WN">#REF!</definedName>
    <definedName name="Active___Alternative_revenue_value___nominal.WR">#REF!</definedName>
    <definedName name="Active___Alternative_revenue_value___nominal.WWN">#REF!</definedName>
    <definedName name="Active___Alternative_revenue_value___real.ADDN1">#REF!</definedName>
    <definedName name="Active___Alternative_revenue_value___real.ADDN2">#REF!</definedName>
    <definedName name="Active___Alternative_revenue_value___real.BR">#REF!</definedName>
    <definedName name="Active___Alternative_revenue_value___real.WN">#REF!</definedName>
    <definedName name="Active___Alternative_revenue_value___real.WR">#REF!</definedName>
    <definedName name="Active___Alternative_revenue_value___real.WWN">#REF!</definedName>
    <definedName name="Active___bank_interest_rate__receivable_.ADDN1">#REF!</definedName>
    <definedName name="Active___bank_interest_rate__receivable_.ADDN2">#REF!</definedName>
    <definedName name="Active___bank_interest_rate__receivable_.BR">#REF!</definedName>
    <definedName name="Active___bank_interest_rate__receivable_.WN">#REF!</definedName>
    <definedName name="Active___bank_interest_rate__receivable_.WR">#REF!</definedName>
    <definedName name="Active___bank_interest_rate__receivable_.WWN">#REF!</definedName>
    <definedName name="Active___Base_revenue_for_2024_25___real.ADDN1">#REF!</definedName>
    <definedName name="Active___Base_revenue_for_2024_25___real.ADDN2">#REF!</definedName>
    <definedName name="Active___Base_revenue_for_2024_25___real.BR">#REF!</definedName>
    <definedName name="Active___Base_revenue_for_2024_25___real.WN">#REF!</definedName>
    <definedName name="Active___Base_revenue_for_2024_25___real.WR">#REF!</definedName>
    <definedName name="Active___Base_revenue_for_2024_25___real.WWN">#REF!</definedName>
    <definedName name="Active___Blended_interest_rate_on_change_in_borrowings">#REF!</definedName>
    <definedName name="Active___Busines_retail_Advance_receipts_creditor_days_unmeasured">#REF!</definedName>
    <definedName name="Active___Busines_retail_Measured_income_accrual_rate">#REF!</definedName>
    <definedName name="Active___Business__retail_total_allowed_depreciation___real">#REF!</definedName>
    <definedName name="Active___Business_Advance_Receipts_Weighting___Unmeasured">#REF!</definedName>
    <definedName name="Active___Business_Measured_income_accrual_Opening_balance___nominal">#REF!</definedName>
    <definedName name="Active___Business_measured_income_proportion_of_total_Business_income">#REF!</definedName>
    <definedName name="Active___Business_retail_average_cost_per_customer_in_Tariff_Band__Welsh_companies____real.1">#REF!</definedName>
    <definedName name="Active___Business_retail_average_cost_per_customer_in_Tariff_Band__Welsh_companies____real.2">#REF!</definedName>
    <definedName name="Active___Business_retail_average_cost_per_customer_in_Tariff_Band__Welsh_companies____real.3">#REF!</definedName>
    <definedName name="Active___Business_retail_margin___Override">#REF!</definedName>
    <definedName name="Active___Business_retail_revenue_adjustment___real">#REF!</definedName>
    <definedName name="Active___Business_retail_revenue_override___nominal">#REF!</definedName>
    <definedName name="Active___business_weighted_average_debtor_days">#REF!</definedName>
    <definedName name="Active___Capex_creditor_days">#REF!</definedName>
    <definedName name="Active___Capital_expenditure___proportion_of_new_capital_expenditure_qualifying_for_the_main_rate_pool___control.ADDN1">#REF!</definedName>
    <definedName name="Active___Capital_expenditure___proportion_of_new_capital_expenditure_qualifying_for_the_main_rate_pool___control.ADDN2">#REF!</definedName>
    <definedName name="Active___Capital_expenditure___proportion_of_new_capital_expenditure_qualifying_for_the_main_rate_pool___control.BR">#REF!</definedName>
    <definedName name="Active___Capital_expenditure___proportion_of_new_capital_expenditure_qualifying_for_the_main_rate_pool___control.WN">#REF!</definedName>
    <definedName name="Active___Capital_expenditure___proportion_of_new_capital_expenditure_qualifying_for_the_main_rate_pool___control.WR">#REF!</definedName>
    <definedName name="Active___Capital_expenditure___proportion_of_new_capital_expenditure_qualifying_for_the_main_rate_pool___control.WWN">#REF!</definedName>
    <definedName name="Active___Capital_expenditure___proportion_of_new_capital_expenditure_qualifying_for_the_special_rate_pool___control.ADDN1">#REF!</definedName>
    <definedName name="Active___Capital_expenditure___proportion_of_new_capital_expenditure_qualifying_for_the_special_rate_pool___control.ADDN2">#REF!</definedName>
    <definedName name="Active___Capital_expenditure___proportion_of_new_capital_expenditure_qualifying_for_the_special_rate_pool___control.BR">#REF!</definedName>
    <definedName name="Active___Capital_expenditure___proportion_of_new_capital_expenditure_qualifying_for_the_special_rate_pool___control.WN">#REF!</definedName>
    <definedName name="Active___Capital_expenditure___proportion_of_new_capital_expenditure_qualifying_for_the_special_rate_pool___control.WR">#REF!</definedName>
    <definedName name="Active___Capital_expenditure___proportion_of_new_capital_expenditure_qualifying_for_the_special_rate_pool___control.WWN">#REF!</definedName>
    <definedName name="Active___Capital_expenditure_on_assets_principally_used_by_business_retail___real">#REF!</definedName>
    <definedName name="Active___Capital_expenditure_on_assets_principally_used_by_residential_retail___real">#REF!</definedName>
    <definedName name="Active___Capital_expenditure_writing_down_allowance_main_rate_pool">#REF!</definedName>
    <definedName name="Active___Capital_expenditure_writing_down_allowance_main_rate_pool___first_year_rate">#REF!</definedName>
    <definedName name="Active___Capital_expenditure_writing_down_allowance_special_rate_pool">#REF!</definedName>
    <definedName name="Active___Capital_expenditure_writing_down_allowance_special_rate_pool___first_year_rate">#REF!</definedName>
    <definedName name="Active___Capital_expenditure_writing_down_allowance_structures_and_buildings_rate_pool">#REF!</definedName>
    <definedName name="Active___Capital_expenditure_writing_down_allowance_structures_and_buildings_rate_pool___first_year_rate">#REF!</definedName>
    <definedName name="Active___Cash_and_cash_equivalents_actual_initial_balance___control___nominal.ADDN1">#REF!</definedName>
    <definedName name="Active___Cash_and_cash_equivalents_actual_initial_balance___control___nominal.ADDN2">#REF!</definedName>
    <definedName name="Active___Cash_and_cash_equivalents_actual_initial_balance___control___nominal.BR">#REF!</definedName>
    <definedName name="Active___Cash_and_cash_equivalents_actual_initial_balance___control___nominal.WN">#REF!</definedName>
    <definedName name="Active___Cash_and_cash_equivalents_actual_initial_balance___control___nominal.WR">#REF!</definedName>
    <definedName name="Active___Cash_and_cash_equivalents_actual_initial_balance___control___nominal.WWN">#REF!</definedName>
    <definedName name="Active___Cash_and_cash_equivalents_actual_initial_balance___wholesale___nominal">#REF!</definedName>
    <definedName name="Active___Cash_contributions__DB_schemes__ongoing____actual_and_forecast___control___real.ADDN1">#REF!</definedName>
    <definedName name="Active___Cash_contributions__DB_schemes__ongoing____actual_and_forecast___control___real.ADDN2">#REF!</definedName>
    <definedName name="Active___Cash_contributions__DB_schemes__ongoing____actual_and_forecast___control___real.BR">#REF!</definedName>
    <definedName name="Active___Cash_contributions__DB_schemes__ongoing____actual_and_forecast___control___real.WN">#REF!</definedName>
    <definedName name="Active___Cash_contributions__DB_schemes__ongoing____actual_and_forecast___control___real.WR">#REF!</definedName>
    <definedName name="Active___Cash_contributions__DB_schemes__ongoing____actual_and_forecast___control___real.WWN">#REF!</definedName>
    <definedName name="Active___Charge_for_DB_schemes___residential_retail___charge_for_DB_schemes___control___real.ADDN1">#REF!</definedName>
    <definedName name="Active___Charge_for_DB_schemes___residential_retail___charge_for_DB_schemes___control___real.ADDN2">#REF!</definedName>
    <definedName name="Active___Charge_for_DB_schemes___residential_retail___charge_for_DB_schemes___control___real.BR">#REF!</definedName>
    <definedName name="Active___Charge_for_DB_schemes___residential_retail___charge_for_DB_schemes___control___real.WN">#REF!</definedName>
    <definedName name="Active___Charge_for_DB_schemes___residential_retail___charge_for_DB_schemes___control___real.WR">#REF!</definedName>
    <definedName name="Active___Charge_for_DB_schemes___residential_retail___charge_for_DB_schemes___control___real.WWN">#REF!</definedName>
    <definedName name="Active___Consumer_price_index__including_housing_costs____Consumer_Price_Index__with_housing__for_April">#REF!</definedName>
    <definedName name="Active___Consumer_price_index__including_housing_costs____Consumer_Price_Index__with_housing__for_August">#REF!</definedName>
    <definedName name="Active___Consumer_price_index__including_housing_costs____Consumer_Price_Index__with_housing__for_December">#REF!</definedName>
    <definedName name="Active___Consumer_price_index__including_housing_costs____Consumer_Price_Index__with_housing__for_February">#REF!</definedName>
    <definedName name="Active___Consumer_price_index__including_housing_costs____Consumer_Price_Index__with_housing__for_January">#REF!</definedName>
    <definedName name="Active___Consumer_price_index__including_housing_costs____Consumer_Price_Index__with_housing__for_July">#REF!</definedName>
    <definedName name="Active___Consumer_price_index__including_housing_costs____Consumer_Price_Index__with_housing__for_June">#REF!</definedName>
    <definedName name="Active___Consumer_price_index__including_housing_costs____Consumer_Price_Index__with_housing__for_March">#REF!</definedName>
    <definedName name="Active___Consumer_price_index__including_housing_costs____Consumer_Price_Index__with_housing__for_May">#REF!</definedName>
    <definedName name="Active___Consumer_price_index__including_housing_costs____Consumer_Price_Index__with_housing__for_November">#REF!</definedName>
    <definedName name="Active___Consumer_price_index__including_housing_costs____Consumer_Price_Index__with_housing__for_November___Constant">#REF!</definedName>
    <definedName name="Active___Consumer_price_index__including_housing_costs____Consumer_Price_Index__with_housing__for_October">#REF!</definedName>
    <definedName name="Active___Consumer_price_index__including_housing_costs____Consumer_Price_Index__with_housing__for_September">#REF!</definedName>
    <definedName name="Active___Cost_to_serve_metered_dual_customers___real">#REF!</definedName>
    <definedName name="Active___Cost_to_serve_metered_sewerage_customers___real">#REF!</definedName>
    <definedName name="Active___Cost_to_serve_metered_water_customers___real">#REF!</definedName>
    <definedName name="Active___Cost_to_serve_per_unmetered_water_customers___real">#REF!</definedName>
    <definedName name="Active___Cost_to_serve_unmetered_dual_customers___real">#REF!</definedName>
    <definedName name="Active___Cost_to_serve_unmetered_sewerage_customers___real">#REF!</definedName>
    <definedName name="Active___CPI_H____2022_23___April">#REF!</definedName>
    <definedName name="Active___CPI_H____2022_23___August">#REF!</definedName>
    <definedName name="Active___CPI_H____2022_23___December">#REF!</definedName>
    <definedName name="Active___CPI_H____2022_23___February">#REF!</definedName>
    <definedName name="Active___CPI_H____2022_23___January">#REF!</definedName>
    <definedName name="Active___CPI_H____2022_23___July">#REF!</definedName>
    <definedName name="Active___CPI_H____2022_23___June">#REF!</definedName>
    <definedName name="Active___CPI_H____2022_23___March">#REF!</definedName>
    <definedName name="Active___CPI_H____2022_23___May">#REF!</definedName>
    <definedName name="Active___CPI_H____2022_23___November">#REF!</definedName>
    <definedName name="Active___CPI_H____2022_23___October">#REF!</definedName>
    <definedName name="Active___CPI_H____2022_23___September">#REF!</definedName>
    <definedName name="Active___Current_tax_liabilities___Appointee_b_f___nominal">#REF!</definedName>
    <definedName name="Active___Debtors_other___nominal">#REF!</definedName>
    <definedName name="Active___Depreciation_b_f___control___active___nominal.ADDN1">#REF!</definedName>
    <definedName name="Active___Depreciation_b_f___control___active___nominal.ADDN2">#REF!</definedName>
    <definedName name="Active___Depreciation_b_f___control___active___nominal.BR">#REF!</definedName>
    <definedName name="Active___Depreciation_b_f___control___active___nominal.WN">#REF!</definedName>
    <definedName name="Active___Depreciation_b_f___control___active___nominal.WR">#REF!</definedName>
    <definedName name="Active___Depreciation_b_f___control___active___nominal.WWN">#REF!</definedName>
    <definedName name="Active___Disallowable_expenditure___Change_in_general_provisions___control___nominal.ADDN1">#REF!</definedName>
    <definedName name="Active___Disallowable_expenditure___Change_in_general_provisions___control___nominal.ADDN2">#REF!</definedName>
    <definedName name="Active___Disallowable_expenditure___Change_in_general_provisions___control___nominal.BR">#REF!</definedName>
    <definedName name="Active___Disallowable_expenditure___Change_in_general_provisions___control___nominal.WN">#REF!</definedName>
    <definedName name="Active___Disallowable_expenditure___Change_in_general_provisions___control___nominal.WR">#REF!</definedName>
    <definedName name="Active___Disallowable_expenditure___Change_in_general_provisions___control___nominal.WWN">#REF!</definedName>
    <definedName name="Active___Discount_rate_for_reprofiling_allowed_revenue.ADDN1">#REF!</definedName>
    <definedName name="Active___Discount_rate_for_reprofiling_allowed_revenue.ADDN2">#REF!</definedName>
    <definedName name="Active___Discount_rate_for_reprofiling_allowed_revenue.BR">#REF!</definedName>
    <definedName name="Active___Discount_rate_for_reprofiling_allowed_revenue.WN">#REF!</definedName>
    <definedName name="Active___Discount_rate_for_reprofiling_allowed_revenue.WR">#REF!</definedName>
    <definedName name="Active___Discount_rate_for_reprofiling_allowed_revenue.WWN">#REF!</definedName>
    <definedName name="Active___Dividend_creditors_wholesale_retail_split____business_retail___nominal">#REF!</definedName>
    <definedName name="Active___Dividend_creditors_wholesale_retail_split___Dividend_creditors___residential_retail___nominal">#REF!</definedName>
    <definedName name="Active___dividend_yield">#REF!</definedName>
    <definedName name="Active___Expenditure___Total_residential_retail_costs___Residential_measured___Water_and_Wastewater___nominal">#REF!</definedName>
    <definedName name="Active___Expenditure___Total_residential_retail_costs___Residential_unmeasured___Water_and_Wastewater___nominal">#REF!</definedName>
    <definedName name="Active___Finance_lease_depreciation___control___nominal.ADDN1">#REF!</definedName>
    <definedName name="Active___Finance_lease_depreciation___control___nominal.ADDN2">#REF!</definedName>
    <definedName name="Active___Finance_lease_depreciation___control___nominal.BR">#REF!</definedName>
    <definedName name="Active___Finance_lease_depreciation___control___nominal.WN">#REF!</definedName>
    <definedName name="Active___Finance_lease_depreciation___control___nominal.WR">#REF!</definedName>
    <definedName name="Active___Finance_lease_depreciation___control___nominal.WWN">#REF!</definedName>
    <definedName name="Active___Fixed_asset_net_book_value_at_31_March___business_retail___nominal">#REF!</definedName>
    <definedName name="Active___Fixed_asset_net_book_value_at_31_March___residential_retail___nominal">#REF!</definedName>
    <definedName name="Active___Fixed_assets_b_f___control___active___nominal.ADDN1">#REF!</definedName>
    <definedName name="Active___Fixed_assets_b_f___control___active___nominal.ADDN2">#REF!</definedName>
    <definedName name="Active___Fixed_assets_b_f___control___active___nominal.BR">#REF!</definedName>
    <definedName name="Active___Fixed_assets_b_f___control___active___nominal.WN">#REF!</definedName>
    <definedName name="Active___Fixed_assets_b_f___control___active___nominal.WR">#REF!</definedName>
    <definedName name="Active___Fixed_assets_b_f___control___active___nominal.WWN">#REF!</definedName>
    <definedName name="Active___Grants_and_contributions___capex___non_price_control___real.ADDN1">#REF!</definedName>
    <definedName name="Active___Grants_and_contributions___capex___non_price_control___real.ADDN2">#REF!</definedName>
    <definedName name="Active___Grants_and_contributions___capex___non_price_control___real.BR">#REF!</definedName>
    <definedName name="Active___Grants_and_contributions___capex___non_price_control___real.WN">#REF!</definedName>
    <definedName name="Active___Grants_and_contributions___capex___non_price_control___real.WR">#REF!</definedName>
    <definedName name="Active___Grants_and_contributions___capex___non_price_control___real.WWN">#REF!</definedName>
    <definedName name="Active___Grants_and_contributions___opex___non_price_control___real.ADDN1">#REF!</definedName>
    <definedName name="Active___Grants_and_contributions___opex___non_price_control___real.ADDN2">#REF!</definedName>
    <definedName name="Active___Grants_and_contributions___opex___non_price_control___real.BR">#REF!</definedName>
    <definedName name="Active___Grants_and_contributions___opex___non_price_control___real.WN">#REF!</definedName>
    <definedName name="Active___Grants_and_contributions___opex___non_price_control___real.WR">#REF!</definedName>
    <definedName name="Active___Grants_and_contributions___opex___non_price_control___real.WWN">#REF!</definedName>
    <definedName name="Active___Grants_and_contributions_net_of_income_offset___capex___price_control___real.ADDN1">#REF!</definedName>
    <definedName name="Active___Grants_and_contributions_net_of_income_offset___capex___price_control___real.ADDN2">#REF!</definedName>
    <definedName name="Active___Grants_and_contributions_net_of_income_offset___capex___price_control___real.BR">#REF!</definedName>
    <definedName name="Active___Grants_and_contributions_net_of_income_offset___capex___price_control___real.WN">#REF!</definedName>
    <definedName name="Active___Grants_and_contributions_net_of_income_offset___capex___price_control___real.WR">#REF!</definedName>
    <definedName name="Active___Grants_and_contributions_net_of_income_offset___capex___price_control___real.WWN">#REF!</definedName>
    <definedName name="Active___Grants_and_contributions_net_of_income_offset___opex___price_control___real.ADDN1">#REF!</definedName>
    <definedName name="Active___Grants_and_contributions_net_of_income_offset___opex___price_control___real.ADDN2">#REF!</definedName>
    <definedName name="Active___Grants_and_contributions_net_of_income_offset___opex___price_control___real.BR">#REF!</definedName>
    <definedName name="Active___Grants_and_contributions_net_of_income_offset___opex___price_control___real.WN">#REF!</definedName>
    <definedName name="Active___Grants_and_contributions_net_of_income_offset___opex___price_control___real.WR">#REF!</definedName>
    <definedName name="Active___Grants_and_contributions_net_of_income_offset___opex___price_control___real.WWN">#REF!</definedName>
    <definedName name="Active___Gross_capital_expenditure_including_g_c___including_cost_sharing___real.ADDN1">#REF!</definedName>
    <definedName name="Active___Gross_capital_expenditure_including_g_c___including_cost_sharing___real.ADDN2">#REF!</definedName>
    <definedName name="Active___Gross_capital_expenditure_including_g_c___including_cost_sharing___real.BR">#REF!</definedName>
    <definedName name="Active___Gross_capital_expenditure_including_g_c___including_cost_sharing___real.WN">#REF!</definedName>
    <definedName name="Active___Gross_capital_expenditure_including_g_c___including_cost_sharing___real.WR">#REF!</definedName>
    <definedName name="Active___Gross_capital_expenditure_including_g_c___including_cost_sharing___real.WWN">#REF!</definedName>
    <definedName name="Active___HH_Advance_receipts_creditor_days_measured">#REF!</definedName>
    <definedName name="Active___HH_Advance_receipts_creditor_days_unmeasured">#REF!</definedName>
    <definedName name="Active___HH_Measured_income_accrual___nominal">#REF!</definedName>
    <definedName name="Active___HH_Measured_income_accrual_rate">#REF!</definedName>
    <definedName name="Active___HH_measured_trade_debtors">#REF!</definedName>
    <definedName name="Active___HH_measured_trade_receivables___net___nominal">#REF!</definedName>
    <definedName name="Active___HH_unmeasured_trade_debtors">#REF!</definedName>
    <definedName name="Active___HH_unmeasured_trade_receivables___nominal">#REF!</definedName>
    <definedName name="Active___Households_connected_for_sewerage_only___metered">#REF!</definedName>
    <definedName name="Active___Households_connected_for_sewerage_only___unmetered">#REF!</definedName>
    <definedName name="Active___Households_connected_for_water_and_sewerage___metered">#REF!</definedName>
    <definedName name="Active___Households_connected_for_water_and_sewerage___unmetered">#REF!</definedName>
    <definedName name="Active___Households_connected_for_water_only___metered">#REF!</definedName>
    <definedName name="Active___Households_connected_for_water_only___unmetered">#REF!</definedName>
    <definedName name="Active___Innovation___Water_efficiency_funding___real.ADDN1">#REF!</definedName>
    <definedName name="Active___Innovation___Water_efficiency_funding___real.ADDN2">#REF!</definedName>
    <definedName name="Active___Innovation___Water_efficiency_funding___real.BR">#REF!</definedName>
    <definedName name="Active___Innovation___Water_efficiency_funding___real.WN">#REF!</definedName>
    <definedName name="Active___Innovation___Water_efficiency_funding___real.WR">#REF!</definedName>
    <definedName name="Active___Innovation___Water_efficiency_funding___real.WWN">#REF!</definedName>
    <definedName name="Active___Innovation_funding___real.ADDN1">#REF!</definedName>
    <definedName name="Active___Innovation_funding___real.ADDN2">#REF!</definedName>
    <definedName name="Active___Innovation_funding___real.BR">#REF!</definedName>
    <definedName name="Active___Innovation_funding___real.WN">#REF!</definedName>
    <definedName name="Active___Innovation_funding___real.WR">#REF!</definedName>
    <definedName name="Active___Innovation_funding___real.WWN">#REF!</definedName>
    <definedName name="Active___Interest_rate___Business___Active">#REF!</definedName>
    <definedName name="Active___Interest_rate___Residential">#REF!</definedName>
    <definedName name="Active___interest_rate_on_CPIH_index_linked_loans.ADDN1">#REF!</definedName>
    <definedName name="Active___interest_rate_on_CPIH_index_linked_loans.ADDN2">#REF!</definedName>
    <definedName name="Active___interest_rate_on_CPIH_index_linked_loans.BR">#REF!</definedName>
    <definedName name="Active___interest_rate_on_CPIH_index_linked_loans.WN">#REF!</definedName>
    <definedName name="Active___interest_rate_on_CPIH_index_linked_loans.WR">#REF!</definedName>
    <definedName name="Active___interest_rate_on_CPIH_index_linked_loans.WWN">#REF!</definedName>
    <definedName name="Active___interest_rate_on_fixed_rate_debt.ADDN1">#REF!</definedName>
    <definedName name="Active___interest_rate_on_fixed_rate_debt.ADDN2">#REF!</definedName>
    <definedName name="Active___interest_rate_on_fixed_rate_debt.BR">#REF!</definedName>
    <definedName name="Active___interest_rate_on_fixed_rate_debt.WN">#REF!</definedName>
    <definedName name="Active___interest_rate_on_fixed_rate_debt.WR">#REF!</definedName>
    <definedName name="Active___interest_rate_on_fixed_rate_debt.WWN">#REF!</definedName>
    <definedName name="Active___interest_rate_on_RPI_index_linked_loans.ADDN1">#REF!</definedName>
    <definedName name="Active___interest_rate_on_RPI_index_linked_loans.ADDN2">#REF!</definedName>
    <definedName name="Active___interest_rate_on_RPI_index_linked_loans.BR">#REF!</definedName>
    <definedName name="Active___interest_rate_on_RPI_index_linked_loans.WN">#REF!</definedName>
    <definedName name="Active___interest_rate_on_RPI_index_linked_loans.WR">#REF!</definedName>
    <definedName name="Active___interest_rate_on_RPI_index_linked_loans.WWN">#REF!</definedName>
    <definedName name="Active___Inventories_balance___control___nominal.ADDN1">#REF!</definedName>
    <definedName name="Active___Inventories_balance___control___nominal.ADDN2">#REF!</definedName>
    <definedName name="Active___Inventories_balance___control___nominal.BR">#REF!</definedName>
    <definedName name="Active___Inventories_balance___control___nominal.WN">#REF!</definedName>
    <definedName name="Active___Inventories_balance___control___nominal.WR">#REF!</definedName>
    <definedName name="Active___Inventories_balance___control___nominal.WWN">#REF!</definedName>
    <definedName name="Active___IRE_totex_adjustment_for_ACICR__Ofwat____nominal.ADDN1">#REF!</definedName>
    <definedName name="Active___IRE_totex_adjustment_for_ACICR__Ofwat____nominal.ADDN2">#REF!</definedName>
    <definedName name="Active___IRE_totex_adjustment_for_ACICR__Ofwat____nominal.BR">#REF!</definedName>
    <definedName name="Active___IRE_totex_adjustment_for_ACICR__Ofwat____nominal.WN">#REF!</definedName>
    <definedName name="Active___IRE_totex_adjustment_for_ACICR__Ofwat____nominal.WR">#REF!</definedName>
    <definedName name="Active___IRE_totex_adjustment_for_ACICR__Ofwat____nominal.WWN">#REF!</definedName>
    <definedName name="Active___IRE_totex_adjustment_for_ACICR__Ofwat____real.ADDN1">#REF!</definedName>
    <definedName name="Active___IRE_totex_adjustment_for_ACICR__Ofwat____real.ADDN2">#REF!</definedName>
    <definedName name="Active___IRE_totex_adjustment_for_ACICR__Ofwat____real.BR">#REF!</definedName>
    <definedName name="Active___IRE_totex_adjustment_for_ACICR__Ofwat____real.WN">#REF!</definedName>
    <definedName name="Active___IRE_totex_adjustment_for_ACICR__Ofwat____real.WR">#REF!</definedName>
    <definedName name="Active___IRE_totex_adjustment_for_ACICR__Ofwat____real.WWN">#REF!</definedName>
    <definedName name="Active___Long_term_CPI_H__assumed_percentage_increase">#REF!</definedName>
    <definedName name="Active___Measured_charge___business.ADDN1">#REF!</definedName>
    <definedName name="Active___Measured_charge___business.ADDN2">#REF!</definedName>
    <definedName name="Active___Measured_charge___business.BR">#REF!</definedName>
    <definedName name="Active___Measured_charge___business.WN">#REF!</definedName>
    <definedName name="Active___Measured_charge___business.WR">#REF!</definedName>
    <definedName name="Active___Measured_charge___business.WWN">#REF!</definedName>
    <definedName name="Active___Measured_charge___residential.ADDN1">#REF!</definedName>
    <definedName name="Active___Measured_charge___residential.ADDN2">#REF!</definedName>
    <definedName name="Active___Measured_charge___residential.BR">#REF!</definedName>
    <definedName name="Active___Measured_charge___residential.WN">#REF!</definedName>
    <definedName name="Active___Measured_charge___residential.WR">#REF!</definedName>
    <definedName name="Active___Measured_charge___residential.WWN">#REF!</definedName>
    <definedName name="Active___Movement_in_intangible_asset_and_investments_balance___control___nominal.ADDN1">#REF!</definedName>
    <definedName name="Active___Movement_in_intangible_asset_and_investments_balance___control___nominal.ADDN2">#REF!</definedName>
    <definedName name="Active___Movement_in_intangible_asset_and_investments_balance___control___nominal.BR">#REF!</definedName>
    <definedName name="Active___Movement_in_intangible_asset_and_investments_balance___control___nominal.WN">#REF!</definedName>
    <definedName name="Active___Movement_in_intangible_asset_and_investments_balance___control___nominal.WR">#REF!</definedName>
    <definedName name="Active___Movement_in_intangible_asset_and_investments_balance___control___nominal.WWN">#REF!</definedName>
    <definedName name="Active___Movement_in_other_liabilities___control___nominal.ADDN1">#REF!</definedName>
    <definedName name="Active___Movement_in_other_liabilities___control___nominal.ADDN2">#REF!</definedName>
    <definedName name="Active___Movement_in_other_liabilities___control___nominal.BR">#REF!</definedName>
    <definedName name="Active___Movement_in_other_liabilities___control___nominal.WN">#REF!</definedName>
    <definedName name="Active___Movement_in_other_liabilities___control___nominal.WR">#REF!</definedName>
    <definedName name="Active___Movement_in_other_liabilities___control___nominal.WWN">#REF!</definedName>
    <definedName name="Active___Movement_in_Pensions___control___nominal.ADDN1">#REF!</definedName>
    <definedName name="Active___Movement_in_Pensions___control___nominal.ADDN2">#REF!</definedName>
    <definedName name="Active___Movement_in_Pensions___control___nominal.BR">#REF!</definedName>
    <definedName name="Active___Movement_in_Pensions___control___nominal.WN">#REF!</definedName>
    <definedName name="Active___Movement_in_Pensions___control___nominal.WR">#REF!</definedName>
    <definedName name="Active___Movement_in_Pensions___control___nominal.WWN">#REF!</definedName>
    <definedName name="Active___Movement_in_provisions___control___nominal.ADDN1">#REF!</definedName>
    <definedName name="Active___Movement_in_provisions___control___nominal.ADDN2">#REF!</definedName>
    <definedName name="Active___Movement_in_provisions___control___nominal.BR">#REF!</definedName>
    <definedName name="Active___Movement_in_provisions___control___nominal.WN">#REF!</definedName>
    <definedName name="Active___Movement_in_provisions___control___nominal.WR">#REF!</definedName>
    <definedName name="Active___Movement_in_provisions___control___nominal.WWN">#REF!</definedName>
    <definedName name="Active___movement_in_trade_debtor___business___nominal">#REF!</definedName>
    <definedName name="Active___new_capital_expenditure___proportion_of_new_capital_expenditure_not_qualifying_for_capital_allowance_deductions.ADDN1">#REF!</definedName>
    <definedName name="Active___new_capital_expenditure___proportion_of_new_capital_expenditure_not_qualifying_for_capital_allowance_deductions.ADDN2">#REF!</definedName>
    <definedName name="Active___new_capital_expenditure___proportion_of_new_capital_expenditure_not_qualifying_for_capital_allowance_deductions.BR">#REF!</definedName>
    <definedName name="Active___new_capital_expenditure___proportion_of_new_capital_expenditure_not_qualifying_for_capital_allowance_deductions.WN">#REF!</definedName>
    <definedName name="Active___new_capital_expenditure___proportion_of_new_capital_expenditure_not_qualifying_for_capital_allowance_deductions.WR">#REF!</definedName>
    <definedName name="Active___new_capital_expenditure___proportion_of_new_capital_expenditure_not_qualifying_for_capital_allowance_deductions.WWN">#REF!</definedName>
    <definedName name="Active___New_capital_expenditure___proportion_of_new_capital_expenditure_qualifying_for_the_structures_and_buildings_pool___control.ADDN1">#REF!</definedName>
    <definedName name="Active___New_capital_expenditure___proportion_of_new_capital_expenditure_qualifying_for_the_structures_and_buildings_pool___control.ADDN2">#REF!</definedName>
    <definedName name="Active___New_capital_expenditure___proportion_of_new_capital_expenditure_qualifying_for_the_structures_and_buildings_pool___control.BR">#REF!</definedName>
    <definedName name="Active___New_capital_expenditure___proportion_of_new_capital_expenditure_qualifying_for_the_structures_and_buildings_pool___control.WN">#REF!</definedName>
    <definedName name="Active___New_capital_expenditure___proportion_of_new_capital_expenditure_qualifying_for_the_structures_and_buildings_pool___control.WR">#REF!</definedName>
    <definedName name="Active___New_capital_expenditure___proportion_of_new_capital_expenditure_qualifying_for_the_structures_and_buildings_pool___control.WWN">#REF!</definedName>
    <definedName name="Active___Non_price_control_income___principal_services___real.ADDN1">#REF!</definedName>
    <definedName name="Active___Non_price_control_income___principal_services___real.ADDN2">#REF!</definedName>
    <definedName name="Active___Non_price_control_income___principal_services___real.BR">#REF!</definedName>
    <definedName name="Active___Non_price_control_income___principal_services___real.WN">#REF!</definedName>
    <definedName name="Active___Non_price_control_income___principal_services___real.WR">#REF!</definedName>
    <definedName name="Active___Non_price_control_income___principal_services___real.WWN">#REF!</definedName>
    <definedName name="Active___Non_price_control_income___third_party_services___Bulk_supplies___contract_not_qualifying_for_water_trading_incentives___signed_before_1_April_2020___real.ADDN1">#REF!</definedName>
    <definedName name="Active___Non_price_control_income___third_party_services___Bulk_supplies___contract_not_qualifying_for_water_trading_incentives___signed_before_1_April_2020___real.ADDN2">#REF!</definedName>
    <definedName name="Active___Non_price_control_income___third_party_services___Bulk_supplies___contract_not_qualifying_for_water_trading_incentives___signed_before_1_April_2020___real.BR">#REF!</definedName>
    <definedName name="Active___Non_price_control_income___third_party_services___Bulk_supplies___contract_not_qualifying_for_water_trading_incentives___signed_before_1_April_2020___real.WN">#REF!</definedName>
    <definedName name="Active___Non_price_control_income___third_party_services___Bulk_supplies___contract_not_qualifying_for_water_trading_incentives___signed_before_1_April_2020___real.WR">#REF!</definedName>
    <definedName name="Active___Non_price_control_income___third_party_services___Bulk_supplies___contract_not_qualifying_for_water_trading_incentives___signed_before_1_April_2020___real.WWN">#REF!</definedName>
    <definedName name="Active___Non_price_control_income___third_party_services___Bulk_supplies___contract_qualifying_for_water_trading_incentives___on_or_after_1_April_2020___real.ADDN1">#REF!</definedName>
    <definedName name="Active___Non_price_control_income___third_party_services___Bulk_supplies___contract_qualifying_for_water_trading_incentives___on_or_after_1_April_2020___real.ADDN2">#REF!</definedName>
    <definedName name="Active___Non_price_control_income___third_party_services___Bulk_supplies___contract_qualifying_for_water_trading_incentives___on_or_after_1_April_2020___real.BR">#REF!</definedName>
    <definedName name="Active___Non_price_control_income___third_party_services___Bulk_supplies___contract_qualifying_for_water_trading_incentives___on_or_after_1_April_2020___real.WN">#REF!</definedName>
    <definedName name="Active___Non_price_control_income___third_party_services___Bulk_supplies___contract_qualifying_for_water_trading_incentives___on_or_after_1_April_2020___real.WR">#REF!</definedName>
    <definedName name="Active___Non_price_control_income___third_party_services___Bulk_supplies___contract_qualifying_for_water_trading_incentives___on_or_after_1_April_2020___real.WWN">#REF!</definedName>
    <definedName name="Active___Non_price_control_income___third_party_services___Bulk_supplies___General___real.ADDN1">#REF!</definedName>
    <definedName name="Active___Non_price_control_income___third_party_services___Bulk_supplies___General___real.ADDN2">#REF!</definedName>
    <definedName name="Active___Non_price_control_income___third_party_services___Bulk_supplies___General___real.BR">#REF!</definedName>
    <definedName name="Active___Non_price_control_income___third_party_services___Bulk_supplies___General___real.WN">#REF!</definedName>
    <definedName name="Active___Non_price_control_income___third_party_services___Bulk_supplies___General___real.WR">#REF!</definedName>
    <definedName name="Active___Non_price_control_income___third_party_services___Bulk_supplies___General___real.WWN">#REF!</definedName>
    <definedName name="Active___Non_price_control_income___third_party_services___other___real.ADDN1">#REF!</definedName>
    <definedName name="Active___Non_price_control_income___third_party_services___other___real.ADDN2">#REF!</definedName>
    <definedName name="Active___Non_price_control_income___third_party_services___other___real.BR">#REF!</definedName>
    <definedName name="Active___Non_price_control_income___third_party_services___other___real.WN">#REF!</definedName>
    <definedName name="Active___Non_price_control_income___third_party_services___other___real.WR">#REF!</definedName>
    <definedName name="Active___Non_price_control_income___third_party_services___other___real.WWN">#REF!</definedName>
    <definedName name="Active___Notional_target_gearing___control.ADDN1">#REF!</definedName>
    <definedName name="Active___Notional_target_gearing___control.ADDN2">#REF!</definedName>
    <definedName name="Active___Notional_target_gearing___control.BR">#REF!</definedName>
    <definedName name="Active___Notional_target_gearing___control.WN">#REF!</definedName>
    <definedName name="Active___Notional_target_gearing___control.WR">#REF!</definedName>
    <definedName name="Active___Notional_target_gearing___control.WWN">#REF!</definedName>
    <definedName name="Active___opening_business_debtors_measured___nominal">#REF!</definedName>
    <definedName name="Active___opening_business_debtors_unmeasured___nominal">#REF!</definedName>
    <definedName name="Active___Opening_business_retail_measured_advance_receipts___nominal">#REF!</definedName>
    <definedName name="Active___Opening_business_retail_unmeasured_advance_receipts___nominal">#REF!</definedName>
    <definedName name="Active___Opening_Called_up_share_capital_balance___control___nominal.ADDN1">#REF!</definedName>
    <definedName name="Active___Opening_Called_up_share_capital_balance___control___nominal.ADDN2">#REF!</definedName>
    <definedName name="Active___Opening_Called_up_share_capital_balance___control___nominal.BR">#REF!</definedName>
    <definedName name="Active___Opening_Called_up_share_capital_balance___control___nominal.WN">#REF!</definedName>
    <definedName name="Active___Opening_Called_up_share_capital_balance___control___nominal.WR">#REF!</definedName>
    <definedName name="Active___Opening_Called_up_share_capital_balance___control___nominal.WWN">#REF!</definedName>
    <definedName name="Active___Opening_Capex_creditors_balance___control___nominal.ADDN1">#REF!</definedName>
    <definedName name="Active___Opening_Capex_creditors_balance___control___nominal.ADDN2">#REF!</definedName>
    <definedName name="Active___Opening_Capex_creditors_balance___control___nominal.BR">#REF!</definedName>
    <definedName name="Active___Opening_Capex_creditors_balance___control___nominal.WN">#REF!</definedName>
    <definedName name="Active___Opening_Capex_creditors_balance___control___nominal.WR">#REF!</definedName>
    <definedName name="Active___Opening_Capex_creditors_balance___control___nominal.WWN">#REF!</definedName>
    <definedName name="Active___Opening_Capital_allowance_balance___main_rate_pool___new_capital_expenditure___control___nominal.ADDN1">#REF!</definedName>
    <definedName name="Active___Opening_Capital_allowance_balance___main_rate_pool___new_capital_expenditure___control___nominal.ADDN2">#REF!</definedName>
    <definedName name="Active___Opening_Capital_allowance_balance___main_rate_pool___new_capital_expenditure___control___nominal.BR">#REF!</definedName>
    <definedName name="Active___Opening_Capital_allowance_balance___main_rate_pool___new_capital_expenditure___control___nominal.WN">#REF!</definedName>
    <definedName name="Active___Opening_Capital_allowance_balance___main_rate_pool___new_capital_expenditure___control___nominal.WR">#REF!</definedName>
    <definedName name="Active___Opening_Capital_allowance_balance___main_rate_pool___new_capital_expenditure___control___nominal.WWN">#REF!</definedName>
    <definedName name="Active___Opening_Capital_allowance_balance___special_rate_pool___Capital_expenditure___control___nominal.ADDN1">#REF!</definedName>
    <definedName name="Active___Opening_Capital_allowance_balance___special_rate_pool___Capital_expenditure___control___nominal.ADDN2">#REF!</definedName>
    <definedName name="Active___Opening_Capital_allowance_balance___special_rate_pool___Capital_expenditure___control___nominal.BR">#REF!</definedName>
    <definedName name="Active___Opening_Capital_allowance_balance___special_rate_pool___Capital_expenditure___control___nominal.WN">#REF!</definedName>
    <definedName name="Active___Opening_Capital_allowance_balance___special_rate_pool___Capital_expenditure___control___nominal.WR">#REF!</definedName>
    <definedName name="Active___Opening_Capital_allowance_balance___special_rate_pool___Capital_expenditure___control___nominal.WWN">#REF!</definedName>
    <definedName name="Active___Opening_Capital_allowance_balance___structures_and_buildings_pool___Capital_expenditure___control___nominal.ADDN1">#REF!</definedName>
    <definedName name="Active___Opening_Capital_allowance_balance___structures_and_buildings_pool___Capital_expenditure___control___nominal.ADDN2">#REF!</definedName>
    <definedName name="Active___Opening_Capital_allowance_balance___structures_and_buildings_pool___Capital_expenditure___control___nominal.BR">#REF!</definedName>
    <definedName name="Active___Opening_Capital_allowance_balance___structures_and_buildings_pool___Capital_expenditure___control___nominal.WN">#REF!</definedName>
    <definedName name="Active___Opening_Capital_allowance_balance___structures_and_buildings_pool___Capital_expenditure___control___nominal.WR">#REF!</definedName>
    <definedName name="Active___Opening_Capital_allowance_balance___structures_and_buildings_pool___Capital_expenditure___control___nominal.WWN">#REF!</definedName>
    <definedName name="Active___Opening_cash_balance___Appointee___nominal">#REF!</definedName>
    <definedName name="Active___opening_current_tax_liabilities___control___nominal.ADDN1">#REF!</definedName>
    <definedName name="Active___opening_current_tax_liabilities___control___nominal.ADDN2">#REF!</definedName>
    <definedName name="Active___opening_current_tax_liabilities___control___nominal.BR">#REF!</definedName>
    <definedName name="Active___opening_current_tax_liabilities___control___nominal.WN">#REF!</definedName>
    <definedName name="Active___opening_current_tax_liabilities___control___nominal.WR">#REF!</definedName>
    <definedName name="Active___opening_current_tax_liabilities___control___nominal.WWN">#REF!</definedName>
    <definedName name="Active___Opening_Deferred_tax_balance___control___nominal.ADDN1">#REF!</definedName>
    <definedName name="Active___Opening_Deferred_tax_balance___control___nominal.ADDN2">#REF!</definedName>
    <definedName name="Active___Opening_Deferred_tax_balance___control___nominal.BR">#REF!</definedName>
    <definedName name="Active___Opening_Deferred_tax_balance___control___nominal.WN">#REF!</definedName>
    <definedName name="Active___Opening_Deferred_tax_balance___control___nominal.WR">#REF!</definedName>
    <definedName name="Active___Opening_Deferred_tax_balance___control___nominal.WWN">#REF!</definedName>
    <definedName name="Active___Opening_Dividend_cashflow_balance___control___nominal.ADDN1">#REF!</definedName>
    <definedName name="Active___Opening_Dividend_cashflow_balance___control___nominal.ADDN2">#REF!</definedName>
    <definedName name="Active___Opening_Dividend_cashflow_balance___control___nominal.BR">#REF!</definedName>
    <definedName name="Active___Opening_Dividend_cashflow_balance___control___nominal.WN">#REF!</definedName>
    <definedName name="Active___Opening_Dividend_cashflow_balance___control___nominal.WR">#REF!</definedName>
    <definedName name="Active___Opening_Dividend_cashflow_balance___control___nominal.WWN">#REF!</definedName>
    <definedName name="Active___Opening_Dividend_creditors_balance___control___nominal.ADDN1">#REF!</definedName>
    <definedName name="Active___Opening_Dividend_creditors_balance___control___nominal.ADDN2">#REF!</definedName>
    <definedName name="Active___Opening_Dividend_creditors_balance___control___nominal.BR">#REF!</definedName>
    <definedName name="Active___Opening_Dividend_creditors_balance___control___nominal.WN">#REF!</definedName>
    <definedName name="Active___Opening_Dividend_creditors_balance___control___nominal.WR">#REF!</definedName>
    <definedName name="Active___Opening_Dividend_creditors_balance___control___nominal.WWN">#REF!</definedName>
    <definedName name="Active___Opening_household_measured_advance_receipts___nominal">#REF!</definedName>
    <definedName name="Active___Opening_household_unmeasured_advance_receipts___nominal">#REF!</definedName>
    <definedName name="Active___opening_Intangible_asset_and_investments_balance___control___nominal.ADDN1">#REF!</definedName>
    <definedName name="Active___opening_Intangible_asset_and_investments_balance___control___nominal.ADDN2">#REF!</definedName>
    <definedName name="Active___opening_Intangible_asset_and_investments_balance___control___nominal.BR">#REF!</definedName>
    <definedName name="Active___opening_Intangible_asset_and_investments_balance___control___nominal.WN">#REF!</definedName>
    <definedName name="Active___opening_Intangible_asset_and_investments_balance___control___nominal.WR">#REF!</definedName>
    <definedName name="Active___opening_Intangible_asset_and_investments_balance___control___nominal.WWN">#REF!</definedName>
    <definedName name="Active___Opening_Non_distributable_reserves_balance___control___nominal.ADDN1">#REF!</definedName>
    <definedName name="Active___Opening_Non_distributable_reserves_balance___control___nominal.ADDN2">#REF!</definedName>
    <definedName name="Active___Opening_Non_distributable_reserves_balance___control___nominal.BR">#REF!</definedName>
    <definedName name="Active___Opening_Non_distributable_reserves_balance___control___nominal.WN">#REF!</definedName>
    <definedName name="Active___Opening_Non_distributable_reserves_balance___control___nominal.WR">#REF!</definedName>
    <definedName name="Active___Opening_Non_distributable_reserves_balance___control___nominal.WWN">#REF!</definedName>
    <definedName name="Active___Opening_Other_creditors_balance___control___nominal.ADDN1">#REF!</definedName>
    <definedName name="Active___Opening_Other_creditors_balance___control___nominal.ADDN2">#REF!</definedName>
    <definedName name="Active___Opening_Other_creditors_balance___control___nominal.BR">#REF!</definedName>
    <definedName name="Active___Opening_Other_creditors_balance___control___nominal.WN">#REF!</definedName>
    <definedName name="Active___Opening_Other_creditors_balance___control___nominal.WR">#REF!</definedName>
    <definedName name="Active___Opening_Other_creditors_balance___control___nominal.WWN">#REF!</definedName>
    <definedName name="Active___Opening_Other_debtors_balance___control___nominal.ADDN1">#REF!</definedName>
    <definedName name="Active___Opening_Other_debtors_balance___control___nominal.ADDN2">#REF!</definedName>
    <definedName name="Active___Opening_Other_debtors_balance___control___nominal.BR">#REF!</definedName>
    <definedName name="Active___Opening_Other_debtors_balance___control___nominal.WN">#REF!</definedName>
    <definedName name="Active___Opening_Other_debtors_balance___control___nominal.WR">#REF!</definedName>
    <definedName name="Active___Opening_Other_debtors_balance___control___nominal.WWN">#REF!</definedName>
    <definedName name="Active___Opening_Other_liabilities_balance___control___nominal.ADDN1">#REF!</definedName>
    <definedName name="Active___Opening_Other_liabilities_balance___control___nominal.ADDN2">#REF!</definedName>
    <definedName name="Active___Opening_Other_liabilities_balance___control___nominal.BR">#REF!</definedName>
    <definedName name="Active___Opening_Other_liabilities_balance___control___nominal.WN">#REF!</definedName>
    <definedName name="Active___Opening_Other_liabilities_balance___control___nominal.WR">#REF!</definedName>
    <definedName name="Active___Opening_Other_liabilities_balance___control___nominal.WWN">#REF!</definedName>
    <definedName name="Active___Opening_Provisions_balance___control___nominal.ADDN1">#REF!</definedName>
    <definedName name="Active___Opening_Provisions_balance___control___nominal.ADDN2">#REF!</definedName>
    <definedName name="Active___Opening_Provisions_balance___control___nominal.BR">#REF!</definedName>
    <definedName name="Active___Opening_Provisions_balance___control___nominal.WN">#REF!</definedName>
    <definedName name="Active___Opening_Provisions_balance___control___nominal.WR">#REF!</definedName>
    <definedName name="Active___Opening_Provisions_balance___control___nominal.WWN">#REF!</definedName>
    <definedName name="Active___Opening_retained_cash_balance___Business___nominal">#REF!</definedName>
    <definedName name="Active___Opening_retained_cash_balance___Residential___nominal">#REF!</definedName>
    <definedName name="Active___Opening_retained_cash_balance___Retail___nominal">#REF!</definedName>
    <definedName name="Active___Opening_retained_earnings_balance___Business___nominal">#REF!</definedName>
    <definedName name="Active___opening_retained_earnings_balance___control___nominal.ADDN1">#REF!</definedName>
    <definedName name="Active___opening_retained_earnings_balance___control___nominal.ADDN2">#REF!</definedName>
    <definedName name="Active___opening_retained_earnings_balance___control___nominal.BR">#REF!</definedName>
    <definedName name="Active___opening_retained_earnings_balance___control___nominal.WN">#REF!</definedName>
    <definedName name="Active___opening_retained_earnings_balance___control___nominal.WR">#REF!</definedName>
    <definedName name="Active___opening_retained_earnings_balance___control___nominal.WWN">#REF!</definedName>
    <definedName name="Active___opening_retained_earnings_balance___Retail___nominal">#REF!</definedName>
    <definedName name="Active___opening_retained_earnings_balance___wholesale___nominal">#REF!</definedName>
    <definedName name="Active___Opening_Retirement_benefit_asset____liabilities__balance___control___nominal.ADDN1">#REF!</definedName>
    <definedName name="Active___Opening_Retirement_benefit_asset____liabilities__balance___control___nominal.ADDN2">#REF!</definedName>
    <definedName name="Active___Opening_Retirement_benefit_asset____liabilities__balance___control___nominal.BR">#REF!</definedName>
    <definedName name="Active___Opening_Retirement_benefit_asset____liabilities__balance___control___nominal.WN">#REF!</definedName>
    <definedName name="Active___Opening_Retirement_benefit_asset____liabilities__balance___control___nominal.WR">#REF!</definedName>
    <definedName name="Active___Opening_Retirement_benefit_asset____liabilities__balance___control___nominal.WWN">#REF!</definedName>
    <definedName name="Active___opening_Tax_loss_balance___wholesale___nominal.ADDN1">#REF!</definedName>
    <definedName name="Active___opening_Tax_loss_balance___wholesale___nominal.ADDN2">#REF!</definedName>
    <definedName name="Active___opening_Tax_loss_balance___wholesale___nominal.BR">#REF!</definedName>
    <definedName name="Active___opening_Tax_loss_balance___wholesale___nominal.WN">#REF!</definedName>
    <definedName name="Active___opening_Tax_loss_balance___wholesale___nominal.WR">#REF!</definedName>
    <definedName name="Active___opening_Tax_loss_balance___wholesale___nominal.WWN">#REF!</definedName>
    <definedName name="Active___Opening_trade_and_other_payables___Wholesale_creditors___business_retail___nominal">#REF!</definedName>
    <definedName name="Active___Opening_Trade_creditors_balance___control___nominal.ADDN1">#REF!</definedName>
    <definedName name="Active___Opening_Trade_creditors_balance___control___nominal.ADDN2">#REF!</definedName>
    <definedName name="Active___Opening_Trade_creditors_balance___control___nominal.BR">#REF!</definedName>
    <definedName name="Active___Opening_Trade_creditors_balance___control___nominal.WN">#REF!</definedName>
    <definedName name="Active___Opening_Trade_creditors_balance___control___nominal.WR">#REF!</definedName>
    <definedName name="Active___Opening_Trade_creditors_balance___control___nominal.WWN">#REF!</definedName>
    <definedName name="Active___Opening_Trade_debtors_balance___control___nominal.ADDN1">#REF!</definedName>
    <definedName name="Active___Opening_Trade_debtors_balance___control___nominal.ADDN2">#REF!</definedName>
    <definedName name="Active___Opening_Trade_debtors_balance___control___nominal.BR">#REF!</definedName>
    <definedName name="Active___Opening_Trade_debtors_balance___control___nominal.WN">#REF!</definedName>
    <definedName name="Active___Opening_Trade_debtors_balance___control___nominal.WR">#REF!</definedName>
    <definedName name="Active___Opening_Trade_debtors_balance___control___nominal.WWN">#REF!</definedName>
    <definedName name="Active___operating_costs_associated_with_equity_issuance___real.ADDN1">#REF!</definedName>
    <definedName name="Active___operating_costs_associated_with_equity_issuance___real.ADDN2">#REF!</definedName>
    <definedName name="Active___operating_costs_associated_with_equity_issuance___real.BR">#REF!</definedName>
    <definedName name="Active___operating_costs_associated_with_equity_issuance___real.WN">#REF!</definedName>
    <definedName name="Active___operating_costs_associated_with_equity_issuance___real.WR">#REF!</definedName>
    <definedName name="Active___operating_costs_associated_with_equity_issuance___real.WWN">#REF!</definedName>
    <definedName name="Active___Ordinary_dividend_override___nominal">#REF!</definedName>
    <definedName name="Active___Ordinary_shares_issued___control___nominal.ADDN1">#REF!</definedName>
    <definedName name="Active___Ordinary_shares_issued___control___nominal.ADDN2">#REF!</definedName>
    <definedName name="Active___Ordinary_shares_issued___control___nominal.BR">#REF!</definedName>
    <definedName name="Active___Ordinary_shares_issued___control___nominal.WN">#REF!</definedName>
    <definedName name="Active___Ordinary_shares_issued___control___nominal.WR">#REF!</definedName>
    <definedName name="Active___Ordinary_shares_issued___control___nominal.WWN">#REF!</definedName>
    <definedName name="Active___Other_adjustments_to_taxable_profits___control___nominal.ADDN1">#REF!</definedName>
    <definedName name="Active___Other_adjustments_to_taxable_profits___control___nominal.ADDN2">#REF!</definedName>
    <definedName name="Active___Other_adjustments_to_taxable_profits___control___nominal.BR">#REF!</definedName>
    <definedName name="Active___Other_adjustments_to_taxable_profits___control___nominal.WN">#REF!</definedName>
    <definedName name="Active___Other_adjustments_to_taxable_profits___control___nominal.WR">#REF!</definedName>
    <definedName name="Active___Other_adjustments_to_taxable_profits___control___nominal.WWN">#REF!</definedName>
    <definedName name="Active___Other_creditors_target_balance___control___nominal.ADDN1">#REF!</definedName>
    <definedName name="Active___Other_creditors_target_balance___control___nominal.ADDN2">#REF!</definedName>
    <definedName name="Active___Other_creditors_target_balance___control___nominal.BR">#REF!</definedName>
    <definedName name="Active___Other_creditors_target_balance___control___nominal.WN">#REF!</definedName>
    <definedName name="Active___Other_creditors_target_balance___control___nominal.WR">#REF!</definedName>
    <definedName name="Active___Other_creditors_target_balance___control___nominal.WWN">#REF!</definedName>
    <definedName name="Active___other_debtors_target_balance___control___nominal.ADDN1">#REF!</definedName>
    <definedName name="Active___other_debtors_target_balance___control___nominal.ADDN2">#REF!</definedName>
    <definedName name="Active___other_debtors_target_balance___control___nominal.BR">#REF!</definedName>
    <definedName name="Active___other_debtors_target_balance___control___nominal.WN">#REF!</definedName>
    <definedName name="Active___other_debtors_target_balance___control___nominal.WR">#REF!</definedName>
    <definedName name="Active___other_debtors_target_balance___control___nominal.WWN">#REF!</definedName>
    <definedName name="Active___Other_operating_income___real.ADDN1">#REF!</definedName>
    <definedName name="Active___Other_operating_income___real.ADDN2">#REF!</definedName>
    <definedName name="Active___Other_operating_income___real.BR">#REF!</definedName>
    <definedName name="Active___Other_operating_income___real.WN">#REF!</definedName>
    <definedName name="Active___Other_operating_income___real.WR">#REF!</definedName>
    <definedName name="Active___Other_operating_income___real.WWN">#REF!</definedName>
    <definedName name="Active___Other_price_control_income___Third_party_revenue___real.ADDN1">#REF!</definedName>
    <definedName name="Active___Other_price_control_income___Third_party_revenue___real.ADDN2">#REF!</definedName>
    <definedName name="Active___Other_price_control_income___Third_party_revenue___real.BR">#REF!</definedName>
    <definedName name="Active___Other_price_control_income___Third_party_revenue___real.WN">#REF!</definedName>
    <definedName name="Active___Other_price_control_income___Third_party_revenue___real.WR">#REF!</definedName>
    <definedName name="Active___Other_price_control_income___Third_party_revenue___real.WWN">#REF!</definedName>
    <definedName name="Active___Other_taxable_income___Amortisation_on_grants_and_contributions___control___nominal.ADDN1">#REF!</definedName>
    <definedName name="Active___Other_taxable_income___Amortisation_on_grants_and_contributions___control___nominal.ADDN2">#REF!</definedName>
    <definedName name="Active___Other_taxable_income___Amortisation_on_grants_and_contributions___control___nominal.BR">#REF!</definedName>
    <definedName name="Active___Other_taxable_income___Amortisation_on_grants_and_contributions___control___nominal.WN">#REF!</definedName>
    <definedName name="Active___Other_taxable_income___Amortisation_on_grants_and_contributions___control___nominal.WR">#REF!</definedName>
    <definedName name="Active___Other_taxable_income___Amortisation_on_grants_and_contributions___control___nominal.WWN">#REF!</definedName>
    <definedName name="Active___Other_taxable_income___Grants_and_contributions_taxable_on_receipt___control___nominal.ADDN1">#REF!</definedName>
    <definedName name="Active___Other_taxable_income___Grants_and_contributions_taxable_on_receipt___control___nominal.ADDN2">#REF!</definedName>
    <definedName name="Active___Other_taxable_income___Grants_and_contributions_taxable_on_receipt___control___nominal.BR">#REF!</definedName>
    <definedName name="Active___Other_taxable_income___Grants_and_contributions_taxable_on_receipt___control___nominal.WN">#REF!</definedName>
    <definedName name="Active___Other_taxable_income___Grants_and_contributions_taxable_on_receipt___control___nominal.WR">#REF!</definedName>
    <definedName name="Active___Other_taxable_income___Grants_and_contributions_taxable_on_receipt___control___nominal.WWN">#REF!</definedName>
    <definedName name="Active___overdraft_interest_rate.ADDN1">#REF!</definedName>
    <definedName name="Active___overdraft_interest_rate.ADDN2">#REF!</definedName>
    <definedName name="Active___overdraft_interest_rate.BR">#REF!</definedName>
    <definedName name="Active___overdraft_interest_rate.WN">#REF!</definedName>
    <definedName name="Active___overdraft_interest_rate.WR">#REF!</definedName>
    <definedName name="Active___overdraft_interest_rate.WWN">#REF!</definedName>
    <definedName name="Active___P_L_expenditure_not_allowable_as_a_deduction_from_taxable_trading_profits___control___nominal.ADDN1">#REF!</definedName>
    <definedName name="Active___P_L_expenditure_not_allowable_as_a_deduction_from_taxable_trading_profits___control___nominal.ADDN2">#REF!</definedName>
    <definedName name="Active___P_L_expenditure_not_allowable_as_a_deduction_from_taxable_trading_profits___control___nominal.BR">#REF!</definedName>
    <definedName name="Active___P_L_expenditure_not_allowable_as_a_deduction_from_taxable_trading_profits___control___nominal.WN">#REF!</definedName>
    <definedName name="Active___P_L_expenditure_not_allowable_as_a_deduction_from_taxable_trading_profits___control___nominal.WR">#REF!</definedName>
    <definedName name="Active___P_L_expenditure_not_allowable_as_a_deduction_from_taxable_trading_profits___control___nominal.WWN">#REF!</definedName>
    <definedName name="Active___P_L_expenditure_relating_to_renewals_not_allowable_as_a_deduction_from_taxable_trading_profits___control___nominal.ADDN1">#REF!</definedName>
    <definedName name="Active___P_L_expenditure_relating_to_renewals_not_allowable_as_a_deduction_from_taxable_trading_profits___control___nominal.ADDN2">#REF!</definedName>
    <definedName name="Active___P_L_expenditure_relating_to_renewals_not_allowable_as_a_deduction_from_taxable_trading_profits___control___nominal.BR">#REF!</definedName>
    <definedName name="Active___P_L_expenditure_relating_to_renewals_not_allowable_as_a_deduction_from_taxable_trading_profits___control___nominal.WN">#REF!</definedName>
    <definedName name="Active___P_L_expenditure_relating_to_renewals_not_allowable_as_a_deduction_from_taxable_trading_profits___control___nominal.WR">#REF!</definedName>
    <definedName name="Active___P_L_expenditure_relating_to_renewals_not_allowable_as_a_deduction_from_taxable_trading_profits___control___nominal.WWN">#REF!</definedName>
    <definedName name="Active___PAYG_rate___Total_PAYG_rate.ADDN1">#REF!</definedName>
    <definedName name="Active___PAYG_rate___Total_PAYG_rate.ADDN2">#REF!</definedName>
    <definedName name="Active___PAYG_rate___Total_PAYG_rate.BR">#REF!</definedName>
    <definedName name="Active___PAYG_rate___Total_PAYG_rate.WN">#REF!</definedName>
    <definedName name="Active___PAYG_rate___Total_PAYG_rate.WR">#REF!</definedName>
    <definedName name="Active___PAYG_rate___Total_PAYG_rate.WWN">#REF!</definedName>
    <definedName name="Active___Pension_deficit_recovery____real.ADDN1">#REF!</definedName>
    <definedName name="Active___Pension_deficit_recovery____real.ADDN2">#REF!</definedName>
    <definedName name="Active___Pension_deficit_recovery____real.BR">#REF!</definedName>
    <definedName name="Active___Pension_deficit_recovery____real.WN">#REF!</definedName>
    <definedName name="Active___Pension_deficit_recovery____real.WR">#REF!</definedName>
    <definedName name="Active___Pension_deficit_recovery____real.WWN">#REF!</definedName>
    <definedName name="Active___Percentage_earnings_distributed_as_dividends">#REF!</definedName>
    <definedName name="Active___Post_financeability_adjustments_eligible_for_tax_uplift___real.ADDN1">#REF!</definedName>
    <definedName name="Active___Post_financeability_adjustments_eligible_for_tax_uplift___real.ADDN2">#REF!</definedName>
    <definedName name="Active___Post_financeability_adjustments_eligible_for_tax_uplift___real.BR">#REF!</definedName>
    <definedName name="Active___Post_financeability_adjustments_eligible_for_tax_uplift___real.WN">#REF!</definedName>
    <definedName name="Active___Post_financeability_adjustments_eligible_for_tax_uplift___real.WR">#REF!</definedName>
    <definedName name="Active___Post_financeability_adjustments_eligible_for_tax_uplift___real.WWN">#REF!</definedName>
    <definedName name="Active___Post_financeability_adjustments_not_eligible_for_tax_uplift___real.ADDN1">#REF!</definedName>
    <definedName name="Active___Post_financeability_adjustments_not_eligible_for_tax_uplift___real.ADDN2">#REF!</definedName>
    <definedName name="Active___Post_financeability_adjustments_not_eligible_for_tax_uplift___real.BR">#REF!</definedName>
    <definedName name="Active___Post_financeability_adjustments_not_eligible_for_tax_uplift___real.WN">#REF!</definedName>
    <definedName name="Active___Post_financeability_adjustments_not_eligible_for_tax_uplift___real.WR">#REF!</definedName>
    <definedName name="Active___Post_financeability_adjustments_not_eligible_for_tax_uplift___real.WWN">#REF!</definedName>
    <definedName name="Active___Pre_2020_RCV_opening_balance___real.ADDN1">#REF!</definedName>
    <definedName name="Active___Pre_2020_RCV_opening_balance___real.ADDN2">#REF!</definedName>
    <definedName name="Active___Pre_2020_RCV_opening_balance___real.BR">#REF!</definedName>
    <definedName name="Active___Pre_2020_RCV_opening_balance___real.WN">#REF!</definedName>
    <definedName name="Active___Pre_2020_RCV_opening_balance___real.WR">#REF!</definedName>
    <definedName name="Active___Pre_2020_RCV_opening_balance___real.WWN">#REF!</definedName>
    <definedName name="Active___Pre_2025_RCV_Run_off_rate.ADDN1">#REF!</definedName>
    <definedName name="Active___Pre_2025_RCV_Run_off_rate.ADDN2">#REF!</definedName>
    <definedName name="Active___Pre_2025_RCV_Run_off_rate.BR">#REF!</definedName>
    <definedName name="Active___Pre_2025_RCV_Run_off_rate.WN">#REF!</definedName>
    <definedName name="Active___Pre_2025_RCV_Run_off_rate.WR">#REF!</definedName>
    <definedName name="Active___Pre_2025_RCV_Run_off_rate.WWN">#REF!</definedName>
    <definedName name="Active___Price_control_income___third_party_services___Rechargeable_works___real.ADDN1">#REF!</definedName>
    <definedName name="Active___Price_control_income___third_party_services___Rechargeable_works___real.ADDN2">#REF!</definedName>
    <definedName name="Active___Price_control_income___third_party_services___Rechargeable_works___real.BR">#REF!</definedName>
    <definedName name="Active___Price_control_income___third_party_services___Rechargeable_works___real.WN">#REF!</definedName>
    <definedName name="Active___Price_control_income___third_party_services___Rechargeable_works___real.WR">#REF!</definedName>
    <definedName name="Active___Price_control_income___third_party_services___Rechargeable_works___real.WWN">#REF!</definedName>
    <definedName name="Active___Prior_period_company_residential_apportionment">#REF!</definedName>
    <definedName name="Active___Proportion_of_capitalised_revenue_expenditure__infra___non_infra_.ADDN1">#REF!</definedName>
    <definedName name="Active___Proportion_of_capitalised_revenue_expenditure__infra___non_infra_.ADDN2">#REF!</definedName>
    <definedName name="Active___Proportion_of_capitalised_revenue_expenditure__infra___non_infra_.BR">#REF!</definedName>
    <definedName name="Active___Proportion_of_capitalised_revenue_expenditure__infra___non_infra_.WN">#REF!</definedName>
    <definedName name="Active___Proportion_of_capitalised_revenue_expenditure__infra___non_infra_.WR">#REF!</definedName>
    <definedName name="Active___Proportion_of_capitalised_revenue_expenditure__infra___non_infra_.WWN">#REF!</definedName>
    <definedName name="Active___proportion_of_new_capital_expenditure_qualifying_for_a_full_deduction.ADDN1">#REF!</definedName>
    <definedName name="Active___proportion_of_new_capital_expenditure_qualifying_for_a_full_deduction.ADDN2">#REF!</definedName>
    <definedName name="Active___proportion_of_new_capital_expenditure_qualifying_for_a_full_deduction.BR">#REF!</definedName>
    <definedName name="Active___proportion_of_new_capital_expenditure_qualifying_for_a_full_deduction.WN">#REF!</definedName>
    <definedName name="Active___proportion_of_new_capital_expenditure_qualifying_for_a_full_deduction.WR">#REF!</definedName>
    <definedName name="Active___proportion_of_new_capital_expenditure_qualifying_for_a_full_deduction.WWN">#REF!</definedName>
    <definedName name="Active___Proportion_of_new_capital_expenditure_qualifying_for_high_level_deduction_main_rate_pool.ADDN1">#REF!</definedName>
    <definedName name="Active___Proportion_of_new_capital_expenditure_qualifying_for_high_level_deduction_main_rate_pool.ADDN2">#REF!</definedName>
    <definedName name="Active___Proportion_of_new_capital_expenditure_qualifying_for_high_level_deduction_main_rate_pool.BR">#REF!</definedName>
    <definedName name="Active___Proportion_of_new_capital_expenditure_qualifying_for_high_level_deduction_main_rate_pool.WN">#REF!</definedName>
    <definedName name="Active___Proportion_of_new_capital_expenditure_qualifying_for_high_level_deduction_main_rate_pool.WR">#REF!</definedName>
    <definedName name="Active___Proportion_of_new_capital_expenditure_qualifying_for_high_level_deduction_main_rate_pool.WWN">#REF!</definedName>
    <definedName name="Active___Proportion_of_new_capital_expenditure_qualifying_for_high_level_deduction_special_rate_pool.ADDN1">#REF!</definedName>
    <definedName name="Active___Proportion_of_new_capital_expenditure_qualifying_for_high_level_deduction_special_rate_pool.ADDN2">#REF!</definedName>
    <definedName name="Active___Proportion_of_new_capital_expenditure_qualifying_for_high_level_deduction_special_rate_pool.BR">#REF!</definedName>
    <definedName name="Active___Proportion_of_new_capital_expenditure_qualifying_for_high_level_deduction_special_rate_pool.WN">#REF!</definedName>
    <definedName name="Active___Proportion_of_new_capital_expenditure_qualifying_for_high_level_deduction_special_rate_pool.WR">#REF!</definedName>
    <definedName name="Active___Proportion_of_new_capital_expenditure_qualifying_for_high_level_deduction_special_rate_pool.WWN">#REF!</definedName>
    <definedName name="Active___Proportion_of_new_capital_expenditure_qualifying_for_high_level_deduction_structures_and_buildings_rate_pool.ADDN1">#REF!</definedName>
    <definedName name="Active___Proportion_of_new_capital_expenditure_qualifying_for_high_level_deduction_structures_and_buildings_rate_pool.ADDN2">#REF!</definedName>
    <definedName name="Active___Proportion_of_new_capital_expenditure_qualifying_for_high_level_deduction_structures_and_buildings_rate_pool.BR">#REF!</definedName>
    <definedName name="Active___Proportion_of_new_capital_expenditure_qualifying_for_high_level_deduction_structures_and_buildings_rate_pool.WN">#REF!</definedName>
    <definedName name="Active___Proportion_of_new_capital_expenditure_qualifying_for_high_level_deduction_structures_and_buildings_rate_pool.WR">#REF!</definedName>
    <definedName name="Active___Proportion_of_new_capital_expenditure_qualifying_for_high_level_deduction_structures_and_buildings_rate_pool.WWN">#REF!</definedName>
    <definedName name="Active___Proportion_of_RPI_linked_debt">#REF!</definedName>
    <definedName name="Active___proportion_of_taxable_profits_available_for_tax_loss_utilisation">#REF!</definedName>
    <definedName name="Active___QAA_reward__penalty____real.ADDN1">#REF!</definedName>
    <definedName name="Active___QAA_reward__penalty____real.ADDN2">#REF!</definedName>
    <definedName name="Active___QAA_reward__penalty____real.BR">#REF!</definedName>
    <definedName name="Active___QAA_reward__penalty____real.WN">#REF!</definedName>
    <definedName name="Active___QAA_reward__penalty____real.WR">#REF!</definedName>
    <definedName name="Active___QAA_reward__penalty____real.WWN">#REF!</definedName>
    <definedName name="Active___real_dividend_growth">#REF!</definedName>
    <definedName name="Active___Reprofiling_revenue___real.ADDN1">#REF!</definedName>
    <definedName name="Active___Reprofiling_revenue___real.ADDN2">#REF!</definedName>
    <definedName name="Active___Reprofiling_revenue___real.BR">#REF!</definedName>
    <definedName name="Active___Reprofiling_revenue___real.WN">#REF!</definedName>
    <definedName name="Active___Reprofiling_revenue___real.WR">#REF!</definedName>
    <definedName name="Active___Reprofiling_revenue___real.WWN">#REF!</definedName>
    <definedName name="Active___Residential_net_margin_for_company">#REF!</definedName>
    <definedName name="Active___Residential_Retail_allowed_depreciation__post_efficiency_challenge_and_adjustments____real">#REF!</definedName>
    <definedName name="Active___Residential_retail_costs__opex_plus_depn__exc_3rd_party_services____measured___Wastewater_only___nominal">#REF!</definedName>
    <definedName name="Active___Residential_retail_costs__opex_plus_depn__exc_3rd_party_services____measured___Water_only___nominal">#REF!</definedName>
    <definedName name="Active___Residential_retail_costs__opex_plus_depn__exc_3rd_party_services____unmeasured___Wastewater_only___nominal">#REF!</definedName>
    <definedName name="Active___Residential_retail_costs__opex_plus_depn__exc_3rd_party_services____unmeasured___Water_only___nominal">#REF!</definedName>
    <definedName name="Active___Residential_retail_revenue_adjustment___real">#REF!</definedName>
    <definedName name="Active___Retail___Corporation_tax_creditor_b_f___nominal">#REF!</definedName>
    <definedName name="Active___Retail___Retail_creditor_months__Payment_terms___Business_retail_pays_wholesaler_in_arrears__advance_">#REF!</definedName>
    <definedName name="Active___Retail___Retail_creditor_months__Payment_terms___Residential_retail_pays_wholesaler_in_arrears__advance_">#REF!</definedName>
    <definedName name="Active___Retirement_benefit_asset____liability__balance___Business___nominal">#REF!</definedName>
    <definedName name="Active___Retirement_benefit_asset____liability__balance___Residential___nominal">#REF!</definedName>
    <definedName name="Active___Run_off_rate_for_Post_2025_RCV.ADDN1">#REF!</definedName>
    <definedName name="Active___Run_off_rate_for_Post_2025_RCV.ADDN2">#REF!</definedName>
    <definedName name="Active___Run_off_rate_for_Post_2025_RCV.BR">#REF!</definedName>
    <definedName name="Active___Run_off_rate_for_Post_2025_RCV.WN">#REF!</definedName>
    <definedName name="Active___Run_off_rate_for_Post_2025_RCV.WR">#REF!</definedName>
    <definedName name="Active___Run_off_rate_for_Post_2025_RCV.WWN">#REF!</definedName>
    <definedName name="Active___Statutory_Corporation_tax_rate">#REF!</definedName>
    <definedName name="Active___Tariff_Band___Forecast_allocated_wholesale_charge___nominal.1">#REF!</definedName>
    <definedName name="Active___Tariff_Band___Forecast_allocated_wholesale_charge___nominal.2">#REF!</definedName>
    <definedName name="Active___Tariff_Band___Forecast_allocated_wholesale_charge___nominal.3">#REF!</definedName>
    <definedName name="Active___tariff_band___net_margin_percentage.1">#REF!</definedName>
    <definedName name="Active___tariff_band___net_margin_percentage.2">#REF!</definedName>
    <definedName name="Active___tariff_band___net_margin_percentage.3">#REF!</definedName>
    <definedName name="Active___Tariff_Band___Number_of_customers___Tariff_Band.1">#REF!</definedName>
    <definedName name="Active___Tariff_Band___Number_of_customers___Tariff_Band.2">#REF!</definedName>
    <definedName name="Active___Tariff_Band___Number_of_customers___Tariff_Band.3">#REF!</definedName>
    <definedName name="Active___tax_cashflow_initial_balance___wholesale___nominal.ADDN1">#REF!</definedName>
    <definedName name="Active___tax_cashflow_initial_balance___wholesale___nominal.ADDN2">#REF!</definedName>
    <definedName name="Active___tax_cashflow_initial_balance___wholesale___nominal.BR">#REF!</definedName>
    <definedName name="Active___tax_cashflow_initial_balance___wholesale___nominal.WN">#REF!</definedName>
    <definedName name="Active___tax_cashflow_initial_balance___wholesale___nominal.WR">#REF!</definedName>
    <definedName name="Active___tax_cashflow_initial_balance___wholesale___nominal.WWN">#REF!</definedName>
    <definedName name="Active___Tax_loss_allowance___nominal">#REF!</definedName>
    <definedName name="Active___Tonnes_of_dry_solid___BR">#REF!</definedName>
    <definedName name="Active___Total_Additional_control_customers_WN">#REF!</definedName>
    <definedName name="Active___Total_Additional_control_customers_WR">#REF!</definedName>
    <definedName name="Active___Total_direct_procurement_from_customers___infrastructure_cost____control___real.ADDN1">#REF!</definedName>
    <definedName name="Active___Total_direct_procurement_from_customers___infrastructure_cost____control___real.ADDN2">#REF!</definedName>
    <definedName name="Active___Total_direct_procurement_from_customers___infrastructure_cost____control___real.BR">#REF!</definedName>
    <definedName name="Active___Total_direct_procurement_from_customers___infrastructure_cost____control___real.WN">#REF!</definedName>
    <definedName name="Active___Total_direct_procurement_from_customers___infrastructure_cost____control___real.WR">#REF!</definedName>
    <definedName name="Active___Total_direct_procurement_from_customers___infrastructure_cost____control___real.WWN">#REF!</definedName>
    <definedName name="Active___Total_direct_procurement_from_customers___infrastructure_cost_1___real.ADDN1">#REF!</definedName>
    <definedName name="Active___Total_direct_procurement_from_customers___infrastructure_cost_1___real.ADDN2">#REF!</definedName>
    <definedName name="Active___Total_direct_procurement_from_customers___infrastructure_cost_1___real.BR">#REF!</definedName>
    <definedName name="Active___Total_direct_procurement_from_customers___infrastructure_cost_1___real.WN">#REF!</definedName>
    <definedName name="Active___Total_direct_procurement_from_customers___infrastructure_cost_1___real.WR">#REF!</definedName>
    <definedName name="Active___Total_direct_procurement_from_customers___infrastructure_cost_1___real.WWN">#REF!</definedName>
    <definedName name="Active___Total_direct_procurement_from_customers___infrastructure_cost_2___real.ADDN1">#REF!</definedName>
    <definedName name="Active___Total_direct_procurement_from_customers___infrastructure_cost_2___real.ADDN2">#REF!</definedName>
    <definedName name="Active___Total_direct_procurement_from_customers___infrastructure_cost_2___real.BR">#REF!</definedName>
    <definedName name="Active___Total_direct_procurement_from_customers___infrastructure_cost_2___real.WN">#REF!</definedName>
    <definedName name="Active___Total_direct_procurement_from_customers___infrastructure_cost_2___real.WR">#REF!</definedName>
    <definedName name="Active___Total_direct_procurement_from_customers___infrastructure_cost_2___real.WWN">#REF!</definedName>
    <definedName name="Active___Total_direct_procurement_from_customers___infrastructure_cost_3___real.ADDN1">#REF!</definedName>
    <definedName name="Active___Total_direct_procurement_from_customers___infrastructure_cost_3___real.ADDN2">#REF!</definedName>
    <definedName name="Active___Total_direct_procurement_from_customers___infrastructure_cost_3___real.BR">#REF!</definedName>
    <definedName name="Active___Total_direct_procurement_from_customers___infrastructure_cost_3___real.WN">#REF!</definedName>
    <definedName name="Active___Total_direct_procurement_from_customers___infrastructure_cost_3___real.WR">#REF!</definedName>
    <definedName name="Active___Total_direct_procurement_from_customers___infrastructure_cost_3___real.WWN">#REF!</definedName>
    <definedName name="Active___Total_direct_procurement_from_customers___infrastructure_cost_4___real.ADDN1">#REF!</definedName>
    <definedName name="Active___Total_direct_procurement_from_customers___infrastructure_cost_4___real.ADDN2">#REF!</definedName>
    <definedName name="Active___Total_direct_procurement_from_customers___infrastructure_cost_4___real.BR">#REF!</definedName>
    <definedName name="Active___Total_direct_procurement_from_customers___infrastructure_cost_4___real.WN">#REF!</definedName>
    <definedName name="Active___Total_direct_procurement_from_customers___infrastructure_cost_4___real.WR">#REF!</definedName>
    <definedName name="Active___Total_direct_procurement_from_customers___infrastructure_cost_4___real.WWN">#REF!</definedName>
    <definedName name="Active___Total_direct_procurement_from_customers___infrastructure_cost_5___real.ADDN1">#REF!</definedName>
    <definedName name="Active___Total_direct_procurement_from_customers___infrastructure_cost_5___real.ADDN2">#REF!</definedName>
    <definedName name="Active___Total_direct_procurement_from_customers___infrastructure_cost_5___real.BR">#REF!</definedName>
    <definedName name="Active___Total_direct_procurement_from_customers___infrastructure_cost_5___real.WN">#REF!</definedName>
    <definedName name="Active___Total_direct_procurement_from_customers___infrastructure_cost_5___real.WR">#REF!</definedName>
    <definedName name="Active___Total_direct_procurement_from_customers___infrastructure_cost_5___real.WWN">#REF!</definedName>
    <definedName name="Active___Total_direct_procurement_from_customers___infrastructure_cost_6___real.ADDN1">#REF!</definedName>
    <definedName name="Active___Total_direct_procurement_from_customers___infrastructure_cost_6___real.ADDN2">#REF!</definedName>
    <definedName name="Active___Total_direct_procurement_from_customers___infrastructure_cost_6___real.BR">#REF!</definedName>
    <definedName name="Active___Total_direct_procurement_from_customers___infrastructure_cost_6___real.WN">#REF!</definedName>
    <definedName name="Active___Total_direct_procurement_from_customers___infrastructure_cost_6___real.WR">#REF!</definedName>
    <definedName name="Active___Total_direct_procurement_from_customers___infrastructure_cost_6___real.WWN">#REF!</definedName>
    <definedName name="Active___Total_gross_operational_expenditure___including_cost_sharing___real.ADDN1">#REF!</definedName>
    <definedName name="Active___Total_gross_operational_expenditure___including_cost_sharing___real.ADDN2">#REF!</definedName>
    <definedName name="Active___Total_gross_operational_expenditure___including_cost_sharing___real.BR">#REF!</definedName>
    <definedName name="Active___Total_gross_operational_expenditure___including_cost_sharing___real.WN">#REF!</definedName>
    <definedName name="Active___Total_gross_operational_expenditure___including_cost_sharing___real.WR">#REF!</definedName>
    <definedName name="Active___Total_gross_operational_expenditure___including_cost_sharing___real.WWN">#REF!</definedName>
    <definedName name="Active___Total_other_price_control_income___real.ADDN1">#REF!</definedName>
    <definedName name="Active___Total_other_price_control_income___real.ADDN2">#REF!</definedName>
    <definedName name="Active___Total_other_price_control_income___real.BR">#REF!</definedName>
    <definedName name="Active___Total_other_price_control_income___real.WN">#REF!</definedName>
    <definedName name="Active___Total_other_price_control_income___real.WR">#REF!</definedName>
    <definedName name="Active___Total_other_price_control_income___real.WWN">#REF!</definedName>
    <definedName name="Active___Trade_and_other_payables___Retail_other_payables___nominal">#REF!</definedName>
    <definedName name="Active___Trade_and_other_payables___Retail_trade_payables___nominal">#REF!</definedName>
    <definedName name="Active___Trade_and_other_payables___Wholesale_creditors___residential_retail___nominal">#REF!</definedName>
    <definedName name="Active___Unmeasured_charge___business.ADDN1">#REF!</definedName>
    <definedName name="Active___Unmeasured_charge___business.ADDN2">#REF!</definedName>
    <definedName name="Active___Unmeasured_charge___business.BR">#REF!</definedName>
    <definedName name="Active___Unmeasured_charge___business.WN">#REF!</definedName>
    <definedName name="Active___Unmeasured_charge___business.WR">#REF!</definedName>
    <definedName name="Active___Unmeasured_charge___business.WWN">#REF!</definedName>
    <definedName name="Active___Unmeasured_charge___residential.ADDN1">#REF!</definedName>
    <definedName name="Active___Unmeasured_charge___residential.ADDN2">#REF!</definedName>
    <definedName name="Active___Unmeasured_charge___residential.BR">#REF!</definedName>
    <definedName name="Active___Unmeasured_charge___residential.WN">#REF!</definedName>
    <definedName name="Active___Unmeasured_charge___residential.WR">#REF!</definedName>
    <definedName name="Active___Unmeasured_charge___residential.WWN">#REF!</definedName>
    <definedName name="Active___Water_efficiency_funding___real.ADDN1">#REF!</definedName>
    <definedName name="Active___Water_efficiency_funding___real.ADDN2">#REF!</definedName>
    <definedName name="Active___Water_efficiency_funding___real.BR">#REF!</definedName>
    <definedName name="Active___Water_efficiency_funding___real.WN">#REF!</definedName>
    <definedName name="Active___Water_efficiency_funding___real.WR">#REF!</definedName>
    <definedName name="Active___Water_efficiency_funding___real.WWN">#REF!</definedName>
    <definedName name="Active___Wholesale___Trade_creditor_days___control.ADDN1">#REF!</definedName>
    <definedName name="Active___Wholesale___Trade_creditor_days___control.ADDN2">#REF!</definedName>
    <definedName name="Active___Wholesale___Trade_creditor_days___control.BR">#REF!</definedName>
    <definedName name="Active___Wholesale___Trade_creditor_days___control.WN">#REF!</definedName>
    <definedName name="Active___Wholesale___Trade_creditor_days___control.WR">#REF!</definedName>
    <definedName name="Active___Wholesale___Trade_creditor_days___control.WWN">#REF!</definedName>
    <definedName name="Active___Wholesale_and_retail_line_item_split___actual_company_structure___Retained_profits___residential_retail___nominal">#REF!</definedName>
    <definedName name="Active___Wholesale_and_retail_line_item_split___Capex_creditor___business_retail___nominal">#REF!</definedName>
    <definedName name="Active___Wholesale_and_retail_line_item_split___capex_creditors___residential_retail___nominal">#REF!</definedName>
    <definedName name="Active___Wholesale_DB_pension_cash_excess_over_charge___control___real.ADDN1">#REF!</definedName>
    <definedName name="Active___Wholesale_DB_pension_cash_excess_over_charge___control___real.ADDN2">#REF!</definedName>
    <definedName name="Active___Wholesale_DB_pension_cash_excess_over_charge___control___real.BR">#REF!</definedName>
    <definedName name="Active___Wholesale_DB_pension_cash_excess_over_charge___control___real.WN">#REF!</definedName>
    <definedName name="Active___Wholesale_DB_pension_cash_excess_over_charge___control___real.WR">#REF!</definedName>
    <definedName name="Active___Wholesale_DB_pension_cash_excess_over_charge___control___real.WWN">#REF!</definedName>
    <definedName name="Active___Wholesale_fixed_asset_life__post_override____control.ADDN1">#REF!</definedName>
    <definedName name="Active___Wholesale_fixed_asset_life__post_override____control.ADDN2">#REF!</definedName>
    <definedName name="Active___Wholesale_fixed_asset_life__post_override____control.BR">#REF!</definedName>
    <definedName name="Active___Wholesale_fixed_asset_life__post_override____control.WN">#REF!</definedName>
    <definedName name="Active___Wholesale_fixed_asset_life__post_override____control.WR">#REF!</definedName>
    <definedName name="Active___Wholesale_fixed_asset_life__post_override____control.WWN">#REF!</definedName>
    <definedName name="Active___Wholesale_WACC___notional___Cost_of_debt___nominal.ADDN1">#REF!</definedName>
    <definedName name="Active___Wholesale_WACC___notional___Cost_of_debt___nominal.ADDN2">#REF!</definedName>
    <definedName name="Active___Wholesale_WACC___notional___Cost_of_debt___nominal.BR">#REF!</definedName>
    <definedName name="Active___Wholesale_WACC___notional___Cost_of_debt___nominal.WN">#REF!</definedName>
    <definedName name="Active___Wholesale_WACC___notional___Cost_of_debt___nominal.WR">#REF!</definedName>
    <definedName name="Active___Wholesale_WACC___notional___Cost_of_debt___nominal.WWN">#REF!</definedName>
    <definedName name="Active___Wholesale_WACC___notional___Equity___nominal.ADDN1">#REF!</definedName>
    <definedName name="Active___Wholesale_WACC___notional___Equity___nominal.ADDN2">#REF!</definedName>
    <definedName name="Active___Wholesale_WACC___notional___Equity___nominal.BR">#REF!</definedName>
    <definedName name="Active___Wholesale_WACC___notional___Equity___nominal.WN">#REF!</definedName>
    <definedName name="Active___Wholesale_WACC___notional___Equity___nominal.WR">#REF!</definedName>
    <definedName name="Active___Wholesale_WACC___notional___Equity___nominal.WWN">#REF!</definedName>
    <definedName name="Active___Wholesale_WACC___notional___Gearing___nominal.ADDN1">#REF!</definedName>
    <definedName name="Active___Wholesale_WACC___notional___Gearing___nominal.ADDN2">#REF!</definedName>
    <definedName name="Active___Wholesale_WACC___notional___Gearing___nominal.BR">#REF!</definedName>
    <definedName name="Active___Wholesale_WACC___notional___Gearing___nominal.WN">#REF!</definedName>
    <definedName name="Active___Wholesale_WACC___notional___Gearing___nominal.WR">#REF!</definedName>
    <definedName name="Active___Wholesale_WACC___notional___Gearing___nominal.WWN">#REF!</definedName>
    <definedName name="Active___Year_on_year___change___CPI_H___Financial_year_average_indices_year_on_year__">#REF!</definedName>
    <definedName name="Active__RPI_CPIH_wedge_for_RPI_ILD_indexation_rate">#REF!</definedName>
    <definedName name="Actual_opening_Fixed_rate_debt___wholesale___nominal">#REF!</definedName>
    <definedName name="Actual_opening_index_linked_debt___wholesale___nominal">#REF!</definedName>
    <definedName name="Actuals_Old">#REF!</definedName>
    <definedName name="adbr" hidden="1">{"CHARGE",#N/A,FALSE,"401C11"}</definedName>
    <definedName name="Additional_control_1___Allowed_Revenues___real">#REF!</definedName>
    <definedName name="Additional_control_1___K___periodic">#REF!</definedName>
    <definedName name="Additional_control_1_allowed_revenue_build_up___check">#REF!</definedName>
    <definedName name="Additional_control_1_allowed_revenue_build_up___check_overall">#REF!</definedName>
    <definedName name="Additional_control_2___Allowed_Revenues___real">#REF!</definedName>
    <definedName name="Additional_control_2___K___periodic">#REF!</definedName>
    <definedName name="Additional_control_2_allowed_revenue_build_up___check">#REF!</definedName>
    <definedName name="Additional_control_2_allowed_revenue_build_up___check_overall">#REF!</definedName>
    <definedName name="Additional_WoC_Modelled">#REF!</definedName>
    <definedName name="Additions_to_capital_allowance___main_rate_pool___new_capital_expenditure___nominal.ADDN1">#REF!</definedName>
    <definedName name="Additions_to_capital_allowance___main_rate_pool___new_capital_expenditure___nominal.ADDN2">#REF!</definedName>
    <definedName name="Additions_to_capital_allowance___main_rate_pool___new_capital_expenditure___nominal.BR">#REF!</definedName>
    <definedName name="Additions_to_capital_allowance___main_rate_pool___new_capital_expenditure___nominal.WN">#REF!</definedName>
    <definedName name="Additions_to_capital_allowance___main_rate_pool___new_capital_expenditure___nominal.WR">#REF!</definedName>
    <definedName name="Additions_to_capital_allowance___main_rate_pool___new_capital_expenditure___nominal.WWN">#REF!</definedName>
    <definedName name="Additions_to_capital_allowance___special_rate_pool___new_capital_expenditure____nominal.ADDN1">#REF!</definedName>
    <definedName name="Additions_to_capital_allowance___special_rate_pool___new_capital_expenditure____nominal.ADDN2">#REF!</definedName>
    <definedName name="Additions_to_capital_allowance___special_rate_pool___new_capital_expenditure____nominal.BR">#REF!</definedName>
    <definedName name="Additions_to_capital_allowance___special_rate_pool___new_capital_expenditure____nominal.WN">#REF!</definedName>
    <definedName name="Additions_to_capital_allowance___special_rate_pool___new_capital_expenditure____nominal.WR">#REF!</definedName>
    <definedName name="Additions_to_capital_allowance___special_rate_pool___new_capital_expenditure____nominal.WWN">#REF!</definedName>
    <definedName name="Additions_to_capital_allowance___structures_and_buildings_pool___new_capital_expenditure___nominal.ADDN1">#REF!</definedName>
    <definedName name="Additions_to_capital_allowance___structures_and_buildings_pool___new_capital_expenditure___nominal.ADDN2">#REF!</definedName>
    <definedName name="Additions_to_capital_allowance___structures_and_buildings_pool___new_capital_expenditure___nominal.BR">#REF!</definedName>
    <definedName name="Additions_to_capital_allowance___structures_and_buildings_pool___new_capital_expenditure___nominal.WN">#REF!</definedName>
    <definedName name="Additions_to_capital_allowance___structures_and_buildings_pool___new_capital_expenditure___nominal.WR">#REF!</definedName>
    <definedName name="Additions_to_capital_allowance___structures_and_buildings_pool___new_capital_expenditure___nominal.WWN">#REF!</definedName>
    <definedName name="Addn_average_bill___5yr_average___nominal">#REF!</definedName>
    <definedName name="Addn_average_bill___5yr_average___real">#REF!</definedName>
    <definedName name="Addn_average_bill___WoC___nominal">#REF!</definedName>
    <definedName name="Addn_average_bill___WoC___real">#REF!</definedName>
    <definedName name="Addn_average_bill_growth___nominal">#REF!</definedName>
    <definedName name="Addn_average_bill_growth___real">#REF!</definedName>
    <definedName name="AddRWD">#REF!</definedName>
    <definedName name="AddRWD2">#REF!</definedName>
    <definedName name="AddRWDI">#REF!</definedName>
    <definedName name="AddSC">#REF!</definedName>
    <definedName name="AddSC2">#REF!</definedName>
    <definedName name="AddSCI">#REF!</definedName>
    <definedName name="AddSLD">#REF!</definedName>
    <definedName name="AddSLD2">#REF!</definedName>
    <definedName name="AddSLDI">#REF!</definedName>
    <definedName name="AddSLT">#REF!</definedName>
    <definedName name="AddSLT2">#REF!</definedName>
    <definedName name="AddSLTI">#REF!</definedName>
    <definedName name="AddST">#REF!</definedName>
    <definedName name="AddST2">#REF!</definedName>
    <definedName name="AddSTI">#REF!</definedName>
    <definedName name="AddTWD">#REF!</definedName>
    <definedName name="AddTWI">#REF!</definedName>
    <definedName name="AddWR">#REF!</definedName>
    <definedName name="AddWR2">#REF!</definedName>
    <definedName name="AddWRI">#REF!</definedName>
    <definedName name="AddWT">#REF!</definedName>
    <definedName name="AddWT2">#REF!</definedName>
    <definedName name="AddWTD2">#REF!</definedName>
    <definedName name="AddWTI">#REF!</definedName>
    <definedName name="Adjusted_cash_interest_cover_ratio____control__Alternative_.ADDN1">#REF!</definedName>
    <definedName name="Adjusted_cash_interest_cover_ratio____control__Alternative_.ADDN2">#REF!</definedName>
    <definedName name="Adjusted_cash_interest_cover_ratio____control__Alternative_.BR">#REF!</definedName>
    <definedName name="Adjusted_cash_interest_cover_ratio____control__Alternative_.WN">#REF!</definedName>
    <definedName name="Adjusted_cash_interest_cover_ratio____control__Alternative_.WR">#REF!</definedName>
    <definedName name="Adjusted_cash_interest_cover_ratio____control__Alternative_.WWN">#REF!</definedName>
    <definedName name="Adjusted_cash_interest_cover_ratio___Post_Fin_adj___Appointee__Alternative_">#REF!</definedName>
    <definedName name="Adjusted_cash_interest_cover_ratio__Alternative____Appointee">#REF!</definedName>
    <definedName name="Adjusted_cash_interest_cover_ratio__Alternative____weighted_average___Appointee">#REF!</definedName>
    <definedName name="Adjusted_cash_interest_cover_ratio__Ofwat____Appointee">#REF!</definedName>
    <definedName name="Adjusted_cash_interest_cover_ratio__Ofwat____control.ADDN1">#REF!</definedName>
    <definedName name="Adjusted_cash_interest_cover_ratio__Ofwat____control.ADDN2">#REF!</definedName>
    <definedName name="Adjusted_cash_interest_cover_ratio__Ofwat____control.BR">#REF!</definedName>
    <definedName name="Adjusted_cash_interest_cover_ratio__Ofwat____control.WN">#REF!</definedName>
    <definedName name="Adjusted_cash_interest_cover_ratio__Ofwat____control.WR">#REF!</definedName>
    <definedName name="Adjusted_cash_interest_cover_ratio__Ofwat____control.WWN">#REF!</definedName>
    <definedName name="Adjusted_cash_interest_cover_ratio__Ofwat____Post_Fin_adj___Appointee">#REF!</definedName>
    <definedName name="Adjusted_cash_interest_cover_ratio__Ofwat____weighted_average___Appointee">#REF!</definedName>
    <definedName name="Adjusted_opening_fixed_rate_debt___nominal.ADDN1">#REF!</definedName>
    <definedName name="Adjusted_opening_fixed_rate_debt___nominal.ADDN2">#REF!</definedName>
    <definedName name="Adjusted_opening_fixed_rate_debt___nominal.BR">#REF!</definedName>
    <definedName name="Adjusted_opening_fixed_rate_debt___nominal.WN">#REF!</definedName>
    <definedName name="Adjusted_opening_fixed_rate_debt___nominal.WR">#REF!</definedName>
    <definedName name="Adjusted_opening_fixed_rate_debt___nominal.WWN">#REF!</definedName>
    <definedName name="Adjusted_opening_ILD___nominal.ADDN1">#REF!</definedName>
    <definedName name="Adjusted_opening_ILD___nominal.ADDN2">#REF!</definedName>
    <definedName name="Adjusted_opening_ILD___nominal.BR">#REF!</definedName>
    <definedName name="Adjusted_opening_ILD___nominal.WN">#REF!</definedName>
    <definedName name="Adjusted_opening_ILD___nominal.WR">#REF!</definedName>
    <definedName name="Adjusted_opening_ILD___nominal.WWN">#REF!</definedName>
    <definedName name="Adjusted_taxable_profit__loss__wholesale_available_for_tax_loss_utilisation">#REF!</definedName>
    <definedName name="Adjusted_taxable_profit__loss__wholesale_available_for_tax_loss_utilisation___post_financeability___nominal">#REF!</definedName>
    <definedName name="Adjustment_factor_for_dual_service_bills___bill_module">#REF!</definedName>
    <definedName name="Adjustment_factor_for_single_service_bills___bill_module">#REF!</definedName>
    <definedName name="Adjustment_for_mid_year_cashflow_in_discounting_years">#REF!</definedName>
    <definedName name="Adjustment_for_pension_contributions___nominal.ADDN1">#REF!</definedName>
    <definedName name="Adjustment_for_pension_contributions___nominal.ADDN2">#REF!</definedName>
    <definedName name="Adjustment_for_pension_contributions___nominal.BR">#REF!</definedName>
    <definedName name="Adjustment_for_pension_contributions___nominal.WN">#REF!</definedName>
    <definedName name="Adjustment_for_pension_contributions___nominal.WR">#REF!</definedName>
    <definedName name="Adjustment_for_pension_contributions___nominal.WWN">#REF!</definedName>
    <definedName name="Adjustment_for_pension_contributions___wholesale___nominal">#REF!</definedName>
    <definedName name="Adjustment_to_net_debt_for_post_financeability_adjustments___nominal">#REF!</definedName>
    <definedName name="Adjustment_to_opening_fixed_rate_debt___nominal.ADDN1">#REF!</definedName>
    <definedName name="Adjustment_to_opening_fixed_rate_debt___nominal.ADDN2">#REF!</definedName>
    <definedName name="Adjustment_to_opening_fixed_rate_debt___nominal.BR">#REF!</definedName>
    <definedName name="Adjustment_to_opening_fixed_rate_debt___nominal.WN">#REF!</definedName>
    <definedName name="Adjustment_to_opening_fixed_rate_debt___nominal.WR">#REF!</definedName>
    <definedName name="Adjustment_to_opening_fixed_rate_debt___nominal.WWN">#REF!</definedName>
    <definedName name="Adjustment_to_remove_post_financeability_tax_uplift_double_count___real.ADDN1">#REF!</definedName>
    <definedName name="Adjustment_to_remove_post_financeability_tax_uplift_double_count___real.ADDN2">#REF!</definedName>
    <definedName name="Adjustment_to_remove_post_financeability_tax_uplift_double_count___real.BR">#REF!</definedName>
    <definedName name="Adjustment_to_remove_post_financeability_tax_uplift_double_count___real.WN">#REF!</definedName>
    <definedName name="Adjustment_to_remove_post_financeability_tax_uplift_double_count___real.WR">#REF!</definedName>
    <definedName name="Adjustment_to_remove_post_financeability_tax_uplift_double_count___real.WWN">#REF!</definedName>
    <definedName name="Adjustment_to_taxable_profit_loss_due_to_post_financeability_revenues___nominal.ADDN1">#REF!</definedName>
    <definedName name="Adjustment_to_taxable_profit_loss_due_to_post_financeability_revenues___nominal.ADDN2">#REF!</definedName>
    <definedName name="Adjustment_to_taxable_profit_loss_due_to_post_financeability_revenues___nominal.BR">#REF!</definedName>
    <definedName name="Adjustment_to_taxable_profit_loss_due_to_post_financeability_revenues___nominal.WN">#REF!</definedName>
    <definedName name="Adjustment_to_taxable_profit_loss_due_to_post_financeability_revenues___nominal.WR">#REF!</definedName>
    <definedName name="Adjustment_to_taxable_profit_loss_due_to_post_financeability_revenues___nominal.WWN">#REF!</definedName>
    <definedName name="Adjustment_to_taxable_profit_loss_due_to_post_financeability_revenues___wholesale___nominal">#REF!</definedName>
    <definedName name="Adjustment_to_Wholesale_revenue_requirement___nominal.ADDN1">#REF!</definedName>
    <definedName name="Adjustment_to_Wholesale_revenue_requirement___nominal.ADDN2">#REF!</definedName>
    <definedName name="Adjustment_to_Wholesale_revenue_requirement___nominal.BR">#REF!</definedName>
    <definedName name="Adjustment_to_Wholesale_revenue_requirement___nominal.WN">#REF!</definedName>
    <definedName name="Adjustment_to_Wholesale_revenue_requirement___nominal.WR">#REF!</definedName>
    <definedName name="Adjustment_to_Wholesale_revenue_requirement___nominal.WWN">#REF!</definedName>
    <definedName name="Adjustment_to_Wholesale_revenue_requirement___real___ADDN1">#REF!</definedName>
    <definedName name="Adjustment_to_Wholesale_revenue_requirement___real___ADDN2">#REF!</definedName>
    <definedName name="Adjustment_to_Wholesale_revenue_requirement___real___BR">#REF!</definedName>
    <definedName name="Adjustment_to_Wholesale_revenue_requirement___real___WN">#REF!</definedName>
    <definedName name="Adjustment_to_Wholesale_revenue_requirement___real___WR">#REF!</definedName>
    <definedName name="Adjustment_to_Wholesale_revenue_requirement___real___WWN">#REF!</definedName>
    <definedName name="Advance_receipts_measured_balance___Business___nominal">#REF!</definedName>
    <definedName name="Advance_receipts_measured_balance___Business___nominal.BEG">#REF!</definedName>
    <definedName name="Advance_receipts_measured_balance___Residential___nominal">#REF!</definedName>
    <definedName name="Advance_receipts_measured_balance___Residential___nominal.BEG">#REF!</definedName>
    <definedName name="Advance_receipts_measured_balance___Retail___nominal">#REF!</definedName>
    <definedName name="Advance_receipts_measured_movement___business___nominal">#REF!</definedName>
    <definedName name="Advance_receipts_measured_movement___residential___nominal">#REF!</definedName>
    <definedName name="Advance_receipts_measured_target_balance___business___nominal">#REF!</definedName>
    <definedName name="Advance_receipts_measured_target_balance___residential___nominal">#REF!</definedName>
    <definedName name="Advance_receipts_unmeasured_balance___Business___nominal">#REF!</definedName>
    <definedName name="Advance_receipts_unmeasured_balance___Business___nominal.BEG">#REF!</definedName>
    <definedName name="Advance_receipts_unmeasured_balance___Residential___nominal">#REF!</definedName>
    <definedName name="Advance_receipts_unmeasured_balance___Residential___nominal.BEG">#REF!</definedName>
    <definedName name="Advance_receipts_unmeasured_balance___Retail___nominal">#REF!</definedName>
    <definedName name="Advance_receipts_unmeasured_movement___business___nominal">#REF!</definedName>
    <definedName name="Advance_receipts_unmeasured_movement___residential___nominal">#REF!</definedName>
    <definedName name="Advance_receipts_unmeasured_target_balance___business___nominal">#REF!</definedName>
    <definedName name="Advance_receipts_unmeasured_target_balance___residential___nominal">#REF!</definedName>
    <definedName name="AFWBPtrans">#REF!</definedName>
    <definedName name="AFWtransition">#REF!</definedName>
    <definedName name="Alerts_breached_any_period">#REF!</definedName>
    <definedName name="Allowable_deductions_to_taxable_profit____loss____control___nominal.ADDN1">#REF!</definedName>
    <definedName name="Allowable_deductions_to_taxable_profit____loss____control___nominal.ADDN2">#REF!</definedName>
    <definedName name="Allowable_deductions_to_taxable_profit____loss____control___nominal.BR">#REF!</definedName>
    <definedName name="Allowable_deductions_to_taxable_profit____loss____control___nominal.WN">#REF!</definedName>
    <definedName name="Allowable_deductions_to_taxable_profit____loss____control___nominal.WR">#REF!</definedName>
    <definedName name="Allowable_deductions_to_taxable_profit____loss____control___nominal.WWN">#REF!</definedName>
    <definedName name="Allowable_deductions_to_taxable_profit____loss____nominal">#REF!</definedName>
    <definedName name="Allowable_deductions_to_taxable_profit____loss____post_financeability___control___nominal.ADDN1">#REF!</definedName>
    <definedName name="Allowable_deductions_to_taxable_profit____loss____post_financeability___control___nominal.ADDN2">#REF!</definedName>
    <definedName name="Allowable_deductions_to_taxable_profit____loss____post_financeability___control___nominal.BR">#REF!</definedName>
    <definedName name="Allowable_deductions_to_taxable_profit____loss____post_financeability___control___nominal.WN">#REF!</definedName>
    <definedName name="Allowable_deductions_to_taxable_profit____loss____post_financeability___control___nominal.WR">#REF!</definedName>
    <definedName name="Allowable_deductions_to_taxable_profit____loss____post_financeability___control___nominal.WWN">#REF!</definedName>
    <definedName name="Allowable_deductions_to_taxable_profit____loss____post_financeability___nominal">#REF!</definedName>
    <definedName name="Allowance_per_measured_dual_service_customer__Thousands__inc_DPC_margin___real">#REF!</definedName>
    <definedName name="Allowance_per_measured_dual_service_customer_inc_DPC_margin_______nominal">#REF!</definedName>
    <definedName name="Allowance_per_measured_dual_service_customer_inc_DPC_margin_______real">#REF!</definedName>
    <definedName name="Allowance_per_measured_dual_service_customer_inc_DPC_margin___post_financeability_adjustments_______nominal">#REF!</definedName>
    <definedName name="Allowance_per_measured_dual_service_customer_inc_DPC_margin___post_financeability_adjustments_______real">#REF!</definedName>
    <definedName name="Allowance_per_measured_sewerage_customer__Thousands__inc_DPC_margin___real">#REF!</definedName>
    <definedName name="Allowance_per_measured_sewerage_customer_inc_DPC_margin_______nominal">#REF!</definedName>
    <definedName name="Allowance_per_measured_sewerage_customer_inc_DPC_margin_______real">#REF!</definedName>
    <definedName name="Allowance_per_measured_sewerage_customer_inc_DPC_margin___post_financeability_adjustments_______nominal">#REF!</definedName>
    <definedName name="Allowance_per_measured_sewerage_customer_inc_DPC_margin___post_financeability_adjustments_______real">#REF!</definedName>
    <definedName name="Allowance_per_measured_water_customer__Thousands__inc_DPC_margin___real">#REF!</definedName>
    <definedName name="Allowance_per_measured_water_customer_inc_DPC_margin_______nominal">#REF!</definedName>
    <definedName name="Allowance_per_measured_water_customer_inc_DPC_margin_______real">#REF!</definedName>
    <definedName name="Allowance_per_measured_water_customer_inc_DPC_margin___post_financeability_______nominal">#REF!</definedName>
    <definedName name="Allowance_per_measured_water_customer_inc_DPC_margin___post_financeability_______real">#REF!</definedName>
    <definedName name="Allowance_per_unmeasured_dual_customer__Thousands__inc_DPC_margin___real">#REF!</definedName>
    <definedName name="Allowance_per_unmeasured_dual_customer_inc_DPC_margin_______nominal">#REF!</definedName>
    <definedName name="Allowance_per_unmeasured_dual_customer_inc_DPC_margin_______real">#REF!</definedName>
    <definedName name="Allowance_per_unmeasured_dual_customer_inc_DPC_margin___post_financeability_adjustments_______nominal">#REF!</definedName>
    <definedName name="Allowance_per_unmeasured_dual_customer_inc_DPC_margin___post_financeability_adjustments_______real">#REF!</definedName>
    <definedName name="Allowance_per_unmeasured_sewerage_customer__Thousands__inc_DPC_margin___real">#REF!</definedName>
    <definedName name="Allowance_per_unmeasured_sewerage_customer_inc_DPC_margin_______nominal">#REF!</definedName>
    <definedName name="Allowance_per_unmeasured_sewerage_customer_inc_DPC_margin_______real">#REF!</definedName>
    <definedName name="Allowance_per_unmeasured_sewerage_customer_inc_DPC_margin___post_financeability_adjustments_______nominal">#REF!</definedName>
    <definedName name="Allowance_per_unmeasured_sewerage_customer_inc_DPC_margin___post_financeability_adjustments_______real">#REF!</definedName>
    <definedName name="Allowance_per_unmeasured_water_customer__Thousands__inc_DPC_margin___real">#REF!</definedName>
    <definedName name="Allowance_per_unmeasured_water_customer_inc_DPC_margin_______nominal">#REF!</definedName>
    <definedName name="Allowance_per_unmeasured_water_customer_inc_DPC_margin_______real">#REF!</definedName>
    <definedName name="Allowance_per_unmeasured_water_customer_inc_DPC_margin___post_financeability_adjustments_______nominal">#REF!</definedName>
    <definedName name="Allowance_per_unmeasured_water_customer_inc_DPC_margin___post_financeability_adjustments_______real">#REF!</definedName>
    <definedName name="Allowed_depreciation___Business___nominal">#REF!</definedName>
    <definedName name="Allowed_depreciation___Business___nominal___POS">#REF!</definedName>
    <definedName name="Allowed_depreciation___Post_efficiency_challenge_and_adjustment__Retail_depreciation_Business____nominal">#REF!</definedName>
    <definedName name="Allowed_depreciation___Residential___nominal">#REF!</definedName>
    <definedName name="Allowed_depreciation___Residential___nominal.NEG">#REF!</definedName>
    <definedName name="Allowed_depreciation__post_efficiency_challenge_and_adjustments____nominal">#REF!</definedName>
    <definedName name="Allowed_revenue_adds_up_on_exec_summary">#REF!</definedName>
    <definedName name="Allowed_revenue_adds_up_on_exec_summary_overall">#REF!</definedName>
    <definedName name="Allowed_revenue_including_DPC_adds_up_on_exec_summary">#REF!</definedName>
    <definedName name="Allowed_revenue_including_DPC_adds_up_on_exec_summary_overall">#REF!</definedName>
    <definedName name="Allowed_Revenues____nominal.ADDN1">#REF!</definedName>
    <definedName name="Allowed_Revenues____nominal.ADDN2">#REF!</definedName>
    <definedName name="Allowed_Revenues____nominal.BR">#REF!</definedName>
    <definedName name="Allowed_Revenues____nominal.WN">#REF!</definedName>
    <definedName name="Allowed_Revenues____nominal.WR">#REF!</definedName>
    <definedName name="Allowed_Revenues____nominal.WWN">#REF!</definedName>
    <definedName name="Allowed_revenues___control___real.ADDN1">#REF!</definedName>
    <definedName name="Allowed_revenues___control___real.ADDN2">#REF!</definedName>
    <definedName name="Allowed_revenues___control___real.BR">#REF!</definedName>
    <definedName name="Allowed_revenues___control___real.WN">#REF!</definedName>
    <definedName name="Allowed_revenues___control___real.WR">#REF!</definedName>
    <definedName name="Allowed_revenues___control___real.WWN">#REF!</definedName>
    <definedName name="Allowed_Revenues___percentage_movement____control.ADDN1">#REF!</definedName>
    <definedName name="Allowed_Revenues___percentage_movement____control.ADDN2">#REF!</definedName>
    <definedName name="Allowed_Revenues___percentage_movement____control.BR">#REF!</definedName>
    <definedName name="Allowed_Revenues___percentage_movement____control.WN">#REF!</definedName>
    <definedName name="Allowed_Revenues___percentage_movement____control.WR">#REF!</definedName>
    <definedName name="Allowed_Revenues___percentage_movement____control.WWN">#REF!</definedName>
    <definedName name="Allowed_Revenues___real.ADDN1">#REF!</definedName>
    <definedName name="Allowed_Revenues___real.ADDN2">#REF!</definedName>
    <definedName name="Allowed_Revenues___real.BR">#REF!</definedName>
    <definedName name="Allowed_Revenues___real.WN">#REF!</definedName>
    <definedName name="Allowed_Revenues___real.WR">#REF!</definedName>
    <definedName name="Allowed_Revenues___real.WWN">#REF!</definedName>
    <definedName name="Allowed_Revenues__post_revenue_solving_adjustment_____control___real.ADDN1">#REF!</definedName>
    <definedName name="Allowed_Revenues__post_revenue_solving_adjustment_____control___real.ADDN2">#REF!</definedName>
    <definedName name="Allowed_Revenues__post_revenue_solving_adjustment_____control___real.BR">#REF!</definedName>
    <definedName name="Allowed_Revenues__post_revenue_solving_adjustment_____control___real.WN">#REF!</definedName>
    <definedName name="Allowed_Revenues__post_revenue_solving_adjustment_____control___real.WR">#REF!</definedName>
    <definedName name="Allowed_Revenues__post_revenue_solving_adjustment_____control___real.WWN">#REF!</definedName>
    <definedName name="Allowed_revenues_inc_other_price_control_income___real___ADDN1">#REF!</definedName>
    <definedName name="Allowed_revenues_inc_other_price_control_income___real___ADDN2">#REF!</definedName>
    <definedName name="Allowed_revenues_inc_other_price_control_income___real___BR">#REF!</definedName>
    <definedName name="Allowed_revenues_inc_other_price_control_income___real___WN">#REF!</definedName>
    <definedName name="Allowed_revenues_inc_other_price_control_income___real___WR">#REF!</definedName>
    <definedName name="Allowed_revenues_inc_other_price_control_income___real___WWN">#REF!</definedName>
    <definedName name="Allowed_Revenues_including_post_financeability___real.ADDN1">#REF!</definedName>
    <definedName name="Allowed_Revenues_including_post_financeability___real.ADDN2">#REF!</definedName>
    <definedName name="Allowed_Revenues_including_post_financeability___real.BR">#REF!</definedName>
    <definedName name="Allowed_Revenues_including_post_financeability___real.WN">#REF!</definedName>
    <definedName name="Allowed_Revenues_including_post_financeability___real.WR">#REF!</definedName>
    <definedName name="Allowed_Revenues_including_post_financeability___real.WWN">#REF!</definedName>
    <definedName name="Allowed_revenues_including_post_financeability_adjustments___nominal.ADDN1">#REF!</definedName>
    <definedName name="Allowed_revenues_including_post_financeability_adjustments___nominal.ADDN2">#REF!</definedName>
    <definedName name="Allowed_revenues_including_post_financeability_adjustments___nominal.BR">#REF!</definedName>
    <definedName name="Allowed_revenues_including_post_financeability_adjustments___nominal.WN">#REF!</definedName>
    <definedName name="Allowed_revenues_including_post_financeability_adjustments___nominal.WR">#REF!</definedName>
    <definedName name="Allowed_revenues_including_post_financeability_adjustments___nominal.WWN">#REF!</definedName>
    <definedName name="Allowed_revenues_includingbase_revenues_for_growth_calculations___nominal.ADDN1">#REF!</definedName>
    <definedName name="Allowed_revenues_includingbase_revenues_for_growth_calculations___nominal.ADDN2">#REF!</definedName>
    <definedName name="Allowed_revenues_includingbase_revenues_for_growth_calculations___nominal.BR">#REF!</definedName>
    <definedName name="Allowed_revenues_includingbase_revenues_for_growth_calculations___nominal.WN">#REF!</definedName>
    <definedName name="Allowed_revenues_includingbase_revenues_for_growth_calculations___nominal.WR">#REF!</definedName>
    <definedName name="Allowed_revenues_includingbase_revenues_for_growth_calculations___nominal.WWN">#REF!</definedName>
    <definedName name="Alternative_area_total_Residentials_connected___control__WN_">#REF!</definedName>
    <definedName name="Alternative_area_total_Residentials_connected___control__WR_">#REF!</definedName>
    <definedName name="Alternative_area_WaSC_average_bill___real">#REF!</definedName>
    <definedName name="AMP_duration">#REF!</definedName>
    <definedName name="AMP_period_flag">#REF!</definedName>
    <definedName name="ANHBPtrans">#REF!</definedName>
    <definedName name="ANHtransition">#REF!</definedName>
    <definedName name="Annual___movement_in_CPI_H_">#REF!</definedName>
    <definedName name="Annual_percentage_increase__deflated_using_Nov_Nov_CPI_H______control.ADDN1">#REF!</definedName>
    <definedName name="Annual_percentage_increase__deflated_using_Nov_Nov_CPI_H______control.ADDN2">#REF!</definedName>
    <definedName name="Annual_percentage_increase__deflated_using_Nov_Nov_CPI_H______control.BR">#REF!</definedName>
    <definedName name="Annual_percentage_increase__deflated_using_Nov_Nov_CPI_H______control.WN">#REF!</definedName>
    <definedName name="Annual_percentage_increase__deflated_using_Nov_Nov_CPI_H______control.WR">#REF!</definedName>
    <definedName name="Annual_percentage_increase__deflated_using_Nov_Nov_CPI_H______control.WWN">#REF!</definedName>
    <definedName name="App1bdata">#REF!</definedName>
    <definedName name="App1bIDnrs">#REF!</definedName>
    <definedName name="App1data">#REF!</definedName>
    <definedName name="App1IDnrs">#REF!</definedName>
    <definedName name="Appointee_balance_sheet_balances">#REF!</definedName>
    <definedName name="Appointee_balance_sheet_balances_overall">#REF!</definedName>
    <definedName name="Appointee_Base_Regulated_Equity___nominal">#REF!</definedName>
    <definedName name="Appointee_net_debt_adjustment_for_post_financeability___nominal">#REF!</definedName>
    <definedName name="Appointee_Total_Base_RoRE___nominal">#REF!</definedName>
    <definedName name="Appointee_Total_Revenues___real">#REF!</definedName>
    <definedName name="Appointee_Total_Revenues_inclusive_of_DPC_margin___real">#REF!</definedName>
    <definedName name="Apportioned_DPC_cost_per_customer___real.1">#REF!</definedName>
    <definedName name="Apportioned_DPC_cost_per_customer___real.2">#REF!</definedName>
    <definedName name="Apportioned_DPC_cost_per_customer___real.3">#REF!</definedName>
    <definedName name="Apportioned_DPC_costs___real.1">#REF!</definedName>
    <definedName name="Apportioned_DPC_costs___real.2">#REF!</definedName>
    <definedName name="Apportioned_DPC_costs___real.3">#REF!</definedName>
    <definedName name="Apportioned_DPC_costs_margin___real.1">#REF!</definedName>
    <definedName name="Apportioned_DPC_costs_margin___real.2">#REF!</definedName>
    <definedName name="Apportioned_DPC_costs_margin___real.3">#REF!</definedName>
    <definedName name="Apportioned_negative_tax___nominal.ADDN1">#REF!</definedName>
    <definedName name="Apportioned_negative_tax___nominal.ADDN2">#REF!</definedName>
    <definedName name="Apportioned_negative_tax___nominal.BR">#REF!</definedName>
    <definedName name="Apportioned_negative_tax___nominal.WN">#REF!</definedName>
    <definedName name="Apportioned_negative_tax___nominal.WR">#REF!</definedName>
    <definedName name="Apportioned_negative_tax___nominal.WWN">#REF!</definedName>
    <definedName name="Apportioned_negative_tax___post_financeability___nominal.ADDN1">#REF!</definedName>
    <definedName name="Apportioned_negative_tax___post_financeability___nominal.ADDN2">#REF!</definedName>
    <definedName name="Apportioned_negative_tax___post_financeability___nominal.BR">#REF!</definedName>
    <definedName name="Apportioned_negative_tax___post_financeability___nominal.WN">#REF!</definedName>
    <definedName name="Apportioned_negative_tax___post_financeability___nominal.WR">#REF!</definedName>
    <definedName name="Apportioned_negative_tax___post_financeability___nominal.WWN">#REF!</definedName>
    <definedName name="Apportioned_Total_wholesale_revenue_impact_of_post_financeability___Business___nominal">#REF!</definedName>
    <definedName name="Apportioned_Total_wholesale_revenue_impact_of_post_financeability___Business___real">#REF!</definedName>
    <definedName name="Apportioned_Total_wholesale_revenue_impact_of_post_financeability___Residential___nominal">#REF!</definedName>
    <definedName name="Apportioned_wholesale_charge_for_Business_retail___nominal">#REF!</definedName>
    <definedName name="Apportioned_wholesale_charge_for_Business_retail__in_millions____nominal">#REF!</definedName>
    <definedName name="Apportioned_wholesale_charge_for_Business_retail__in_millions____nominal.NEG">#REF!</definedName>
    <definedName name="Apportioned_wholesale_charge_for_Residential_retail___nominal">#REF!</definedName>
    <definedName name="APR19inrw">#REF!</definedName>
    <definedName name="APR19inrww">#REF!</definedName>
    <definedName name="APR19sgc">#REF!</definedName>
    <definedName name="APR19smi">#REF!</definedName>
    <definedName name="APR19smni">#REF!</definedName>
    <definedName name="APR19soi">#REF!</definedName>
    <definedName name="APR19soni">#REF!</definedName>
    <definedName name="APR19stps">#REF!</definedName>
    <definedName name="APR19wgc">#REF!</definedName>
    <definedName name="APR19wmi">#REF!</definedName>
    <definedName name="APR19wmni">#REF!</definedName>
    <definedName name="APR19woi">#REF!</definedName>
    <definedName name="APR19woni">#REF!</definedName>
    <definedName name="APR19wtps">#REF!</definedName>
    <definedName name="APRinrw">#REF!</definedName>
    <definedName name="APRinrww">#REF!</definedName>
    <definedName name="APRsgc">#REF!</definedName>
    <definedName name="APRsmi">#REF!</definedName>
    <definedName name="APRsmni">#REF!</definedName>
    <definedName name="APRsoi">#REF!</definedName>
    <definedName name="APRsoni">#REF!</definedName>
    <definedName name="APRstps">#REF!</definedName>
    <definedName name="APRwgc">#REF!</definedName>
    <definedName name="APRwmi">#REF!</definedName>
    <definedName name="APRwmni">#REF!</definedName>
    <definedName name="APRwoi">#REF!</definedName>
    <definedName name="APRwoni">#REF!</definedName>
    <definedName name="APRwtps">#REF!</definedName>
    <definedName name="At_cost_wholesale_fixed_assets_depreciable_basis_balance___control___nominal.ADDN1">#REF!</definedName>
    <definedName name="At_cost_wholesale_fixed_assets_depreciable_basis_balance___control___nominal.ADDN1.BEG">#REF!</definedName>
    <definedName name="At_cost_wholesale_fixed_assets_depreciable_basis_balance___control___nominal.ADDN2">#REF!</definedName>
    <definedName name="At_cost_wholesale_fixed_assets_depreciable_basis_balance___control___nominal.ADDN2.BEG">#REF!</definedName>
    <definedName name="At_cost_wholesale_fixed_assets_depreciable_basis_balance___control___nominal.BR">#REF!</definedName>
    <definedName name="At_cost_wholesale_fixed_assets_depreciable_basis_balance___control___nominal.BR.BEG">#REF!</definedName>
    <definedName name="At_cost_wholesale_fixed_assets_depreciable_basis_balance___control___nominal.WN">#REF!</definedName>
    <definedName name="At_cost_wholesale_fixed_assets_depreciable_basis_balance___control___nominal.WN.BEG">#REF!</definedName>
    <definedName name="At_cost_wholesale_fixed_assets_depreciable_basis_balance___control___nominal.WR">#REF!</definedName>
    <definedName name="At_cost_wholesale_fixed_assets_depreciable_basis_balance___control___nominal.WR.BEG">#REF!</definedName>
    <definedName name="At_cost_wholesale_fixed_assets_depreciable_basis_balance___control___nominal.WWN">#REF!</definedName>
    <definedName name="At_cost_wholesale_fixed_assets_depreciable_basis_balance___control___nominal.WWN.BEG">#REF!</definedName>
    <definedName name="At_cost_wholesale_fixed_assets_initial_balance___control___nominal.ADDN1">#REF!</definedName>
    <definedName name="At_cost_wholesale_fixed_assets_initial_balance___control___nominal.ADDN2">#REF!</definedName>
    <definedName name="At_cost_wholesale_fixed_assets_initial_balance___control___nominal.BR">#REF!</definedName>
    <definedName name="At_cost_wholesale_fixed_assets_initial_balance___control___nominal.WN">#REF!</definedName>
    <definedName name="At_cost_wholesale_fixed_assets_initial_balance___control___nominal.WR">#REF!</definedName>
    <definedName name="At_cost_wholesale_fixed_assets_initial_balance___control___nominal.WWN">#REF!</definedName>
    <definedName name="At_cost_wholesale_fixed_assets_initial_balance_adj.___control___nominal.ADDN1">#REF!</definedName>
    <definedName name="At_cost_wholesale_fixed_assets_initial_balance_adj.___control___nominal.ADDN2">#REF!</definedName>
    <definedName name="At_cost_wholesale_fixed_assets_initial_balance_adj.___control___nominal.BR">#REF!</definedName>
    <definedName name="At_cost_wholesale_fixed_assets_initial_balance_adj.___control___nominal.WN">#REF!</definedName>
    <definedName name="At_cost_wholesale_fixed_assets_initial_balance_adj.___control___nominal.WR">#REF!</definedName>
    <definedName name="At_cost_wholesale_fixed_assets_initial_balance_adj.___control___nominal.WWN">#REF!</definedName>
    <definedName name="Average_CPI_H____base_index___2022_23">#REF!</definedName>
    <definedName name="Average_household_bill_for_single_wholesale_service___additional_control_1___real">#REF!</definedName>
    <definedName name="Average_household_bill_for_single_wholesale_service___additional_control_1___real___growth">#REF!</definedName>
    <definedName name="Average_household_bill_for_single_wholesale_service___additional_control_2___real">#REF!</definedName>
    <definedName name="Average_household_bill_for_single_wholesale_service___additional_control_2___real___growth">#REF!</definedName>
    <definedName name="Average_household_bill_for_single_wholesale_service___bio_resources___real">#REF!</definedName>
    <definedName name="Average_household_bill_for_single_wholesale_service___bioresources___real___growth">#REF!</definedName>
    <definedName name="Average_household_bill_for_single_wholesale_service___real.ADDN1">#REF!</definedName>
    <definedName name="Average_household_bill_for_single_wholesale_service___real.ADDN2">#REF!</definedName>
    <definedName name="Average_household_bill_for_single_wholesale_service___real.BR">#REF!</definedName>
    <definedName name="Average_household_bill_for_single_wholesale_service___real.WN">#REF!</definedName>
    <definedName name="Average_household_bill_for_single_wholesale_service___real.WR">#REF!</definedName>
    <definedName name="Average_household_bill_for_single_wholesale_service___real.WWN">#REF!</definedName>
    <definedName name="Average_household_bill_for_single_wholesale_service___real___growth.ADDN1">#REF!</definedName>
    <definedName name="Average_household_bill_for_single_wholesale_service___real___growth.ADDN2">#REF!</definedName>
    <definedName name="Average_household_bill_for_single_wholesale_service___real___growth.BR">#REF!</definedName>
    <definedName name="Average_household_bill_for_single_wholesale_service___real___growth.WN">#REF!</definedName>
    <definedName name="Average_household_bill_for_single_wholesale_service___real___growth.WR">#REF!</definedName>
    <definedName name="Average_household_bill_for_single_wholesale_service___real___growth.WWN">#REF!</definedName>
    <definedName name="Average_household_bill_for_single_wholesale_service___wastewater_network___real">#REF!</definedName>
    <definedName name="Average_household_bill_for_single_wholesale_service___wastewater_network___real___growth">#REF!</definedName>
    <definedName name="Average_household_bill_for_single_wholesale_service___water_network____real">#REF!</definedName>
    <definedName name="Average_household_bill_for_single_wholesale_service___water_network___real___growth">#REF!</definedName>
    <definedName name="Average_household_bill_for_single_wholesale_service___water_resources___real">#REF!</definedName>
    <definedName name="Average_household_bill_for_single_wholesale_service___water_resources___real___growth">#REF!</definedName>
    <definedName name="Average_net_debt_for_RoRE_calculation___Appointee___nominal">#REF!</definedName>
    <definedName name="Average_net_debt_for_RoRE_calculation___control___nominal.ADDN1">#REF!</definedName>
    <definedName name="Average_net_debt_for_RoRE_calculation___control___nominal.ADDN2">#REF!</definedName>
    <definedName name="Average_net_debt_for_RoRE_calculation___control___nominal.BR">#REF!</definedName>
    <definedName name="Average_net_debt_for_RoRE_calculation___control___nominal.WN">#REF!</definedName>
    <definedName name="Average_net_debt_for_RoRE_calculation___control___nominal.WR">#REF!</definedName>
    <definedName name="Average_net_debt_for_RoRE_calculation___control___nominal.WWN">#REF!</definedName>
    <definedName name="Average_of_2020_25_RCV___nominal.ADDN1">#REF!</definedName>
    <definedName name="Average_of_2020_25_RCV___nominal.ADDN2">#REF!</definedName>
    <definedName name="Average_of_2020_25_RCV___nominal.BR">#REF!</definedName>
    <definedName name="Average_of_2020_25_RCV___nominal.WN">#REF!</definedName>
    <definedName name="Average_of_2020_25_RCV___nominal.WR">#REF!</definedName>
    <definedName name="Average_of_2020_25_RCV___nominal.WWN">#REF!</definedName>
    <definedName name="Average_of_Post_2025_RCV___nominal.ADDN1">#REF!</definedName>
    <definedName name="Average_of_Post_2025_RCV___nominal.ADDN2">#REF!</definedName>
    <definedName name="Average_of_Post_2025_RCV___nominal.BR">#REF!</definedName>
    <definedName name="Average_of_Post_2025_RCV___nominal.WN">#REF!</definedName>
    <definedName name="Average_of_Post_2025_RCV___nominal.WR">#REF!</definedName>
    <definedName name="Average_of_Post_2025_RCV___nominal.WWN">#REF!</definedName>
    <definedName name="Average_of_Pre_2020_RCV___nominal.ADDN1">#REF!</definedName>
    <definedName name="Average_of_Pre_2020_RCV___nominal.ADDN2">#REF!</definedName>
    <definedName name="Average_of_Pre_2020_RCV___nominal.BR">#REF!</definedName>
    <definedName name="Average_of_Pre_2020_RCV___nominal.WN">#REF!</definedName>
    <definedName name="Average_of_Pre_2020_RCV___nominal.WR">#REF!</definedName>
    <definedName name="Average_of_Pre_2020_RCV___nominal.WWN">#REF!</definedName>
    <definedName name="Average_of_RCV___ADDN1__nominal">#REF!</definedName>
    <definedName name="Average_of_RCV___ADDN2___nominal">#REF!</definedName>
    <definedName name="Average_of_RCV___Appointee___Fcst___nominal">#REF!</definedName>
    <definedName name="Average_of_RCV___Appointee___nominal">#REF!</definedName>
    <definedName name="Average_of_RCV___BR___nominal">#REF!</definedName>
    <definedName name="Average_of_RCV___control___nominal.ADDN1">#REF!</definedName>
    <definedName name="Average_of_RCV___control___nominal.ADDN2">#REF!</definedName>
    <definedName name="Average_of_RCV___control___nominal.BR">#REF!</definedName>
    <definedName name="Average_of_RCV___control___nominal.WN">#REF!</definedName>
    <definedName name="Average_of_RCV___control___nominal.WR">#REF!</definedName>
    <definedName name="Average_of_RCV___control___nominal.WWN">#REF!</definedName>
    <definedName name="Average_of_RCV___forecast____control___nominal.ADDN1">#REF!</definedName>
    <definedName name="Average_of_RCV___forecast____control___nominal.ADDN2">#REF!</definedName>
    <definedName name="Average_of_RCV___forecast____control___nominal.BR">#REF!</definedName>
    <definedName name="Average_of_RCV___forecast____control___nominal.WN">#REF!</definedName>
    <definedName name="Average_of_RCV___forecast____control___nominal.WR">#REF!</definedName>
    <definedName name="Average_of_RCV___forecast____control___nominal.WWN">#REF!</definedName>
    <definedName name="Average_of_RCV___Wholesale___nominal">#REF!</definedName>
    <definedName name="Average_of_RCV___WN___nominal">#REF!</definedName>
    <definedName name="Average_of_RCV___WR___nominal">#REF!</definedName>
    <definedName name="Average_of_RCV___WWN___nominal">#REF!</definedName>
    <definedName name="Average_post_2025_RCV_additions___nominal.ADDN1">#REF!</definedName>
    <definedName name="Average_post_2025_RCV_additions___nominal.ADDN2">#REF!</definedName>
    <definedName name="Average_post_2025_RCV_additions___nominal.BR">#REF!</definedName>
    <definedName name="Average_post_2025_RCV_additions___nominal.WN">#REF!</definedName>
    <definedName name="Average_post_2025_RCV_additions___nominal.WR">#REF!</definedName>
    <definedName name="Average_post_2025_RCV_additions___nominal.WWN">#REF!</definedName>
    <definedName name="Average_post_2025_RCV_additions___Wholesale___nominal">#REF!</definedName>
    <definedName name="Average_retail_service_revenue___tariff_band___nominal.1">#REF!</definedName>
    <definedName name="Average_retail_service_revenue___tariff_band___nominal.2">#REF!</definedName>
    <definedName name="Average_retail_service_revenue___tariff_band___nominal.3">#REF!</definedName>
    <definedName name="AVON">#REF!</definedName>
    <definedName name="b" hidden="1">{"CHARGE",#N/A,FALSE,"401C11"}</definedName>
    <definedName name="B_NFIN_All">#REF!</definedName>
    <definedName name="Base_Regulated_Equity___control___nominal.ADDN1">#REF!</definedName>
    <definedName name="Base_Regulated_Equity___control___nominal.ADDN2">#REF!</definedName>
    <definedName name="Base_Regulated_Equity___control___nominal.BR">#REF!</definedName>
    <definedName name="Base_Regulated_Equity___control___nominal.WN">#REF!</definedName>
    <definedName name="Base_Regulated_Equity___control___nominal.WR">#REF!</definedName>
    <definedName name="Base_Regulated_Equity___control___nominal.WWN">#REF!</definedName>
    <definedName name="Base_Regulated_Equity___issued_equity___nominal">#REF!</definedName>
    <definedName name="Base_Regulated_Equity___issued_equity___real">#REF!</definedName>
    <definedName name="Base_revenue_for_2024_25___nominal.ADDN1">#REF!</definedName>
    <definedName name="Base_revenue_for_2024_25___nominal.ADDN2">#REF!</definedName>
    <definedName name="Base_revenue_for_2024_25___nominal.BR">#REF!</definedName>
    <definedName name="Base_revenue_for_2024_25___nominal.WN">#REF!</definedName>
    <definedName name="Base_revenue_for_2024_25___nominal.WR">#REF!</definedName>
    <definedName name="Base_revenue_for_2024_25___nominal.WWN">#REF!</definedName>
    <definedName name="Base_RoRE_Appointee___nominal">#REF!</definedName>
    <definedName name="Base_RoRE_on_2020_25_RCV_bf_balance___control___nominal.ADDN1">#REF!</definedName>
    <definedName name="Base_RoRE_on_2020_25_RCV_bf_balance___control___nominal.ADDN2">#REF!</definedName>
    <definedName name="Base_RoRE_on_2020_25_RCV_bf_balance___control___nominal.BR">#REF!</definedName>
    <definedName name="Base_RoRE_on_2020_25_RCV_bf_balance___control___nominal.WN">#REF!</definedName>
    <definedName name="Base_RoRE_on_2020_25_RCV_bf_balance___control___nominal.WR">#REF!</definedName>
    <definedName name="Base_RoRE_on_2020_25_RCV_bf_balance___control___nominal.WWN">#REF!</definedName>
    <definedName name="Base_RoRE_on_Post_2025_RCV_balance___control___nominal.ADDN1">#REF!</definedName>
    <definedName name="Base_RoRE_on_Post_2025_RCV_balance___control___nominal.ADDN2">#REF!</definedName>
    <definedName name="Base_RoRE_on_Post_2025_RCV_balance___control___nominal.BR">#REF!</definedName>
    <definedName name="Base_RoRE_on_Post_2025_RCV_balance___control___nominal.WN">#REF!</definedName>
    <definedName name="Base_RoRE_on_Post_2025_RCV_balance___control___nominal.WR">#REF!</definedName>
    <definedName name="Base_RoRE_on_Post_2025_RCV_balance___control___nominal.WWN">#REF!</definedName>
    <definedName name="Base_RoRE_on_Pre_2020_RCV_bf_balance___control___nominal.ADDN1">#REF!</definedName>
    <definedName name="Base_RoRE_on_Pre_2020_RCV_bf_balance___control___nominal.ADDN2">#REF!</definedName>
    <definedName name="Base_RoRE_on_Pre_2020_RCV_bf_balance___control___nominal.BR">#REF!</definedName>
    <definedName name="Base_RoRE_on_Pre_2020_RCV_bf_balance___control___nominal.WN">#REF!</definedName>
    <definedName name="Base_RoRE_on_Pre_2020_RCV_bf_balance___control___nominal.WR">#REF!</definedName>
    <definedName name="Base_RoRE_on_Pre_2020_RCV_bf_balance___control___nominal.WWN">#REF!</definedName>
    <definedName name="Base_RoRE_percentage___control.ADDN1">#REF!</definedName>
    <definedName name="Base_RoRE_percentage___control.ADDN2">#REF!</definedName>
    <definedName name="Base_RoRE_percentage___control.BR">#REF!</definedName>
    <definedName name="Base_RoRE_percentage___control.WN">#REF!</definedName>
    <definedName name="Base_RoRE_percentage___control.WR">#REF!</definedName>
    <definedName name="Base_RoRE_percentage___control.WWN">#REF!</definedName>
    <definedName name="Base_RoRE_Wholesale___nominal">#REF!</definedName>
    <definedName name="BEDS">#REF!</definedName>
    <definedName name="BERKS">#REF!</definedName>
    <definedName name="Bio_resources___Allowed_Revenues___real">#REF!</definedName>
    <definedName name="Bio_resources___TDS_revenue___tonne___real">#REF!</definedName>
    <definedName name="Bio_resources___TDS_revenue_average___real">#REF!</definedName>
    <definedName name="Bio_resources___TDS_Revenues___real">#REF!</definedName>
    <definedName name="Bioresources_allowed_revenue_build_up___check">#REF!</definedName>
    <definedName name="Bioresources_allowed_revenue_build_up___check_overall">#REF!</definedName>
    <definedName name="BMGHIndex" hidden="1">"O"</definedName>
    <definedName name="BRLBPtrans">#REF!</definedName>
    <definedName name="BRLtransition">#REF!</definedName>
    <definedName name="BUCKS">#REF!</definedName>
    <definedName name="Busines_Advance_receipts_lag_factor_unmeasured___adjusted">#REF!</definedName>
    <definedName name="Business_Advance_receipts_lag_factor_measured">#REF!</definedName>
    <definedName name="Business_Advance_receipts_lag_factor_measured___adjusted">#REF!</definedName>
    <definedName name="Business_advance_receipts_measured___nominal___b_f">#REF!</definedName>
    <definedName name="Business_advance_receipts_unmeasured___nominal___b_f">#REF!</definedName>
    <definedName name="Business_advance_receipts_weighting___measured">#REF!</definedName>
    <definedName name="Business_advance_receipts_weighting___unmeasured">#REF!</definedName>
    <definedName name="Business_aggregate_net_margin__">#REF!</definedName>
    <definedName name="Business_aggregate_net_margin___nominal">#REF!</definedName>
    <definedName name="Business_apportioned_direct_procurement_from_customers___infrastructure_cost___real___Total">#REF!</definedName>
    <definedName name="Business_creditor_lag_factor">#REF!</definedName>
    <definedName name="Business_creditor_target_balance___nominal">#REF!</definedName>
    <definedName name="Business_debtor_lag_factor">#REF!</definedName>
    <definedName name="Business_debtor_target_balance___nominal">#REF!</definedName>
    <definedName name="Business_Headroom____of_net_margin_">#REF!</definedName>
    <definedName name="Business_net_margin_tariff_band___nominal.1">#REF!</definedName>
    <definedName name="Business_net_margin_tariff_band___nominal.2">#REF!</definedName>
    <definedName name="Business_net_margin_tariff_band___nominal.3">#REF!</definedName>
    <definedName name="Business_retail_adjustment___Tariff_Band___real.1">#REF!</definedName>
    <definedName name="Business_retail_adjustment___Tariff_Band___real.2">#REF!</definedName>
    <definedName name="Business_retail_adjustment___Tariff_Band___real.3">#REF!</definedName>
    <definedName name="Business_retail_adjustment_excluding_margin___Tariff_Band___real.1">#REF!</definedName>
    <definedName name="Business_retail_adjustment_excluding_margin___Tariff_Band___real.2">#REF!</definedName>
    <definedName name="Business_retail_adjustment_excluding_margin___Tariff_Band___real.3">#REF!</definedName>
    <definedName name="Business_retail_Advance_receipts_creditor_days_measured">#REF!</definedName>
    <definedName name="Business_retail_Advance_receipts_lag_factor_unmeasured">#REF!</definedName>
    <definedName name="Business_retail_apportionment">#REF!</definedName>
    <definedName name="Business_retail_impact_of_post_financeability_adjustment___nominal">#REF!</definedName>
    <definedName name="Business_retail_impact_of_post_financeability_adjustment_excluding_wholesale___nominal">#REF!</definedName>
    <definedName name="Business_retail_revenue_____nominal">#REF!</definedName>
    <definedName name="Business_retail_revenue__m___nominal">#REF!</definedName>
    <definedName name="Business_retail_revenue_adjustment___nominal">#REF!</definedName>
    <definedName name="Business_retail_revenue_override_flag">#REF!</definedName>
    <definedName name="Business_retail_service_revenue___nominal">#REF!</definedName>
    <definedName name="Business_retail_service_revenue___real">#REF!</definedName>
    <definedName name="Business_retail_service_revenue__exc_post_financeability____real">#REF!</definedName>
    <definedName name="Business_revenue_received___nominal">#REF!</definedName>
    <definedName name="Business_tax_charge____of_net_margin_">#REF!</definedName>
    <definedName name="Business_tax_charge_by_band___nominal.1">#REF!</definedName>
    <definedName name="Business_tax_charge_by_band___nominal.2">#REF!</definedName>
    <definedName name="Business_tax_charge_by_band___nominal.3">#REF!</definedName>
    <definedName name="Business_wholesale_cost_paid___nominal">#REF!</definedName>
    <definedName name="Business_working_capital_interest____of_net_margin___interest_received_">#REF!</definedName>
    <definedName name="Business_working_capital_interest_by_tariff_band___nominal.1">#REF!</definedName>
    <definedName name="Business_working_capital_interest_by_tariff_band___nominal.2">#REF!</definedName>
    <definedName name="Business_working_capital_interest_by_tariff_band___nominal.3">#REF!</definedName>
    <definedName name="BW_FIN_All">#REF!</definedName>
    <definedName name="BWW_FIN_All">#REF!</definedName>
    <definedName name="C_ISF">#REF!</definedName>
    <definedName name="C_Leakage">#REF!</definedName>
    <definedName name="C_MRepair">#REF!</definedName>
    <definedName name="C_PCC">#REF!</definedName>
    <definedName name="C_PI">#REF!</definedName>
    <definedName name="C_PSR">#REF!</definedName>
    <definedName name="C_RSFinS">#REF!</definedName>
    <definedName name="C_RSRinD">#REF!</definedName>
    <definedName name="C_SC">#REF!</definedName>
    <definedName name="C_TWC">#REF!</definedName>
    <definedName name="C_UOutage">#REF!</definedName>
    <definedName name="C_WQC">#REF!</definedName>
    <definedName name="C_WSI">#REF!</definedName>
    <definedName name="Called_up_share_capital__including_share_premium_balance___Appointee___nominal">#REF!</definedName>
    <definedName name="Called_up_share_capital__including_share_premium_balance___Appointee___nominal.BEG">#REF!</definedName>
    <definedName name="Called_up_share_capital_balance___control___nominal.ADDN1">#REF!</definedName>
    <definedName name="Called_up_share_capital_balance___control___nominal.ADDN1.BEG">#REF!</definedName>
    <definedName name="Called_up_share_capital_balance___control___nominal.ADDN2">#REF!</definedName>
    <definedName name="Called_up_share_capital_balance___control___nominal.ADDN2.BEG">#REF!</definedName>
    <definedName name="Called_up_share_capital_balance___control___nominal.BR">#REF!</definedName>
    <definedName name="Called_up_share_capital_balance___control___nominal.BR.BEG">#REF!</definedName>
    <definedName name="Called_up_share_capital_balance___control___nominal.WN">#REF!</definedName>
    <definedName name="Called_up_share_capital_balance___control___nominal.WN.BEG">#REF!</definedName>
    <definedName name="Called_up_share_capital_balance___control___nominal.WR">#REF!</definedName>
    <definedName name="Called_up_share_capital_balance___control___nominal.WR.BEG">#REF!</definedName>
    <definedName name="Called_up_share_capital_balance___control___nominal.WWN">#REF!</definedName>
    <definedName name="Called_up_share_capital_balance___control___nominal.WWN.BEG">#REF!</definedName>
    <definedName name="Called_up_share_capital_balance___Wholesale___nominal">#REF!</definedName>
    <definedName name="CAMBS">#REF!</definedName>
    <definedName name="Capex___Appointee___nominal">#REF!</definedName>
    <definedName name="Capex___Appointee___nominal.NEG">#REF!</definedName>
    <definedName name="Capex_creditor_balance___Appointee___nominal">#REF!</definedName>
    <definedName name="Capex_creditor_balance___Business___nominal">#REF!</definedName>
    <definedName name="Capex_creditor_balance___Business___nominal.BEG">#REF!</definedName>
    <definedName name="Capex_creditor_balance___residential___nominal">#REF!</definedName>
    <definedName name="Capex_creditor_balance___residential___nominal.BEG">#REF!</definedName>
    <definedName name="Capex_creditor_balance___Retail___nominal">#REF!</definedName>
    <definedName name="Capex_creditor_lag_factor">#REF!</definedName>
    <definedName name="Capex_creditor_target_balance___business___nominal">#REF!</definedName>
    <definedName name="Capex_creditor_target_balance___control___nominal.ADDN1">#REF!</definedName>
    <definedName name="Capex_creditor_target_balance___control___nominal.ADDN2">#REF!</definedName>
    <definedName name="Capex_creditor_target_balance___control___nominal.BR">#REF!</definedName>
    <definedName name="Capex_creditor_target_balance___control___nominal.WN">#REF!</definedName>
    <definedName name="Capex_creditor_target_balance___control___nominal.WR">#REF!</definedName>
    <definedName name="Capex_creditor_target_balance___control___nominal.WWN">#REF!</definedName>
    <definedName name="Capex_creditor_target_balance___residential___nominal">#REF!</definedName>
    <definedName name="Capex_creditors_balance___control.ADDN1">#REF!</definedName>
    <definedName name="Capex_creditors_balance___control.ADDN2">#REF!</definedName>
    <definedName name="Capex_creditors_balance___control.BR">#REF!</definedName>
    <definedName name="Capex_creditors_balance___control.WN">#REF!</definedName>
    <definedName name="Capex_creditors_balance___control.WR">#REF!</definedName>
    <definedName name="Capex_creditors_balance___control.WWN">#REF!</definedName>
    <definedName name="Capex_creditors_balance___control___nominal.ADDN1">#REF!</definedName>
    <definedName name="Capex_creditors_balance___control___nominal.ADDN1.BEG">#REF!</definedName>
    <definedName name="Capex_creditors_balance___control___nominal.ADDN2">#REF!</definedName>
    <definedName name="Capex_creditors_balance___control___nominal.ADDN2.BEG">#REF!</definedName>
    <definedName name="Capex_creditors_balance___control___nominal.BR">#REF!</definedName>
    <definedName name="Capex_creditors_balance___control___nominal.BR.BEG">#REF!</definedName>
    <definedName name="Capex_creditors_balance___control___nominal.WN">#REF!</definedName>
    <definedName name="Capex_creditors_balance___control___nominal.WN.BEG">#REF!</definedName>
    <definedName name="Capex_creditors_balance___control___nominal.WR">#REF!</definedName>
    <definedName name="Capex_creditors_balance___control___nominal.WR.BEG">#REF!</definedName>
    <definedName name="Capex_creditors_balance___control___nominal.WWN">#REF!</definedName>
    <definedName name="Capex_creditors_balance___control___nominal.WWN.BEG">#REF!</definedName>
    <definedName name="Capex_creditors_balance___Wholesale___nominal">#REF!</definedName>
    <definedName name="Capex_grants_and_contributions___nominal.ADDN1">#REF!</definedName>
    <definedName name="Capex_grants_and_contributions___nominal.ADDN2">#REF!</definedName>
    <definedName name="Capex_grants_and_contributions___nominal.BR">#REF!</definedName>
    <definedName name="Capex_grants_and_contributions___nominal.WN">#REF!</definedName>
    <definedName name="Capex_grants_and_contributions___nominal.WR">#REF!</definedName>
    <definedName name="Capex_grants_and_contributions___nominal.WWN">#REF!</definedName>
    <definedName name="Capex_grants_and_contributions___real.ADDN1">#REF!</definedName>
    <definedName name="Capex_grants_and_contributions___real.ADDN2">#REF!</definedName>
    <definedName name="Capex_grants_and_contributions___real.BR">#REF!</definedName>
    <definedName name="Capex_grants_and_contributions___real.WN">#REF!</definedName>
    <definedName name="Capex_grants_and_contributions___real.WR">#REF!</definedName>
    <definedName name="Capex_grants_and_contributions___real.WWN">#REF!</definedName>
    <definedName name="Capital_allowance___structures_and_buldings_pool___control___nominal.ADDN1">#REF!</definedName>
    <definedName name="Capital_allowance___structures_and_buldings_pool___control___nominal.ADDN2">#REF!</definedName>
    <definedName name="Capital_allowance___structures_and_buldings_pool___control___nominal.BR">#REF!</definedName>
    <definedName name="Capital_allowance___structures_and_buldings_pool___control___nominal.WN">#REF!</definedName>
    <definedName name="Capital_allowance___structures_and_buldings_pool___control___nominal.WR">#REF!</definedName>
    <definedName name="Capital_allowance___structures_and_buldings_pool___control___nominal.WWN">#REF!</definedName>
    <definedName name="Capital_allowance_balance___main_rate_pool___capital_expenditure___nominal.ADDN1">#REF!</definedName>
    <definedName name="Capital_allowance_balance___main_rate_pool___capital_expenditure___nominal.ADDN1.BEG">#REF!</definedName>
    <definedName name="Capital_allowance_balance___main_rate_pool___capital_expenditure___nominal.ADDN2">#REF!</definedName>
    <definedName name="Capital_allowance_balance___main_rate_pool___capital_expenditure___nominal.ADDN2.BEG">#REF!</definedName>
    <definedName name="Capital_allowance_balance___main_rate_pool___capital_expenditure___nominal.BR">#REF!</definedName>
    <definedName name="Capital_allowance_balance___main_rate_pool___capital_expenditure___nominal.BR.BEG">#REF!</definedName>
    <definedName name="Capital_allowance_balance___main_rate_pool___capital_expenditure___nominal.WN">#REF!</definedName>
    <definedName name="Capital_allowance_balance___main_rate_pool___capital_expenditure___nominal.WN.BEG">#REF!</definedName>
    <definedName name="Capital_allowance_balance___main_rate_pool___capital_expenditure___nominal.WR">#REF!</definedName>
    <definedName name="Capital_allowance_balance___main_rate_pool___capital_expenditure___nominal.WR.BEG">#REF!</definedName>
    <definedName name="Capital_allowance_balance___main_rate_pool___capital_expenditure___nominal.WWN">#REF!</definedName>
    <definedName name="Capital_allowance_balance___main_rate_pool___capital_expenditure___nominal.WWN.BEG">#REF!</definedName>
    <definedName name="Capital_allowance_balance___special_rate_pool___capital_expenditure___nominal.ADDN1">#REF!</definedName>
    <definedName name="Capital_allowance_balance___special_rate_pool___capital_expenditure___nominal.ADDN1.BEG">#REF!</definedName>
    <definedName name="Capital_allowance_balance___special_rate_pool___capital_expenditure___nominal.ADDN2">#REF!</definedName>
    <definedName name="Capital_allowance_balance___special_rate_pool___capital_expenditure___nominal.ADDN2.BEG">#REF!</definedName>
    <definedName name="Capital_allowance_balance___special_rate_pool___capital_expenditure___nominal.BR">#REF!</definedName>
    <definedName name="Capital_allowance_balance___special_rate_pool___capital_expenditure___nominal.BR.BEG">#REF!</definedName>
    <definedName name="Capital_allowance_balance___special_rate_pool___capital_expenditure___nominal.WN">#REF!</definedName>
    <definedName name="Capital_allowance_balance___special_rate_pool___capital_expenditure___nominal.WN.BEG">#REF!</definedName>
    <definedName name="Capital_allowance_balance___special_rate_pool___capital_expenditure___nominal.WR">#REF!</definedName>
    <definedName name="Capital_allowance_balance___special_rate_pool___capital_expenditure___nominal.WR.BEG">#REF!</definedName>
    <definedName name="Capital_allowance_balance___special_rate_pool___capital_expenditure___nominal.WWN">#REF!</definedName>
    <definedName name="Capital_allowance_balance___special_rate_pool___capital_expenditure___nominal.WWN.BEG">#REF!</definedName>
    <definedName name="Capital_allowance_balance___structures_and_buildings_pool___new_capital_expenditure___nominal.ADDN1">#REF!</definedName>
    <definedName name="Capital_allowance_balance___structures_and_buildings_pool___new_capital_expenditure___nominal.ADDN1.BEG">#REF!</definedName>
    <definedName name="Capital_allowance_balance___structures_and_buildings_pool___new_capital_expenditure___nominal.ADDN2">#REF!</definedName>
    <definedName name="Capital_allowance_balance___structures_and_buildings_pool___new_capital_expenditure___nominal.ADDN2.BEG">#REF!</definedName>
    <definedName name="Capital_allowance_balance___structures_and_buildings_pool___new_capital_expenditure___nominal.BR">#REF!</definedName>
    <definedName name="Capital_allowance_balance___structures_and_buildings_pool___new_capital_expenditure___nominal.BR.BEG">#REF!</definedName>
    <definedName name="Capital_allowance_balance___structures_and_buildings_pool___new_capital_expenditure___nominal.WN">#REF!</definedName>
    <definedName name="Capital_allowance_balance___structures_and_buildings_pool___new_capital_expenditure___nominal.WN.BEG">#REF!</definedName>
    <definedName name="Capital_allowance_balance___structures_and_buildings_pool___new_capital_expenditure___nominal.WR">#REF!</definedName>
    <definedName name="Capital_allowance_balance___structures_and_buildings_pool___new_capital_expenditure___nominal.WR.BEG">#REF!</definedName>
    <definedName name="Capital_allowance_balance___structures_and_buildings_pool___new_capital_expenditure___nominal.WWN">#REF!</definedName>
    <definedName name="Capital_allowance_balance___structures_and_buildings_pool___new_capital_expenditure___nominal.WWN.BEG">#REF!</definedName>
    <definedName name="Capital_allowances___control___nominal.ADDN1">#REF!</definedName>
    <definedName name="Capital_allowances___control___nominal.ADDN2">#REF!</definedName>
    <definedName name="Capital_allowances___control___nominal.BR">#REF!</definedName>
    <definedName name="Capital_allowances___control___nominal.WN">#REF!</definedName>
    <definedName name="Capital_allowances___control___nominal.WR">#REF!</definedName>
    <definedName name="Capital_allowances___control___nominal.WWN">#REF!</definedName>
    <definedName name="Capital_allowances___existing_expenditure___main_rate_pool___control___nominal.ADDN1">#REF!</definedName>
    <definedName name="Capital_allowances___existing_expenditure___main_rate_pool___control___nominal.ADDN2">#REF!</definedName>
    <definedName name="Capital_allowances___existing_expenditure___main_rate_pool___control___nominal.BR">#REF!</definedName>
    <definedName name="Capital_allowances___existing_expenditure___main_rate_pool___control___nominal.WN">#REF!</definedName>
    <definedName name="Capital_allowances___existing_expenditure___main_rate_pool___control___nominal.WR">#REF!</definedName>
    <definedName name="Capital_allowances___existing_expenditure___main_rate_pool___control___nominal.WWN">#REF!</definedName>
    <definedName name="Capital_allowances___existing_expenditure___special_rate_pool___control___nominal.ADDN1">#REF!</definedName>
    <definedName name="Capital_allowances___existing_expenditure___special_rate_pool___control___nominal.ADDN2">#REF!</definedName>
    <definedName name="Capital_allowances___existing_expenditure___special_rate_pool___control___nominal.BR">#REF!</definedName>
    <definedName name="Capital_allowances___existing_expenditure___special_rate_pool___control___nominal.WN">#REF!</definedName>
    <definedName name="Capital_allowances___existing_expenditure___special_rate_pool___control___nominal.WR">#REF!</definedName>
    <definedName name="Capital_allowances___existing_expenditure___special_rate_pool___control___nominal.WWN">#REF!</definedName>
    <definedName name="Capital_allowances___existing_expenditure___structures_and_buildings_pool___control___nominal.ADDN1">#REF!</definedName>
    <definedName name="Capital_allowances___existing_expenditure___structures_and_buildings_pool___control___nominal.ADDN2">#REF!</definedName>
    <definedName name="Capital_allowances___existing_expenditure___structures_and_buildings_pool___control___nominal.BR">#REF!</definedName>
    <definedName name="Capital_allowances___existing_expenditure___structures_and_buildings_pool___control___nominal.WN">#REF!</definedName>
    <definedName name="Capital_allowances___existing_expenditure___structures_and_buildings_pool___control___nominal.WR">#REF!</definedName>
    <definedName name="Capital_allowances___existing_expenditure___structures_and_buildings_pool___control___nominal.WWN">#REF!</definedName>
    <definedName name="Capital_allowances___main_rate_pool___control___nominal.ADDN1">#REF!</definedName>
    <definedName name="Capital_allowances___main_rate_pool___control___nominal.ADDN2">#REF!</definedName>
    <definedName name="Capital_allowances___main_rate_pool___control___nominal.BR">#REF!</definedName>
    <definedName name="Capital_allowances___main_rate_pool___control___nominal.WN">#REF!</definedName>
    <definedName name="Capital_allowances___main_rate_pool___control___nominal.WR">#REF!</definedName>
    <definedName name="Capital_allowances___main_rate_pool___control___nominal.WWN">#REF!</definedName>
    <definedName name="Capital_allowances___new_expenditure___main_rate_pool___control___nominal.ADDN1">#REF!</definedName>
    <definedName name="Capital_allowances___new_expenditure___main_rate_pool___control___nominal.ADDN2">#REF!</definedName>
    <definedName name="Capital_allowances___new_expenditure___main_rate_pool___control___nominal.BR">#REF!</definedName>
    <definedName name="Capital_allowances___new_expenditure___main_rate_pool___control___nominal.WN">#REF!</definedName>
    <definedName name="Capital_allowances___new_expenditure___main_rate_pool___control___nominal.WR">#REF!</definedName>
    <definedName name="Capital_allowances___new_expenditure___main_rate_pool___control___nominal.WWN">#REF!</definedName>
    <definedName name="Capital_allowances___new_expenditure___special_rate_pool___control___nominal.ADDN1">#REF!</definedName>
    <definedName name="Capital_allowances___new_expenditure___special_rate_pool___control___nominal.ADDN2">#REF!</definedName>
    <definedName name="Capital_allowances___new_expenditure___special_rate_pool___control___nominal.BR">#REF!</definedName>
    <definedName name="Capital_allowances___new_expenditure___special_rate_pool___control___nominal.WN">#REF!</definedName>
    <definedName name="Capital_allowances___new_expenditure___special_rate_pool___control___nominal.WR">#REF!</definedName>
    <definedName name="Capital_allowances___new_expenditure___special_rate_pool___control___nominal.WWN">#REF!</definedName>
    <definedName name="Capital_allowances___new_expenditure___structures_and_buildings_pool___control___nominal.ADDN1">#REF!</definedName>
    <definedName name="Capital_allowances___new_expenditure___structures_and_buildings_pool___control___nominal.ADDN2">#REF!</definedName>
    <definedName name="Capital_allowances___new_expenditure___structures_and_buildings_pool___control___nominal.BR">#REF!</definedName>
    <definedName name="Capital_allowances___new_expenditure___structures_and_buildings_pool___control___nominal.WN">#REF!</definedName>
    <definedName name="Capital_allowances___new_expenditure___structures_and_buildings_pool___control___nominal.WR">#REF!</definedName>
    <definedName name="Capital_allowances___new_expenditure___structures_and_buildings_pool___control___nominal.WWN">#REF!</definedName>
    <definedName name="Capital_allowances___special_rate_pool___control___nominal.ADDN1">#REF!</definedName>
    <definedName name="Capital_allowances___special_rate_pool___control___nominal.ADDN2">#REF!</definedName>
    <definedName name="Capital_allowances___special_rate_pool___control___nominal.BR">#REF!</definedName>
    <definedName name="Capital_allowances___special_rate_pool___control___nominal.WN">#REF!</definedName>
    <definedName name="Capital_allowances___special_rate_pool___control___nominal.WR">#REF!</definedName>
    <definedName name="Capital_allowances___special_rate_pool___control___nominal.WWN">#REF!</definedName>
    <definedName name="Capital_allowances___Wholesale___nominal">#REF!</definedName>
    <definedName name="Capital_expenditure___Business___nominal">#REF!</definedName>
    <definedName name="Capital_expenditure___Business___nominal___POS">#REF!</definedName>
    <definedName name="Capital_expenditure___Residential___nominal">#REF!</definedName>
    <definedName name="Capital_expenditure___Residential___nominal.NEG">#REF!</definedName>
    <definedName name="Capital_expenditure___Retail___nominal">#REF!</definedName>
    <definedName name="Capital_expenditure___Retail___nominal___POS">#REF!</definedName>
    <definedName name="Capital_expenditure_proportions_lines_sum_to_100_.ADDN1">#REF!</definedName>
    <definedName name="Capital_expenditure_proportions_lines_sum_to_100_.ADDN2">#REF!</definedName>
    <definedName name="Capital_expenditure_proportions_lines_sum_to_100_.BR">#REF!</definedName>
    <definedName name="Capital_expenditure_proportions_lines_sum_to_100_.WN">#REF!</definedName>
    <definedName name="Capital_expenditure_proportions_lines_sum_to_100_.WR">#REF!</definedName>
    <definedName name="Capital_expenditure_proportions_lines_sum_to_100_.WWN">#REF!</definedName>
    <definedName name="Capital_expenditure_proportions_lines_sum_to_100__overall.ADDN1">#REF!</definedName>
    <definedName name="Capital_expenditure_proportions_lines_sum_to_100__overall.ADDN2">#REF!</definedName>
    <definedName name="Capital_expenditure_proportions_lines_sum_to_100__overall.BR">#REF!</definedName>
    <definedName name="Capital_expenditure_proportions_lines_sum_to_100__overall.WN">#REF!</definedName>
    <definedName name="Capital_expenditure_proportions_lines_sum_to_100__overall.WR">#REF!</definedName>
    <definedName name="Capital_expenditure_proportions_lines_sum_to_100__overall.WWN">#REF!</definedName>
    <definedName name="Cash_and_cash_equivalents_actual_initial_balance___wholesale___nominal">#REF!</definedName>
    <definedName name="Cash_associated_with_revenue_adjustment___nominal.ADDN1">#REF!</definedName>
    <definedName name="Cash_associated_with_revenue_adjustment___nominal.ADDN1.BEG">#REF!</definedName>
    <definedName name="Cash_associated_with_revenue_adjustment___nominal.ADDN2">#REF!</definedName>
    <definedName name="Cash_associated_with_revenue_adjustment___nominal.ADDN2.BEG">#REF!</definedName>
    <definedName name="Cash_associated_with_revenue_adjustment___nominal.BR">#REF!</definedName>
    <definedName name="Cash_associated_with_revenue_adjustment___nominal.BR.BEG">#REF!</definedName>
    <definedName name="Cash_associated_with_revenue_adjustment___nominal.WN">#REF!</definedName>
    <definedName name="Cash_associated_with_revenue_adjustment___nominal.WN.BEG">#REF!</definedName>
    <definedName name="Cash_associated_with_revenue_adjustment___nominal.WR">#REF!</definedName>
    <definedName name="Cash_associated_with_revenue_adjustment___nominal.WR.BEG">#REF!</definedName>
    <definedName name="Cash_associated_with_revenue_adjustment___nominal.WWN">#REF!</definedName>
    <definedName name="Cash_associated_with_revenue_adjustment___nominal.WWN.BEG">#REF!</definedName>
    <definedName name="Cash_flow_available_for_dividends___Business___nominal">#REF!</definedName>
    <definedName name="Cash_flow_available_for_dividends___Residential___nominal">#REF!</definedName>
    <definedName name="Cash_interest_cover___Appointee">#REF!</definedName>
    <definedName name="Cash_interest_cover___control.ADDN1">#REF!</definedName>
    <definedName name="Cash_interest_cover___control.ADDN2">#REF!</definedName>
    <definedName name="Cash_interest_cover___control.BR">#REF!</definedName>
    <definedName name="Cash_interest_cover___control.WN">#REF!</definedName>
    <definedName name="Cash_interest_cover___control.WR">#REF!</definedName>
    <definedName name="Cash_interest_cover___control.WWN">#REF!</definedName>
    <definedName name="Cash_interest_cover___Post_Fin_adj___Appointee">#REF!</definedName>
    <definedName name="Cash_interest_cover___weighted_average___Appointee">#REF!</definedName>
    <definedName name="Cash_interest_rate___effect_of_tax_charge.ADDN1">#REF!</definedName>
    <definedName name="Cash_interest_rate___effect_of_tax_charge.ADDN2">#REF!</definedName>
    <definedName name="Cash_interest_rate___effect_of_tax_charge.BR">#REF!</definedName>
    <definedName name="Cash_interest_rate___effect_of_tax_charge.WN">#REF!</definedName>
    <definedName name="Cash_interest_rate___effect_of_tax_charge.WR">#REF!</definedName>
    <definedName name="Cash_interest_rate___effect_of_tax_charge.WWN">#REF!</definedName>
    <definedName name="Cash_interest_receivable___payable__from_tax___dividend_calcs___control___nominal.ADDN1">#REF!</definedName>
    <definedName name="Cash_interest_receivable___payable__from_tax___dividend_calcs___control___nominal.ADDN2">#REF!</definedName>
    <definedName name="Cash_interest_receivable___payable__from_tax___dividend_calcs___control___nominal.BR">#REF!</definedName>
    <definedName name="Cash_interest_receivable___payable__from_tax___dividend_calcs___control___nominal.WN">#REF!</definedName>
    <definedName name="Cash_interest_receivable___payable__from_tax___dividend_calcs___control___nominal.WR">#REF!</definedName>
    <definedName name="Cash_interest_receivable___payable__from_tax___dividend_calcs___control___nominal.WWN">#REF!</definedName>
    <definedName name="Cash_interest_receivable___payable__from_tax___dividend_calcs___wholesale___nominal">#REF!</definedName>
    <definedName name="Cash_movement_not_associated_with_Tax_or_Dividend_calcs___control___nominal.ADDN1">#REF!</definedName>
    <definedName name="Cash_movement_not_associated_with_Tax_or_Dividend_calcs___control___nominal.ADDN2">#REF!</definedName>
    <definedName name="Cash_movement_not_associated_with_Tax_or_Dividend_calcs___control___nominal.BR">#REF!</definedName>
    <definedName name="Cash_movement_not_associated_with_Tax_or_Dividend_calcs___control___nominal.WN">#REF!</definedName>
    <definedName name="Cash_movement_not_associated_with_Tax_or_Dividend_calcs___control___nominal.WR">#REF!</definedName>
    <definedName name="Cash_movement_not_associated_with_Tax_or_Dividend_calcs___control___nominal.WWN">#REF!</definedName>
    <definedName name="Cash_movement_not_associated_with_Tax_or_Dividend_calcs_balance___control___nominal.ADDN1">#REF!</definedName>
    <definedName name="Cash_movement_not_associated_with_Tax_or_Dividend_calcs_balance___control___nominal.ADDN1.BEG">#REF!</definedName>
    <definedName name="Cash_movement_not_associated_with_Tax_or_Dividend_calcs_balance___control___nominal.ADDN2">#REF!</definedName>
    <definedName name="Cash_movement_not_associated_with_Tax_or_Dividend_calcs_balance___control___nominal.ADDN2.BEG">#REF!</definedName>
    <definedName name="Cash_movement_not_associated_with_Tax_or_Dividend_calcs_balance___control___nominal.BR">#REF!</definedName>
    <definedName name="Cash_movement_not_associated_with_Tax_or_Dividend_calcs_balance___control___nominal.BR.BEG">#REF!</definedName>
    <definedName name="Cash_movement_not_associated_with_Tax_or_Dividend_calcs_balance___control___nominal.WN">#REF!</definedName>
    <definedName name="Cash_movement_not_associated_with_Tax_or_Dividend_calcs_balance___control___nominal.WN.BEG">#REF!</definedName>
    <definedName name="Cash_movement_not_associated_with_Tax_or_Dividend_calcs_balance___control___nominal.WR">#REF!</definedName>
    <definedName name="Cash_movement_not_associated_with_Tax_or_Dividend_calcs_balance___control___nominal.WR.BEG">#REF!</definedName>
    <definedName name="Cash_movement_not_associated_with_Tax_or_Dividend_calcs_balance___control___nominal.WWN">#REF!</definedName>
    <definedName name="Cash_movement_not_associated_with_Tax_or_Dividend_calcs_balance___control___nominal.WWN.BEG">#REF!</definedName>
    <definedName name="Change_in_accelerated_capital_allowances___control___nominal.ADDN1">#REF!</definedName>
    <definedName name="Change_in_accelerated_capital_allowances___control___nominal.ADDN2">#REF!</definedName>
    <definedName name="Change_in_accelerated_capital_allowances___control___nominal.BR">#REF!</definedName>
    <definedName name="Change_in_accelerated_capital_allowances___control___nominal.WN">#REF!</definedName>
    <definedName name="Change_in_accelerated_capital_allowances___control___nominal.WR">#REF!</definedName>
    <definedName name="Change_in_accelerated_capital_allowances___control___nominal.WWN">#REF!</definedName>
    <definedName name="Change_in_accelerated_capital_allowances___post_financeability___control___nominal.ADDN1">#REF!</definedName>
    <definedName name="Change_in_accelerated_capital_allowances___post_financeability___control___nominal.ADDN2">#REF!</definedName>
    <definedName name="Change_in_accelerated_capital_allowances___post_financeability___control___nominal.BR">#REF!</definedName>
    <definedName name="Change_in_accelerated_capital_allowances___post_financeability___control___nominal.WN">#REF!</definedName>
    <definedName name="Change_in_accelerated_capital_allowances___post_financeability___control___nominal.WR">#REF!</definedName>
    <definedName name="Change_in_accelerated_capital_allowances___post_financeability___control___nominal.WWN">#REF!</definedName>
    <definedName name="Change_in_net_debt_balance___control___nominal.ADDN1">#REF!</definedName>
    <definedName name="Change_in_net_debt_balance___control___nominal.ADDN1.BEG">#REF!</definedName>
    <definedName name="Change_in_net_debt_balance___control___nominal.ADDN2">#REF!</definedName>
    <definedName name="Change_in_net_debt_balance___control___nominal.ADDN2.BEG">#REF!</definedName>
    <definedName name="Change_in_net_debt_balance___control___nominal.BR">#REF!</definedName>
    <definedName name="Change_in_net_debt_balance___control___nominal.BR.BEG">#REF!</definedName>
    <definedName name="Change_in_net_debt_balance___control___nominal.WN">#REF!</definedName>
    <definedName name="Change_in_net_debt_balance___control___nominal.WN.BEG">#REF!</definedName>
    <definedName name="Change_in_net_debt_balance___control___nominal.WR">#REF!</definedName>
    <definedName name="Change_in_net_debt_balance___control___nominal.WR.BEG">#REF!</definedName>
    <definedName name="Change_in_net_debt_balance___control___nominal.WWN">#REF!</definedName>
    <definedName name="Change_in_net_debt_balance___control___nominal.WWN.BEG">#REF!</definedName>
    <definedName name="Change_in_net_debt_opening___control___nominal.ADDN1">#REF!</definedName>
    <definedName name="Change_in_net_debt_opening___control___nominal.ADDN2">#REF!</definedName>
    <definedName name="Change_in_net_debt_opening___control___nominal.BR">#REF!</definedName>
    <definedName name="Change_in_net_debt_opening___control___nominal.WN">#REF!</definedName>
    <definedName name="Change_in_net_debt_opening___control___nominal.WR">#REF!</definedName>
    <definedName name="Change_in_net_debt_opening___control___nominal.WWN">#REF!</definedName>
    <definedName name="Change_in_net_debt_opening___wholesale___nominal">#REF!</definedName>
    <definedName name="change1" hidden="1">{"CHARGE",#N/A,FALSE,"401C11"}</definedName>
    <definedName name="charge" hidden="1">{"CHARGE",#N/A,FALSE,"401C11"}</definedName>
    <definedName name="Checks_breached_any_period">#REF!</definedName>
    <definedName name="CHESHIRE">#REF!</definedName>
    <definedName name="ChK_Tol">#REF!</definedName>
    <definedName name="CISsie">#REF!</definedName>
    <definedName name="CISsire">#REF!</definedName>
    <definedName name="CISslip">#REF!</definedName>
    <definedName name="CISslnip">#REF!</definedName>
    <definedName name="CISsmni">#REF!</definedName>
    <definedName name="CISsnie">#REF!</definedName>
    <definedName name="CISwie">#REF!</definedName>
    <definedName name="CISwire">#REF!</definedName>
    <definedName name="CISwlip">#REF!</definedName>
    <definedName name="CISwlnip">#REF!</definedName>
    <definedName name="CISwmni">#REF!</definedName>
    <definedName name="CISwnie">#REF!</definedName>
    <definedName name="Classification_of_treatment_works">#REF!</definedName>
    <definedName name="CLEVELAND">#REF!</definedName>
    <definedName name="CLWYD">#REF!</definedName>
    <definedName name="CM_SGCI">#REF!</definedName>
    <definedName name="CM_SGCNI">#REF!</definedName>
    <definedName name="CM_SI">#REF!</definedName>
    <definedName name="CM_SMG">#REF!</definedName>
    <definedName name="CM_SOther">#REF!</definedName>
    <definedName name="CM_SPS">#REF!</definedName>
    <definedName name="CM_STW">#REF!</definedName>
    <definedName name="CM_WGCI">#REF!</definedName>
    <definedName name="CM_WGCNI">#REF!</definedName>
    <definedName name="CM_WI">#REF!</definedName>
    <definedName name="CM_WNI">#REF!</definedName>
    <definedName name="Combined_interest_apportionment___control___nominal.ADDN1">#REF!</definedName>
    <definedName name="Combined_interest_apportionment___control___nominal.ADDN2">#REF!</definedName>
    <definedName name="Combined_interest_apportionment___control___nominal.BR">#REF!</definedName>
    <definedName name="Combined_interest_apportionment___control___nominal.WN">#REF!</definedName>
    <definedName name="Combined_interest_apportionment___control___nominal.WR">#REF!</definedName>
    <definedName name="Combined_interest_apportionment___control___nominal.WWN">#REF!</definedName>
    <definedName name="Company_____of_dividends_issued_as_scrip_shares">#REF!</definedName>
    <definedName name="Company_____of_ILD">#REF!</definedName>
    <definedName name="Company_____of_ordinary_dividends_paid_as_interim_dividend">#REF!</definedName>
    <definedName name="Company___2020_25_RCV_opening_balance___real.ADDN1">#REF!</definedName>
    <definedName name="Company___2020_25_RCV_opening_balance___real.ADDN2">#REF!</definedName>
    <definedName name="Company___2020_25_RCV_opening_balance___real.BR">#REF!</definedName>
    <definedName name="Company___2020_25_RCV_opening_balance___real.WN">#REF!</definedName>
    <definedName name="Company___2020_25_RCV_opening_balance___real.WR">#REF!</definedName>
    <definedName name="Company___2020_25_RCV_opening_balance___real.WWN">#REF!</definedName>
    <definedName name="Company___accounting_charge_included_in_regulatory_accounts_for_Defined_Contribution_schemes___charge_for_DC_schemes___control___real.ADDN1">#REF!</definedName>
    <definedName name="Company___accounting_charge_included_in_regulatory_accounts_for_Defined_Contribution_schemes___charge_for_DC_schemes___control___real.ADDN2">#REF!</definedName>
    <definedName name="Company___accounting_charge_included_in_regulatory_accounts_for_Defined_Contribution_schemes___charge_for_DC_schemes___control___real.BR">#REF!</definedName>
    <definedName name="Company___accounting_charge_included_in_regulatory_accounts_for_Defined_Contribution_schemes___charge_for_DC_schemes___control___real.WN">#REF!</definedName>
    <definedName name="Company___accounting_charge_included_in_regulatory_accounts_for_Defined_Contribution_schemes___charge_for_DC_schemes___control___real.WR">#REF!</definedName>
    <definedName name="Company___accounting_charge_included_in_regulatory_accounts_for_Defined_Contribution_schemes___charge_for_DC_schemes___control___real.WWN">#REF!</definedName>
    <definedName name="Company___actual_opening_Fixed_rate_debt___nominal.ADDN1">#REF!</definedName>
    <definedName name="Company___actual_opening_Fixed_rate_debt___nominal.ADDN2">#REF!</definedName>
    <definedName name="Company___actual_opening_Fixed_rate_debt___nominal.BR">#REF!</definedName>
    <definedName name="Company___actual_opening_Fixed_rate_debt___nominal.WN">#REF!</definedName>
    <definedName name="Company___actual_opening_Fixed_rate_debt___nominal.WR">#REF!</definedName>
    <definedName name="Company___actual_opening_Fixed_rate_debt___nominal.WWN">#REF!</definedName>
    <definedName name="Company___actual_opening_Floating_rate_debt___nominal.ADDN1">#REF!</definedName>
    <definedName name="Company___actual_opening_Floating_rate_debt___nominal.ADDN2">#REF!</definedName>
    <definedName name="Company___actual_opening_Floating_rate_debt___nominal.BR">#REF!</definedName>
    <definedName name="Company___actual_opening_Floating_rate_debt___nominal.WN">#REF!</definedName>
    <definedName name="Company___actual_opening_Floating_rate_debt___nominal.WR">#REF!</definedName>
    <definedName name="Company___actual_opening_Floating_rate_debt___nominal.WWN">#REF!</definedName>
    <definedName name="Company___actual_opening_index_linked_debt___nominal.ADDN1">#REF!</definedName>
    <definedName name="Company___actual_opening_index_linked_debt___nominal.ADDN2">#REF!</definedName>
    <definedName name="Company___actual_opening_index_linked_debt___nominal.BR">#REF!</definedName>
    <definedName name="Company___actual_opening_index_linked_debt___nominal.WN">#REF!</definedName>
    <definedName name="Company___actual_opening_index_linked_debt___nominal.WR">#REF!</definedName>
    <definedName name="Company___actual_opening_index_linked_debt___nominal.WWN">#REF!</definedName>
    <definedName name="Company___adjustment_to_tax_payment.ADDN1">#REF!</definedName>
    <definedName name="Company___adjustment_to_tax_payment.ADDN2">#REF!</definedName>
    <definedName name="Company___adjustment_to_tax_payment.BR">#REF!</definedName>
    <definedName name="Company___adjustment_to_tax_payment.WN">#REF!</definedName>
    <definedName name="Company___adjustment_to_tax_payment.WR">#REF!</definedName>
    <definedName name="Company___adjustment_to_tax_payment.WWN">#REF!</definedName>
    <definedName name="Company___Adjustment_to_Wholesale_revenue_requirement___real.ADDN1">#REF!</definedName>
    <definedName name="Company___Adjustment_to_Wholesale_revenue_requirement___real.ADDN2">#REF!</definedName>
    <definedName name="Company___Adjustment_to_Wholesale_revenue_requirement___real.BR">#REF!</definedName>
    <definedName name="Company___Adjustment_to_Wholesale_revenue_requirement___real.WN">#REF!</definedName>
    <definedName name="Company___Adjustment_to_Wholesale_revenue_requirement___real.WR">#REF!</definedName>
    <definedName name="Company___Adjustment_to_Wholesale_revenue_requirement___real.WWN">#REF!</definedName>
    <definedName name="Company___allowable_depreciation_on_capitalised_revenue___control.ADDN1">#REF!</definedName>
    <definedName name="Company___allowable_depreciation_on_capitalised_revenue___control.ADDN2">#REF!</definedName>
    <definedName name="Company___allowable_depreciation_on_capitalised_revenue___control.BR">#REF!</definedName>
    <definedName name="Company___allowable_depreciation_on_capitalised_revenue___control.WN">#REF!</definedName>
    <definedName name="Company___allowable_depreciation_on_capitalised_revenue___control.WR">#REF!</definedName>
    <definedName name="Company___allowable_depreciation_on_capitalised_revenue___control.WWN">#REF!</definedName>
    <definedName name="Company___Alternative_revenue_value___real.ADDN1">#REF!</definedName>
    <definedName name="Company___Alternative_revenue_value___real.ADDN2">#REF!</definedName>
    <definedName name="Company___Alternative_revenue_value___real.BR">#REF!</definedName>
    <definedName name="Company___Alternative_revenue_value___real.WN">#REF!</definedName>
    <definedName name="Company___Alternative_revenue_value___real.WR">#REF!</definedName>
    <definedName name="Company___Alternative_revenue_value___real.WWN">#REF!</definedName>
    <definedName name="Company___Base_revenue_for_2024_25___real.ADDN1">#REF!</definedName>
    <definedName name="Company___Base_revenue_for_2024_25___real.ADDN2">#REF!</definedName>
    <definedName name="Company___Base_revenue_for_2024_25___real.BR">#REF!</definedName>
    <definedName name="Company___Base_revenue_for_2024_25___real.WN">#REF!</definedName>
    <definedName name="Company___Base_revenue_for_2024_25___real.WR">#REF!</definedName>
    <definedName name="Company___Base_revenue_for_2024_25___real.WWN">#REF!</definedName>
    <definedName name="Company___blended_interest_rate_on_change_in_borrowings">#REF!</definedName>
    <definedName name="Company___Business__retail_total_allowed_depreciation___real">#REF!</definedName>
    <definedName name="Company___Business_Advance_Receipts_Weighting___Unmeasured">#REF!</definedName>
    <definedName name="Company___Business_Measured_income_accrual_Opening_balance___nominal">#REF!</definedName>
    <definedName name="Company___Business_measured_income_proportion_of_total_Business_income">#REF!</definedName>
    <definedName name="Company___Business_retail__Measured_income_accrual_rate">#REF!</definedName>
    <definedName name="Company___Business_retail_advance_receipts_creditor_days_measured">#REF!</definedName>
    <definedName name="Company___Business_retail_advance_receipts_creditor_days_unmeasured">#REF!</definedName>
    <definedName name="Company___Business_retail_average_cost_per_customer_in_Tariff_Band__Welsh_companies____real.1">#REF!</definedName>
    <definedName name="Company___Business_retail_average_cost_per_customer_in_Tariff_Band__Welsh_companies____real.2">#REF!</definedName>
    <definedName name="Company___Business_retail_average_cost_per_customer_in_Tariff_Band__Welsh_companies____real.3">#REF!</definedName>
    <definedName name="Company___Business_retail_margin___Override">#REF!</definedName>
    <definedName name="Company___Business_retail_revenue_adjustment___real">#REF!</definedName>
    <definedName name="Company___Business_retail_revenue_override___nominal">#REF!</definedName>
    <definedName name="Company___business_weighted_average_debtor_days">#REF!</definedName>
    <definedName name="Company___Capex_creditor_days">#REF!</definedName>
    <definedName name="Company___Capital_expenditure___proportion_of_new_capital_expenditure_qualifying_for_the_main_rate_pool___control.ADDN1">#REF!</definedName>
    <definedName name="Company___Capital_expenditure___proportion_of_new_capital_expenditure_qualifying_for_the_main_rate_pool___control.ADDN2">#REF!</definedName>
    <definedName name="Company___Capital_expenditure___proportion_of_new_capital_expenditure_qualifying_for_the_main_rate_pool___control.BR">#REF!</definedName>
    <definedName name="Company___Capital_expenditure___proportion_of_new_capital_expenditure_qualifying_for_the_main_rate_pool___control.WN">#REF!</definedName>
    <definedName name="Company___Capital_expenditure___proportion_of_new_capital_expenditure_qualifying_for_the_main_rate_pool___control.WR">#REF!</definedName>
    <definedName name="Company___Capital_expenditure___proportion_of_new_capital_expenditure_qualifying_for_the_main_rate_pool___control.WWN">#REF!</definedName>
    <definedName name="Company___Capital_expenditure___proportion_of_new_capital_expenditure_qualifying_for_the_special_rate_pool___control.ADDN1">#REF!</definedName>
    <definedName name="Company___Capital_expenditure___proportion_of_new_capital_expenditure_qualifying_for_the_special_rate_pool___control.ADDN2">#REF!</definedName>
    <definedName name="Company___Capital_expenditure___proportion_of_new_capital_expenditure_qualifying_for_the_special_rate_pool___control.BR">#REF!</definedName>
    <definedName name="Company___Capital_expenditure___proportion_of_new_capital_expenditure_qualifying_for_the_special_rate_pool___control.WN">#REF!</definedName>
    <definedName name="Company___Capital_expenditure___proportion_of_new_capital_expenditure_qualifying_for_the_special_rate_pool___control.WR">#REF!</definedName>
    <definedName name="Company___Capital_expenditure___proportion_of_new_capital_expenditure_qualifying_for_the_special_rate_pool___control.WWN">#REF!</definedName>
    <definedName name="Company___Capital_expenditure___proportion_of_new_capital_expenditure_qualifying_for_the_structures_and_buildings_pool___control.ADDN1">#REF!</definedName>
    <definedName name="Company___Capital_expenditure___proportion_of_new_capital_expenditure_qualifying_for_the_structures_and_buildings_pool___control.ADDN2">#REF!</definedName>
    <definedName name="Company___Capital_expenditure___proportion_of_new_capital_expenditure_qualifying_for_the_structures_and_buildings_pool___control.BR">#REF!</definedName>
    <definedName name="Company___Capital_expenditure___proportion_of_new_capital_expenditure_qualifying_for_the_structures_and_buildings_pool___control.WN">#REF!</definedName>
    <definedName name="Company___Capital_expenditure___proportion_of_new_capital_expenditure_qualifying_for_the_structures_and_buildings_pool___control.WR">#REF!</definedName>
    <definedName name="Company___Capital_expenditure___proportion_of_new_capital_expenditure_qualifying_for_the_structures_and_buildings_pool___control.WWN">#REF!</definedName>
    <definedName name="Company___Capital_expenditure_on_assets_principally_used_by_business_retail___real">#REF!</definedName>
    <definedName name="Company___Capital_expenditure_on_assets_principally_used_by_residential_retail___real">#REF!</definedName>
    <definedName name="Company___Capital_expenditure_writing_down_allowance_main_rate_pool">#REF!</definedName>
    <definedName name="Company___Capital_expenditure_writing_down_allowance_main_rate_pool___first_year_rate">#REF!</definedName>
    <definedName name="Company___Capital_expenditure_writing_down_allowance_special_rate_pool">#REF!</definedName>
    <definedName name="Company___Capital_expenditure_writing_down_allowance_special_rate_pool___first_year_rate">#REF!</definedName>
    <definedName name="Company___Capital_expenditure_writing_down_allowance_structures_and_buildings_pool">#REF!</definedName>
    <definedName name="Company___Capital_expenditure_writing_down_allowance_structures_and_buildings_pool___first_year_rate">#REF!</definedName>
    <definedName name="Company___Cash_and_cash_equivalents_actual_initial_balance___control___nominal.ADDN1">#REF!</definedName>
    <definedName name="Company___Cash_and_cash_equivalents_actual_initial_balance___control___nominal.ADDN2">#REF!</definedName>
    <definedName name="Company___Cash_and_cash_equivalents_actual_initial_balance___control___nominal.BR">#REF!</definedName>
    <definedName name="Company___Cash_and_cash_equivalents_actual_initial_balance___control___nominal.WN">#REF!</definedName>
    <definedName name="Company___Cash_and_cash_equivalents_actual_initial_balance___control___nominal.WR">#REF!</definedName>
    <definedName name="Company___Cash_and_cash_equivalents_actual_initial_balance___control___nominal.WWN">#REF!</definedName>
    <definedName name="Company___cash_contributions__DB_schemes__ongoing____actual_and_forecast___control___real.ADDN1">#REF!</definedName>
    <definedName name="Company___cash_contributions__DB_schemes__ongoing____actual_and_forecast___control___real.ADDN2">#REF!</definedName>
    <definedName name="Company___cash_contributions__DB_schemes__ongoing____actual_and_forecast___control___real.BR">#REF!</definedName>
    <definedName name="Company___cash_contributions__DB_schemes__ongoing____actual_and_forecast___control___real.WN">#REF!</definedName>
    <definedName name="Company___cash_contributions__DB_schemes__ongoing____actual_and_forecast___control___real.WR">#REF!</definedName>
    <definedName name="Company___cash_contributions__DB_schemes__ongoing____actual_and_forecast___control___real.WWN">#REF!</definedName>
    <definedName name="Company___cash_interest_rate.ADDN1">#REF!</definedName>
    <definedName name="Company___cash_interest_rate.ADDN2">#REF!</definedName>
    <definedName name="Company___cash_interest_rate.BR">#REF!</definedName>
    <definedName name="Company___cash_interest_rate.WN">#REF!</definedName>
    <definedName name="Company___cash_interest_rate.WR">#REF!</definedName>
    <definedName name="Company___cash_interest_rate.WWN">#REF!</definedName>
    <definedName name="Company___Charge_for_DB_schemes___residential_retail___charge_for_DB_schemes___control___real.ADDN1">#REF!</definedName>
    <definedName name="Company___Charge_for_DB_schemes___residential_retail___charge_for_DB_schemes___control___real.ADDN2">#REF!</definedName>
    <definedName name="Company___Charge_for_DB_schemes___residential_retail___charge_for_DB_schemes___control___real.BR">#REF!</definedName>
    <definedName name="Company___Charge_for_DB_schemes___residential_retail___charge_for_DB_schemes___control___real.WN">#REF!</definedName>
    <definedName name="Company___Charge_for_DB_schemes___residential_retail___charge_for_DB_schemes___control___real.WR">#REF!</definedName>
    <definedName name="Company___Charge_for_DB_schemes___residential_retail___charge_for_DB_schemes___control___real.WWN">#REF!</definedName>
    <definedName name="Company___Consumer_price_index__including_housing_costs____Consumer_Price_Index__with_housing__for_April">#REF!</definedName>
    <definedName name="Company___Consumer_price_index__including_housing_costs____Consumer_Price_Index__with_housing__for_August">#REF!</definedName>
    <definedName name="Company___Consumer_price_index__including_housing_costs____Consumer_Price_Index__with_housing__for_December">#REF!</definedName>
    <definedName name="Company___Consumer_price_index__including_housing_costs____Consumer_Price_Index__with_housing__for_February">#REF!</definedName>
    <definedName name="Company___Consumer_price_index__including_housing_costs____Consumer_Price_Index__with_housing__for_January">#REF!</definedName>
    <definedName name="Company___Consumer_price_index__including_housing_costs____Consumer_Price_Index__with_housing__for_July">#REF!</definedName>
    <definedName name="Company___Consumer_price_index__including_housing_costs____Consumer_Price_Index__with_housing__for_June">#REF!</definedName>
    <definedName name="Company___Consumer_price_index__including_housing_costs____Consumer_Price_Index__with_housing__for_March">#REF!</definedName>
    <definedName name="Company___Consumer_price_index__including_housing_costs____Consumer_Price_Index__with_housing__for_May">#REF!</definedName>
    <definedName name="Company___Consumer_price_index__including_housing_costs____Consumer_Price_Index__with_housing__for_November">#REF!</definedName>
    <definedName name="Company___Consumer_price_index__including_housing_costs____Consumer_Price_Index__with_housing__for_November___Constant">#REF!</definedName>
    <definedName name="Company___Consumer_price_index__including_housing_costs____Consumer_Price_Index__with_housing__for_October">#REF!</definedName>
    <definedName name="Company___Consumer_price_index__including_housing_costs____Consumer_Price_Index__with_housing__for_September">#REF!</definedName>
    <definedName name="Company___Cost_to_serve_metered_dual_customers___real">#REF!</definedName>
    <definedName name="Company___Cost_to_serve_metered_sewerage_customers___real">#REF!</definedName>
    <definedName name="Company___Cost_to_serve_metered_water_customers___real">#REF!</definedName>
    <definedName name="Company___Cost_to_serve_per_unmetered_water_customers___real">#REF!</definedName>
    <definedName name="Company___Cost_to_serve_unmetered_dual_customers___real">#REF!</definedName>
    <definedName name="Company___Cost_to_serve_unmetered_sewerage_customers___real">#REF!</definedName>
    <definedName name="Company___CPI_H____2022_23___April">#REF!</definedName>
    <definedName name="Company___CPI_H____2022_23___August">#REF!</definedName>
    <definedName name="Company___CPI_H____2022_23___December">#REF!</definedName>
    <definedName name="Company___CPI_H____2022_23___February">#REF!</definedName>
    <definedName name="Company___CPI_H____2022_23___January">#REF!</definedName>
    <definedName name="Company___CPI_H____2022_23___July">#REF!</definedName>
    <definedName name="Company___CPI_H____2022_23___June">#REF!</definedName>
    <definedName name="Company___CPI_H____2022_23___March">#REF!</definedName>
    <definedName name="Company___CPI_H____2022_23___May">#REF!</definedName>
    <definedName name="Company___CPI_H____2022_23___November">#REF!</definedName>
    <definedName name="Company___CPI_H____2022_23___October">#REF!</definedName>
    <definedName name="Company___CPI_H____2022_23___September">#REF!</definedName>
    <definedName name="Company___Current_tax_liabilities___Appointee_b_f___nominal">#REF!</definedName>
    <definedName name="Company___Debtors_other___nominal">#REF!</definedName>
    <definedName name="Company___Defined_benefit_pension_deficit_recovery_per_IN13_17___real.ADDN1">#REF!</definedName>
    <definedName name="Company___Defined_benefit_pension_deficit_recovery_per_IN13_17___real.ADDN2">#REF!</definedName>
    <definedName name="Company___Defined_benefit_pension_deficit_recovery_per_IN13_17___real.BR">#REF!</definedName>
    <definedName name="Company___Defined_benefit_pension_deficit_recovery_per_IN13_17___real.WN">#REF!</definedName>
    <definedName name="Company___Defined_benefit_pension_deficit_recovery_per_IN13_17___real.WR">#REF!</definedName>
    <definedName name="Company___Defined_benefit_pension_deficit_recovery_per_IN13_17___real.WWN">#REF!</definedName>
    <definedName name="Company___Depreciation_b_f___control___active___nominal.ADDN1">#REF!</definedName>
    <definedName name="Company___Depreciation_b_f___control___active___nominal.ADDN2">#REF!</definedName>
    <definedName name="Company___Depreciation_b_f___control___active___nominal.BR">#REF!</definedName>
    <definedName name="Company___Depreciation_b_f___control___active___nominal.WN">#REF!</definedName>
    <definedName name="Company___Depreciation_b_f___control___active___nominal.WR">#REF!</definedName>
    <definedName name="Company___Depreciation_b_f___control___active___nominal.WWN">#REF!</definedName>
    <definedName name="Company___Disallowable_expenditure___Change_in_general_provisions___control___nominal.ADDN1">#REF!</definedName>
    <definedName name="Company___Disallowable_expenditure___Change_in_general_provisions___control___nominal.ADDN2">#REF!</definedName>
    <definedName name="Company___Disallowable_expenditure___Change_in_general_provisions___control___nominal.BR">#REF!</definedName>
    <definedName name="Company___Disallowable_expenditure___Change_in_general_provisions___control___nominal.WN">#REF!</definedName>
    <definedName name="Company___Disallowable_expenditure___Change_in_general_provisions___control___nominal.WR">#REF!</definedName>
    <definedName name="Company___Disallowable_expenditure___Change_in_general_provisions___control___nominal.WWN">#REF!</definedName>
    <definedName name="Company___Discount_rate_for_reprofiling_allowed_revenue.ADDN1">#REF!</definedName>
    <definedName name="Company___Discount_rate_for_reprofiling_allowed_revenue.ADDN2">#REF!</definedName>
    <definedName name="Company___Discount_rate_for_reprofiling_allowed_revenue.BR">#REF!</definedName>
    <definedName name="Company___Discount_rate_for_reprofiling_allowed_revenue.WN">#REF!</definedName>
    <definedName name="Company___Discount_rate_for_reprofiling_allowed_revenue.WR">#REF!</definedName>
    <definedName name="Company___Discount_rate_for_reprofiling_allowed_revenue.WWN">#REF!</definedName>
    <definedName name="Company___Dividend_creditors_wholesale_retail_split___business_retail___nominal">#REF!</definedName>
    <definedName name="Company___Dividend_creditors_wholesale_retail_split___Dividend_creditors___residential_retail___nominal">#REF!</definedName>
    <definedName name="Company___dividend_yield">#REF!</definedName>
    <definedName name="Company___Expenditure___Total_residential_retail_costs___Residential_measured___Water_and_Wastewater___nominal">#REF!</definedName>
    <definedName name="Company___Expenditure___Total_residential_retail_costs___Residential_unmeasured___Water_and_Wastewater___nominal">#REF!</definedName>
    <definedName name="Company___Finance_lease_depreciation___control___nominal.ADDN1">#REF!</definedName>
    <definedName name="Company___Finance_lease_depreciation___control___nominal.ADDN2">#REF!</definedName>
    <definedName name="Company___Finance_lease_depreciation___control___nominal.BR">#REF!</definedName>
    <definedName name="Company___Finance_lease_depreciation___control___nominal.WN">#REF!</definedName>
    <definedName name="Company___Finance_lease_depreciation___control___nominal.WR">#REF!</definedName>
    <definedName name="Company___Finance_lease_depreciation___control___nominal.WWN">#REF!</definedName>
    <definedName name="Company___Fixed_asset_net_book_value_at_31_March___business_retail___nominal">#REF!</definedName>
    <definedName name="Company___Fixed_asset_net_book_value_at_31_March___residential_retail___nominal">#REF!</definedName>
    <definedName name="Company___Fixed_assets_b_f___control___active___nominal.ADDN1">#REF!</definedName>
    <definedName name="Company___Fixed_assets_b_f___control___active___nominal.ADDN2">#REF!</definedName>
    <definedName name="Company___Fixed_assets_b_f___control___active___nominal.BR">#REF!</definedName>
    <definedName name="Company___Fixed_assets_b_f___control___active___nominal.WN">#REF!</definedName>
    <definedName name="Company___Fixed_assets_b_f___control___active___nominal.WR">#REF!</definedName>
    <definedName name="Company___Fixed_assets_b_f___control___active___nominal.WWN">#REF!</definedName>
    <definedName name="Company___Grants_and_contributions___capital_expenditure___non_price_control___real.ADDN1">#REF!</definedName>
    <definedName name="Company___Grants_and_contributions___capital_expenditure___non_price_control___real.ADDN2">#REF!</definedName>
    <definedName name="Company___Grants_and_contributions___capital_expenditure___non_price_control___real.BR">#REF!</definedName>
    <definedName name="Company___Grants_and_contributions___capital_expenditure___non_price_control___real.WN">#REF!</definedName>
    <definedName name="Company___Grants_and_contributions___capital_expenditure___non_price_control___real.WR">#REF!</definedName>
    <definedName name="Company___Grants_and_contributions___capital_expenditure___non_price_control___real.WWN">#REF!</definedName>
    <definedName name="Company___Grants_and_contributions___operational_expenditure___non_price_control___real.ADDN1">#REF!</definedName>
    <definedName name="Company___Grants_and_contributions___operational_expenditure___non_price_control___real.ADDN2">#REF!</definedName>
    <definedName name="Company___Grants_and_contributions___operational_expenditure___non_price_control___real.BR">#REF!</definedName>
    <definedName name="Company___Grants_and_contributions___operational_expenditure___non_price_control___real.WN">#REF!</definedName>
    <definedName name="Company___Grants_and_contributions___operational_expenditure___non_price_control___real.WR">#REF!</definedName>
    <definedName name="Company___Grants_and_contributions___operational_expenditure___non_price_control___real.WWN">#REF!</definedName>
    <definedName name="Company___Grants_and_contributions_net_of_income_offset___capital_expenditure___price_control___real.ADDN1">#REF!</definedName>
    <definedName name="Company___Grants_and_contributions_net_of_income_offset___capital_expenditure___price_control___real.ADDN2">#REF!</definedName>
    <definedName name="Company___Grants_and_contributions_net_of_income_offset___capital_expenditure___price_control___real.BR">#REF!</definedName>
    <definedName name="Company___Grants_and_contributions_net_of_income_offset___capital_expenditure___price_control___real.WN">#REF!</definedName>
    <definedName name="Company___Grants_and_contributions_net_of_income_offset___capital_expenditure___price_control___real.WR">#REF!</definedName>
    <definedName name="Company___Grants_and_contributions_net_of_income_offset___capital_expenditure___price_control___real.WWN">#REF!</definedName>
    <definedName name="Company___Grants_and_contributions_net_of_income_offset___operational_expenditure___price_control___real.ADDN1">#REF!</definedName>
    <definedName name="Company___Grants_and_contributions_net_of_income_offset___operational_expenditure___price_control___real.ADDN2">#REF!</definedName>
    <definedName name="Company___Grants_and_contributions_net_of_income_offset___operational_expenditure___price_control___real.BR">#REF!</definedName>
    <definedName name="Company___Grants_and_contributions_net_of_income_offset___operational_expenditure___price_control___real.WN">#REF!</definedName>
    <definedName name="Company___Grants_and_contributions_net_of_income_offset___operational_expenditure___price_control___real.WR">#REF!</definedName>
    <definedName name="Company___Grants_and_contributions_net_of_income_offset___operational_expenditure___price_control___real.WWN">#REF!</definedName>
    <definedName name="Company___Gross_capital_expenditure___real_including_g_c___including_cost_sharing.ADDN1">#REF!</definedName>
    <definedName name="Company___Gross_capital_expenditure___real_including_g_c___including_cost_sharing.ADDN2">#REF!</definedName>
    <definedName name="Company___Gross_capital_expenditure___real_including_g_c___including_cost_sharing.BR">#REF!</definedName>
    <definedName name="Company___Gross_capital_expenditure___real_including_g_c___including_cost_sharing.WN">#REF!</definedName>
    <definedName name="Company___Gross_capital_expenditure___real_including_g_c___including_cost_sharing.WR">#REF!</definedName>
    <definedName name="Company___Gross_capital_expenditure___real_including_g_c___including_cost_sharing.WWN">#REF!</definedName>
    <definedName name="Company___HH_Advance_receipts_creditor_days_measured">#REF!</definedName>
    <definedName name="Company___HH_Advance_receipts_creditor_days_unmeasured">#REF!</definedName>
    <definedName name="Company___HH_Measured_income_accrual___nominal">#REF!</definedName>
    <definedName name="Company___HH_Measured_income_accrual_rate">#REF!</definedName>
    <definedName name="Company___HH_measured_trade_debtors">#REF!</definedName>
    <definedName name="Company___HH_measured_trade_receivables___net___nominal">#REF!</definedName>
    <definedName name="Company___HH_unmeasured_trade_debtors">#REF!</definedName>
    <definedName name="Company___HH_unmeasured_trade_receivables___nominal">#REF!</definedName>
    <definedName name="Company___Households_connected_for_sewerage_only___metered">#REF!</definedName>
    <definedName name="Company___Households_connected_for_sewerage_only___unmetered">#REF!</definedName>
    <definedName name="Company___Households_connected_for_water_and_sewerage___metered">#REF!</definedName>
    <definedName name="Company___Households_connected_for_water_and_sewerage___unmetered">#REF!</definedName>
    <definedName name="Company___Households_connected_for_water_only___metered">#REF!</definedName>
    <definedName name="Company___Households_connected_for_water_only___unmetered">#REF!</definedName>
    <definedName name="Company___Innovation_funding___real.ADDN1">#REF!</definedName>
    <definedName name="Company___Innovation_funding___real.ADDN2">#REF!</definedName>
    <definedName name="Company___Innovation_funding___real.BR">#REF!</definedName>
    <definedName name="Company___Innovation_funding___real.WN">#REF!</definedName>
    <definedName name="Company___Innovation_funding___real.WR">#REF!</definedName>
    <definedName name="Company___Innovation_funding___real.WWN">#REF!</definedName>
    <definedName name="Company___Interest_rate___Business___Active">#REF!</definedName>
    <definedName name="Company___interest_rate___residential">#REF!</definedName>
    <definedName name="Company___interest_rate_on_CPIH_index_linked_debt.ADDN1">#REF!</definedName>
    <definedName name="Company___interest_rate_on_CPIH_index_linked_debt.ADDN2">#REF!</definedName>
    <definedName name="Company___interest_rate_on_CPIH_index_linked_debt.BR">#REF!</definedName>
    <definedName name="Company___interest_rate_on_CPIH_index_linked_debt.WN">#REF!</definedName>
    <definedName name="Company___interest_rate_on_CPIH_index_linked_debt.WR">#REF!</definedName>
    <definedName name="Company___interest_rate_on_CPIH_index_linked_debt.WWN">#REF!</definedName>
    <definedName name="Company___interest_rate_on_fixed_rate_debt.ADDN1">#REF!</definedName>
    <definedName name="Company___interest_rate_on_fixed_rate_debt.ADDN2">#REF!</definedName>
    <definedName name="Company___interest_rate_on_fixed_rate_debt.BR">#REF!</definedName>
    <definedName name="Company___interest_rate_on_fixed_rate_debt.WN">#REF!</definedName>
    <definedName name="Company___interest_rate_on_fixed_rate_debt.WR">#REF!</definedName>
    <definedName name="Company___interest_rate_on_fixed_rate_debt.WWN">#REF!</definedName>
    <definedName name="Company___interest_rate_on_RPI_index_linked_debt.ADDN1">#REF!</definedName>
    <definedName name="Company___interest_rate_on_RPI_index_linked_debt.ADDN2">#REF!</definedName>
    <definedName name="Company___interest_rate_on_RPI_index_linked_debt.BR">#REF!</definedName>
    <definedName name="Company___interest_rate_on_RPI_index_linked_debt.WN">#REF!</definedName>
    <definedName name="Company___interest_rate_on_RPI_index_linked_debt.WR">#REF!</definedName>
    <definedName name="Company___interest_rate_on_RPI_index_linked_debt.WWN">#REF!</definedName>
    <definedName name="Company___Inventories_balance___control___nominal.ADDN1">#REF!</definedName>
    <definedName name="Company___Inventories_balance___control___nominal.ADDN2">#REF!</definedName>
    <definedName name="Company___Inventories_balance___control___nominal.BR">#REF!</definedName>
    <definedName name="Company___Inventories_balance___control___nominal.WN">#REF!</definedName>
    <definedName name="Company___Inventories_balance___control___nominal.WR">#REF!</definedName>
    <definedName name="Company___Inventories_balance___control___nominal.WWN">#REF!</definedName>
    <definedName name="Company___IRE_totex_adjustment_for_ACICR__Ofwat____real.ADDN1">#REF!</definedName>
    <definedName name="Company___IRE_totex_adjustment_for_ACICR__Ofwat____real.ADDN2">#REF!</definedName>
    <definedName name="Company___IRE_totex_adjustment_for_ACICR__Ofwat____real.BR">#REF!</definedName>
    <definedName name="Company___IRE_totex_adjustment_for_ACICR__Ofwat____real.WN">#REF!</definedName>
    <definedName name="Company___IRE_totex_adjustment_for_ACICR__Ofwat____real.WR">#REF!</definedName>
    <definedName name="Company___IRE_totex_adjustment_for_ACICR__Ofwat____real.WWN">#REF!</definedName>
    <definedName name="Company___Long_term_CPI_H__assumed_percentage_increase">#REF!</definedName>
    <definedName name="Company___Measured_charge___business.ADDN1">#REF!</definedName>
    <definedName name="Company___Measured_charge___business.ADDN2">#REF!</definedName>
    <definedName name="Company___Measured_charge___business.BR">#REF!</definedName>
    <definedName name="Company___Measured_charge___business.WN">#REF!</definedName>
    <definedName name="Company___Measured_charge___business.WR">#REF!</definedName>
    <definedName name="Company___Measured_charge___business.WWN">#REF!</definedName>
    <definedName name="Company___Measured_charge___residential.ADDN1">#REF!</definedName>
    <definedName name="Company___Measured_charge___residential.ADDN2">#REF!</definedName>
    <definedName name="Company___Measured_charge___residential.BR">#REF!</definedName>
    <definedName name="Company___Measured_charge___residential.WN">#REF!</definedName>
    <definedName name="Company___Measured_charge___residential.WR">#REF!</definedName>
    <definedName name="Company___Measured_charge___residential.WWN">#REF!</definedName>
    <definedName name="Company___Movement_in_intangible_asset_and_investments_balance___control___nominal.ADDN1">#REF!</definedName>
    <definedName name="Company___Movement_in_intangible_asset_and_investments_balance___control___nominal.ADDN2">#REF!</definedName>
    <definedName name="Company___Movement_in_intangible_asset_and_investments_balance___control___nominal.BR">#REF!</definedName>
    <definedName name="Company___Movement_in_intangible_asset_and_investments_balance___control___nominal.WN">#REF!</definedName>
    <definedName name="Company___Movement_in_intangible_asset_and_investments_balance___control___nominal.WR">#REF!</definedName>
    <definedName name="Company___Movement_in_intangible_asset_and_investments_balance___control___nominal.WWN">#REF!</definedName>
    <definedName name="Company___Movement_in_other_liabilities___control___nominal.ADDN1">#REF!</definedName>
    <definedName name="Company___Movement_in_other_liabilities___control___nominal.ADDN2">#REF!</definedName>
    <definedName name="Company___Movement_in_other_liabilities___control___nominal.BR">#REF!</definedName>
    <definedName name="Company___Movement_in_other_liabilities___control___nominal.WN">#REF!</definedName>
    <definedName name="Company___Movement_in_other_liabilities___control___nominal.WR">#REF!</definedName>
    <definedName name="Company___Movement_in_other_liabilities___control___nominal.WWN">#REF!</definedName>
    <definedName name="Company___Movement_in_provisions___control___nominal.ADDN1">#REF!</definedName>
    <definedName name="Company___Movement_in_provisions___control___nominal.ADDN2">#REF!</definedName>
    <definedName name="Company___Movement_in_provisions___control___nominal.BR">#REF!</definedName>
    <definedName name="Company___Movement_in_provisions___control___nominal.WN">#REF!</definedName>
    <definedName name="Company___Movement_in_provisions___control___nominal.WR">#REF!</definedName>
    <definedName name="Company___Movement_in_provisions___control___nominal.WWN">#REF!</definedName>
    <definedName name="Company___movement_in_trade_debtor___business___nominal">#REF!</definedName>
    <definedName name="Company___Non_price_control_income___principal_services___real.ADDN1">#REF!</definedName>
    <definedName name="Company___Non_price_control_income___principal_services___real.ADDN2">#REF!</definedName>
    <definedName name="Company___Non_price_control_income___principal_services___real.BR">#REF!</definedName>
    <definedName name="Company___Non_price_control_income___principal_services___real.WN">#REF!</definedName>
    <definedName name="Company___Non_price_control_income___principal_services___real.WR">#REF!</definedName>
    <definedName name="Company___Non_price_control_income___principal_services___real.WWN">#REF!</definedName>
    <definedName name="Company___Non_price_control_income___third_party_services___Bulk_supplies___contract_not_qualifying_for_water_trading_incentives___signed_before_1_April_2020___real.ADDN1">#REF!</definedName>
    <definedName name="Company___Non_price_control_income___third_party_services___Bulk_supplies___contract_not_qualifying_for_water_trading_incentives___signed_before_1_April_2020___real.ADDN2">#REF!</definedName>
    <definedName name="Company___Non_price_control_income___third_party_services___Bulk_supplies___contract_not_qualifying_for_water_trading_incentives___signed_before_1_April_2020___real.BR">#REF!</definedName>
    <definedName name="Company___Non_price_control_income___third_party_services___Bulk_supplies___contract_not_qualifying_for_water_trading_incentives___signed_before_1_April_2020___real.WN">#REF!</definedName>
    <definedName name="Company___Non_price_control_income___third_party_services___Bulk_supplies___contract_not_qualifying_for_water_trading_incentives___signed_before_1_April_2020___real.WR">#REF!</definedName>
    <definedName name="Company___Non_price_control_income___third_party_services___Bulk_supplies___contract_not_qualifying_for_water_trading_incentives___signed_before_1_April_2020___real.WWN">#REF!</definedName>
    <definedName name="Company___Non_price_control_income___third_party_services___Bulk_supplies___contract_qualifying_for_water_trading_incentives___on_or_after_1_April_2020___real.ADDN1">#REF!</definedName>
    <definedName name="Company___Non_price_control_income___third_party_services___Bulk_supplies___contract_qualifying_for_water_trading_incentives___on_or_after_1_April_2020___real.ADDN2">#REF!</definedName>
    <definedName name="Company___Non_price_control_income___third_party_services___Bulk_supplies___contract_qualifying_for_water_trading_incentives___on_or_after_1_April_2020___real.BR">#REF!</definedName>
    <definedName name="Company___Non_price_control_income___third_party_services___Bulk_supplies___contract_qualifying_for_water_trading_incentives___on_or_after_1_April_2020___real.WN">#REF!</definedName>
    <definedName name="Company___Non_price_control_income___third_party_services___Bulk_supplies___contract_qualifying_for_water_trading_incentives___on_or_after_1_April_2020___real.WR">#REF!</definedName>
    <definedName name="Company___Non_price_control_income___third_party_services___Bulk_supplies___contract_qualifying_for_water_trading_incentives___on_or_after_1_April_2020___real.WWN">#REF!</definedName>
    <definedName name="Company___Non_price_control_income___third_party_services___Bulk_supplies___General___real.ADDN1">#REF!</definedName>
    <definedName name="Company___Non_price_control_income___third_party_services___Bulk_supplies___General___real.ADDN2">#REF!</definedName>
    <definedName name="Company___Non_price_control_income___third_party_services___Bulk_supplies___General___real.BR">#REF!</definedName>
    <definedName name="Company___Non_price_control_income___third_party_services___Bulk_supplies___General___real.WN">#REF!</definedName>
    <definedName name="Company___Non_price_control_income___third_party_services___Bulk_supplies___General___real.WR">#REF!</definedName>
    <definedName name="Company___Non_price_control_income___third_party_services___Bulk_supplies___General___real.WWN">#REF!</definedName>
    <definedName name="Company___Non_price_control_income___third_party_services___other___real.ADDN1">#REF!</definedName>
    <definedName name="Company___Non_price_control_income___third_party_services___other___real.ADDN2">#REF!</definedName>
    <definedName name="Company___Non_price_control_income___third_party_services___other___real.BR">#REF!</definedName>
    <definedName name="Company___Non_price_control_income___third_party_services___other___real.WN">#REF!</definedName>
    <definedName name="Company___Non_price_control_income___third_party_services___other___real.WR">#REF!</definedName>
    <definedName name="Company___Non_price_control_income___third_party_services___other___real.WWN">#REF!</definedName>
    <definedName name="Company___notional_target_gearing___control.ADDN1">#REF!</definedName>
    <definedName name="Company___notional_target_gearing___control.ADDN2">#REF!</definedName>
    <definedName name="Company___notional_target_gearing___control.BR">#REF!</definedName>
    <definedName name="Company___notional_target_gearing___control.WN">#REF!</definedName>
    <definedName name="Company___notional_target_gearing___control.WR">#REF!</definedName>
    <definedName name="Company___notional_target_gearing___control.WWN">#REF!</definedName>
    <definedName name="Company___opening_business_debtors_measured___nominal">#REF!</definedName>
    <definedName name="Company___opening_business_debtors_unmeasured___nominal">#REF!</definedName>
    <definedName name="Company___Opening_business_retail_measured_advance_receipts___nominal">#REF!</definedName>
    <definedName name="Company___Opening_business_retail_unmeasured_advance_receipts___nominal">#REF!</definedName>
    <definedName name="Company___Opening_Called_up_share_capital_balance___control___nominal.ADDN1">#REF!</definedName>
    <definedName name="Company___Opening_Called_up_share_capital_balance___control___nominal.ADDN2">#REF!</definedName>
    <definedName name="Company___Opening_Called_up_share_capital_balance___control___nominal.BR">#REF!</definedName>
    <definedName name="Company___Opening_Called_up_share_capital_balance___control___nominal.WN">#REF!</definedName>
    <definedName name="Company___Opening_Called_up_share_capital_balance___control___nominal.WR">#REF!</definedName>
    <definedName name="Company___Opening_Called_up_share_capital_balance___control___nominal.WWN">#REF!</definedName>
    <definedName name="Company___Opening_Capex_creditors_balance___control___nominal.ADDN1">#REF!</definedName>
    <definedName name="Company___Opening_Capex_creditors_balance___control___nominal.ADDN2">#REF!</definedName>
    <definedName name="Company___Opening_Capex_creditors_balance___control___nominal.BR">#REF!</definedName>
    <definedName name="Company___Opening_Capex_creditors_balance___control___nominal.WN">#REF!</definedName>
    <definedName name="Company___Opening_Capex_creditors_balance___control___nominal.WR">#REF!</definedName>
    <definedName name="Company___Opening_Capex_creditors_balance___control___nominal.WWN">#REF!</definedName>
    <definedName name="Company___Opening_Capital_allowance_balance___main_rate_pool___Capital_expenditure___control___nominal.ADDN1">#REF!</definedName>
    <definedName name="Company___Opening_Capital_allowance_balance___main_rate_pool___Capital_expenditure___control___nominal.ADDN2">#REF!</definedName>
    <definedName name="Company___Opening_Capital_allowance_balance___main_rate_pool___Capital_expenditure___control___nominal.BR">#REF!</definedName>
    <definedName name="Company___Opening_Capital_allowance_balance___main_rate_pool___Capital_expenditure___control___nominal.WN">#REF!</definedName>
    <definedName name="Company___Opening_Capital_allowance_balance___main_rate_pool___Capital_expenditure___control___nominal.WR">#REF!</definedName>
    <definedName name="Company___Opening_Capital_allowance_balance___main_rate_pool___Capital_expenditure___control___nominal.WWN">#REF!</definedName>
    <definedName name="Company___Opening_Capital_allowance_balance___special_rate_pool___Capital_expenditure___control___nominal.ADDN1">#REF!</definedName>
    <definedName name="Company___Opening_Capital_allowance_balance___special_rate_pool___Capital_expenditure___control___nominal.ADDN2">#REF!</definedName>
    <definedName name="Company___Opening_Capital_allowance_balance___special_rate_pool___Capital_expenditure___control___nominal.BR">#REF!</definedName>
    <definedName name="Company___Opening_Capital_allowance_balance___special_rate_pool___Capital_expenditure___control___nominal.WN">#REF!</definedName>
    <definedName name="Company___Opening_Capital_allowance_balance___special_rate_pool___Capital_expenditure___control___nominal.WR">#REF!</definedName>
    <definedName name="Company___Opening_Capital_allowance_balance___special_rate_pool___Capital_expenditure___control___nominal.WWN">#REF!</definedName>
    <definedName name="Company___Opening_Capital_allowance_balance___structures_and_buildings_pool___Capital_expenditure___control___nominal.ADDN1">#REF!</definedName>
    <definedName name="Company___Opening_Capital_allowance_balance___structures_and_buildings_pool___Capital_expenditure___control___nominal.ADDN2">#REF!</definedName>
    <definedName name="Company___Opening_Capital_allowance_balance___structures_and_buildings_pool___Capital_expenditure___control___nominal.BR">#REF!</definedName>
    <definedName name="Company___Opening_Capital_allowance_balance___structures_and_buildings_pool___Capital_expenditure___control___nominal.WN">#REF!</definedName>
    <definedName name="Company___Opening_Capital_allowance_balance___structures_and_buildings_pool___Capital_expenditure___control___nominal.WR">#REF!</definedName>
    <definedName name="Company___Opening_Capital_allowance_balance___structures_and_buildings_pool___Capital_expenditure___control___nominal.WWN">#REF!</definedName>
    <definedName name="Company___opening_current_tax_liabilities___control___nominal.ADDN1">#REF!</definedName>
    <definedName name="Company___opening_current_tax_liabilities___control___nominal.ADDN2">#REF!</definedName>
    <definedName name="Company___opening_current_tax_liabilities___control___nominal.BR">#REF!</definedName>
    <definedName name="Company___opening_current_tax_liabilities___control___nominal.WN">#REF!</definedName>
    <definedName name="Company___opening_current_tax_liabilities___control___nominal.WR">#REF!</definedName>
    <definedName name="Company___opening_current_tax_liabilities___control___nominal.WWN">#REF!</definedName>
    <definedName name="Company___opening_deferred_tax_balance___control___nominal.ADDN1">#REF!</definedName>
    <definedName name="Company___opening_deferred_tax_balance___control___nominal.ADDN2">#REF!</definedName>
    <definedName name="Company___opening_deferred_tax_balance___control___nominal.BR">#REF!</definedName>
    <definedName name="Company___opening_deferred_tax_balance___control___nominal.WN">#REF!</definedName>
    <definedName name="Company___opening_deferred_tax_balance___control___nominal.WR">#REF!</definedName>
    <definedName name="Company___opening_deferred_tax_balance___control___nominal.WWN">#REF!</definedName>
    <definedName name="Company___opening_dividend_cashflow_balance___control___nominal.ADDN1">#REF!</definedName>
    <definedName name="Company___opening_dividend_cashflow_balance___control___nominal.ADDN2">#REF!</definedName>
    <definedName name="Company___opening_dividend_cashflow_balance___control___nominal.BR">#REF!</definedName>
    <definedName name="Company___opening_dividend_cashflow_balance___control___nominal.WN">#REF!</definedName>
    <definedName name="Company___opening_dividend_cashflow_balance___control___nominal.WR">#REF!</definedName>
    <definedName name="Company___opening_dividend_cashflow_balance___control___nominal.WWN">#REF!</definedName>
    <definedName name="Company___Opening_Dividend_creditors_balance___control___nominal.ADDN1">#REF!</definedName>
    <definedName name="Company___Opening_Dividend_creditors_balance___control___nominal.ADDN2">#REF!</definedName>
    <definedName name="Company___Opening_Dividend_creditors_balance___control___nominal.BR">#REF!</definedName>
    <definedName name="Company___Opening_Dividend_creditors_balance___control___nominal.WN">#REF!</definedName>
    <definedName name="Company___Opening_Dividend_creditors_balance___control___nominal.WR">#REF!</definedName>
    <definedName name="Company___Opening_Dividend_creditors_balance___control___nominal.WWN">#REF!</definedName>
    <definedName name="Company___Opening_household_measured_advance_receipts___nominal">#REF!</definedName>
    <definedName name="Company___Opening_household_unmeasured_advance_receipts___nominal">#REF!</definedName>
    <definedName name="Company___opening_intangible_asset_and_investments_balance___control___nominal.ADDN1">#REF!</definedName>
    <definedName name="Company___opening_intangible_asset_and_investments_balance___control___nominal.ADDN2">#REF!</definedName>
    <definedName name="Company___opening_intangible_asset_and_investments_balance___control___nominal.BR">#REF!</definedName>
    <definedName name="Company___opening_intangible_asset_and_investments_balance___control___nominal.WN">#REF!</definedName>
    <definedName name="Company___opening_intangible_asset_and_investments_balance___control___nominal.WR">#REF!</definedName>
    <definedName name="Company___opening_intangible_asset_and_investments_balance___control___nominal.WWN">#REF!</definedName>
    <definedName name="Company___Opening_Non_distributable_reserves_balance___control___nominal.ADDN1">#REF!</definedName>
    <definedName name="Company___Opening_Non_distributable_reserves_balance___control___nominal.ADDN2">#REF!</definedName>
    <definedName name="Company___Opening_Non_distributable_reserves_balance___control___nominal.BR">#REF!</definedName>
    <definedName name="Company___Opening_Non_distributable_reserves_balance___control___nominal.WN">#REF!</definedName>
    <definedName name="Company___Opening_Non_distributable_reserves_balance___control___nominal.WR">#REF!</definedName>
    <definedName name="Company___Opening_Non_distributable_reserves_balance___control___nominal.WWN">#REF!</definedName>
    <definedName name="Company___Opening_Other_creditors_balance___control___nominal.ADDN1">#REF!</definedName>
    <definedName name="Company___Opening_Other_creditors_balance___control___nominal.ADDN2">#REF!</definedName>
    <definedName name="Company___Opening_Other_creditors_balance___control___nominal.BR">#REF!</definedName>
    <definedName name="Company___Opening_Other_creditors_balance___control___nominal.WN">#REF!</definedName>
    <definedName name="Company___Opening_Other_creditors_balance___control___nominal.WR">#REF!</definedName>
    <definedName name="Company___Opening_Other_creditors_balance___control___nominal.WWN">#REF!</definedName>
    <definedName name="Company___Opening_Other_debtors_balance___control___nominal.ADDN1">#REF!</definedName>
    <definedName name="Company___Opening_Other_debtors_balance___control___nominal.ADDN2">#REF!</definedName>
    <definedName name="Company___Opening_Other_debtors_balance___control___nominal.BR">#REF!</definedName>
    <definedName name="Company___Opening_Other_debtors_balance___control___nominal.WN">#REF!</definedName>
    <definedName name="Company___Opening_Other_debtors_balance___control___nominal.WR">#REF!</definedName>
    <definedName name="Company___Opening_Other_debtors_balance___control___nominal.WWN">#REF!</definedName>
    <definedName name="Company___Opening_Other_liabilities_balance___control___nominal.ADDN1">#REF!</definedName>
    <definedName name="Company___Opening_Other_liabilities_balance___control___nominal.ADDN2">#REF!</definedName>
    <definedName name="Company___Opening_Other_liabilities_balance___control___nominal.BR">#REF!</definedName>
    <definedName name="Company___Opening_Other_liabilities_balance___control___nominal.WN">#REF!</definedName>
    <definedName name="Company___Opening_Other_liabilities_balance___control___nominal.WR">#REF!</definedName>
    <definedName name="Company___Opening_Other_liabilities_balance___control___nominal.WWN">#REF!</definedName>
    <definedName name="Company___Opening_Provisions_balance___control___nominal.ADDN1">#REF!</definedName>
    <definedName name="Company___Opening_Provisions_balance___control___nominal.ADDN2">#REF!</definedName>
    <definedName name="Company___Opening_Provisions_balance___control___nominal.BR">#REF!</definedName>
    <definedName name="Company___Opening_Provisions_balance___control___nominal.WN">#REF!</definedName>
    <definedName name="Company___Opening_Provisions_balance___control___nominal.WR">#REF!</definedName>
    <definedName name="Company___Opening_Provisions_balance___control___nominal.WWN">#REF!</definedName>
    <definedName name="Company___Opening_retained_cash_balance___Business___nominal">#REF!</definedName>
    <definedName name="Company___Opening_retained_cash_balance___Residential___nominal">#REF!</definedName>
    <definedName name="Company___Opening_retained_earnings_balance___Business____nominal">#REF!</definedName>
    <definedName name="Company___opening_retained_earnings_balance___control___nominal.ADDN1">#REF!</definedName>
    <definedName name="Company___opening_retained_earnings_balance___control___nominal.ADDN2">#REF!</definedName>
    <definedName name="Company___opening_retained_earnings_balance___control___nominal.BR">#REF!</definedName>
    <definedName name="Company___opening_retained_earnings_balance___control___nominal.WN">#REF!</definedName>
    <definedName name="Company___opening_retained_earnings_balance___control___nominal.WR">#REF!</definedName>
    <definedName name="Company___opening_retained_earnings_balance___control___nominal.WWN">#REF!</definedName>
    <definedName name="Company___Opening_Retirement_benefit_asset____liabilities__balance___control___nominal.ADDN1">#REF!</definedName>
    <definedName name="Company___Opening_Retirement_benefit_asset____liabilities__balance___control___nominal.ADDN2">#REF!</definedName>
    <definedName name="Company___Opening_Retirement_benefit_asset____liabilities__balance___control___nominal.BR">#REF!</definedName>
    <definedName name="Company___Opening_Retirement_benefit_asset____liabilities__balance___control___nominal.WN">#REF!</definedName>
    <definedName name="Company___Opening_Retirement_benefit_asset____liabilities__balance___control___nominal.WR">#REF!</definedName>
    <definedName name="Company___Opening_Retirement_benefit_asset____liabilities__balance___control___nominal.WWN">#REF!</definedName>
    <definedName name="Company___opening_tax_loss_balance___wholesale.ADDN1">#REF!</definedName>
    <definedName name="Company___opening_tax_loss_balance___wholesale.ADDN2">#REF!</definedName>
    <definedName name="Company___opening_tax_loss_balance___wholesale.BR">#REF!</definedName>
    <definedName name="Company___opening_tax_loss_balance___wholesale.WN">#REF!</definedName>
    <definedName name="Company___opening_tax_loss_balance___wholesale.WR">#REF!</definedName>
    <definedName name="Company___opening_tax_loss_balance___wholesale.WWN">#REF!</definedName>
    <definedName name="Company___Opening_trade_and_other_payables___Wholesale_creditors___business_retail___nominal">#REF!</definedName>
    <definedName name="Company___Opening_Trade_creditors_balance___control___nominal.ADDN1">#REF!</definedName>
    <definedName name="Company___Opening_Trade_creditors_balance___control___nominal.ADDN2">#REF!</definedName>
    <definedName name="Company___Opening_Trade_creditors_balance___control___nominal.BR">#REF!</definedName>
    <definedName name="Company___Opening_Trade_creditors_balance___control___nominal.WN">#REF!</definedName>
    <definedName name="Company___Opening_Trade_creditors_balance___control___nominal.WR">#REF!</definedName>
    <definedName name="Company___Opening_Trade_creditors_balance___control___nominal.WWN">#REF!</definedName>
    <definedName name="Company___Opening_Trade_debtors_balance___control___nominal.ADDN1">#REF!</definedName>
    <definedName name="Company___Opening_Trade_debtors_balance___control___nominal.ADDN2">#REF!</definedName>
    <definedName name="Company___Opening_Trade_debtors_balance___control___nominal.BR">#REF!</definedName>
    <definedName name="Company___Opening_Trade_debtors_balance___control___nominal.WN">#REF!</definedName>
    <definedName name="Company___Opening_Trade_debtors_balance___control___nominal.WR">#REF!</definedName>
    <definedName name="Company___Opening_Trade_debtors_balance___control___nominal.WWN">#REF!</definedName>
    <definedName name="Company___operating_costs_associated_with_equity_issuance___real.ADDN1">#REF!</definedName>
    <definedName name="Company___operating_costs_associated_with_equity_issuance___real.ADDN2">#REF!</definedName>
    <definedName name="Company___operating_costs_associated_with_equity_issuance___real.BR">#REF!</definedName>
    <definedName name="Company___operating_costs_associated_with_equity_issuance___real.WN">#REF!</definedName>
    <definedName name="Company___operating_costs_associated_with_equity_issuance___real.WR">#REF!</definedName>
    <definedName name="Company___operating_costs_associated_with_equity_issuance___real.WWN">#REF!</definedName>
    <definedName name="Company___Ordinary_dividend_override___nominal">#REF!</definedName>
    <definedName name="Company___Ordinary_shares_issued___control___nominal.ADDN1">#REF!</definedName>
    <definedName name="Company___Ordinary_shares_issued___control___nominal.ADDN2">#REF!</definedName>
    <definedName name="Company___Ordinary_shares_issued___control___nominal.BR">#REF!</definedName>
    <definedName name="Company___Ordinary_shares_issued___control___nominal.WN">#REF!</definedName>
    <definedName name="Company___Ordinary_shares_issued___control___nominal.WR">#REF!</definedName>
    <definedName name="Company___Ordinary_shares_issued___control___nominal.WWN">#REF!</definedName>
    <definedName name="Company___Other_adjustments_to_taxable_profits___control___nominal.ADDN1">#REF!</definedName>
    <definedName name="Company___Other_adjustments_to_taxable_profits___control___nominal.ADDN2">#REF!</definedName>
    <definedName name="Company___Other_adjustments_to_taxable_profits___control___nominal.BR">#REF!</definedName>
    <definedName name="Company___Other_adjustments_to_taxable_profits___control___nominal.WN">#REF!</definedName>
    <definedName name="Company___Other_adjustments_to_taxable_profits___control___nominal.WR">#REF!</definedName>
    <definedName name="Company___Other_adjustments_to_taxable_profits___control___nominal.WWN">#REF!</definedName>
    <definedName name="Company___Other_creditors_target_balance___control___nominal.ADDN1">#REF!</definedName>
    <definedName name="Company___Other_creditors_target_balance___control___nominal.ADDN2">#REF!</definedName>
    <definedName name="Company___Other_creditors_target_balance___control___nominal.BR">#REF!</definedName>
    <definedName name="Company___Other_creditors_target_balance___control___nominal.WN">#REF!</definedName>
    <definedName name="Company___Other_creditors_target_balance___control___nominal.WR">#REF!</definedName>
    <definedName name="Company___Other_creditors_target_balance___control___nominal.WWN">#REF!</definedName>
    <definedName name="Company___other_debtors_target_balance___control___nominal.ADDN1">#REF!</definedName>
    <definedName name="Company___other_debtors_target_balance___control___nominal.ADDN2">#REF!</definedName>
    <definedName name="Company___other_debtors_target_balance___control___nominal.BR">#REF!</definedName>
    <definedName name="Company___other_debtors_target_balance___control___nominal.WN">#REF!</definedName>
    <definedName name="Company___other_debtors_target_balance___control___nominal.WR">#REF!</definedName>
    <definedName name="Company___other_debtors_target_balance___control___nominal.WWN">#REF!</definedName>
    <definedName name="Company___Other_operating_income___real.ADDN1">#REF!</definedName>
    <definedName name="Company___Other_operating_income___real.ADDN2">#REF!</definedName>
    <definedName name="Company___Other_operating_income___real.BR">#REF!</definedName>
    <definedName name="Company___Other_operating_income___real.WN">#REF!</definedName>
    <definedName name="Company___Other_operating_income___real.WR">#REF!</definedName>
    <definedName name="Company___Other_operating_income___real.WWN">#REF!</definedName>
    <definedName name="Company___Other_price_control_income___Third_party_revenue___real.ADDN1">#REF!</definedName>
    <definedName name="Company___Other_price_control_income___Third_party_revenue___real.ADDN2">#REF!</definedName>
    <definedName name="Company___Other_price_control_income___Third_party_revenue___real.BR">#REF!</definedName>
    <definedName name="Company___Other_price_control_income___Third_party_revenue___real.WN">#REF!</definedName>
    <definedName name="Company___Other_price_control_income___Third_party_revenue___real.WR">#REF!</definedName>
    <definedName name="Company___Other_price_control_income___Third_party_revenue___real.WWN">#REF!</definedName>
    <definedName name="Company___Other_taxable_income___Amortisation_on_grants_and_contributions___control___nominal.ADDN1">#REF!</definedName>
    <definedName name="Company___Other_taxable_income___Amortisation_on_grants_and_contributions___control___nominal.ADDN2">#REF!</definedName>
    <definedName name="Company___Other_taxable_income___Amortisation_on_grants_and_contributions___control___nominal.BR">#REF!</definedName>
    <definedName name="Company___Other_taxable_income___Amortisation_on_grants_and_contributions___control___nominal.WN">#REF!</definedName>
    <definedName name="Company___Other_taxable_income___Amortisation_on_grants_and_contributions___control___nominal.WR">#REF!</definedName>
    <definedName name="Company___Other_taxable_income___Amortisation_on_grants_and_contributions___control___nominal.WWN">#REF!</definedName>
    <definedName name="Company___Other_taxable_income___Grants_and_contributions_taxable_on_receipt___control___nominal.ADDN1">#REF!</definedName>
    <definedName name="Company___Other_taxable_income___Grants_and_contributions_taxable_on_receipt___control___nominal.ADDN2">#REF!</definedName>
    <definedName name="Company___Other_taxable_income___Grants_and_contributions_taxable_on_receipt___control___nominal.BR">#REF!</definedName>
    <definedName name="Company___Other_taxable_income___Grants_and_contributions_taxable_on_receipt___control___nominal.WN">#REF!</definedName>
    <definedName name="Company___Other_taxable_income___Grants_and_contributions_taxable_on_receipt___control___nominal.WR">#REF!</definedName>
    <definedName name="Company___Other_taxable_income___Grants_and_contributions_taxable_on_receipt___control___nominal.WWN">#REF!</definedName>
    <definedName name="Company___P_L_expenditure_not_allowable_as_a_deduction_from_taxable_trading_profits___control___nominal.ADDN1">#REF!</definedName>
    <definedName name="Company___P_L_expenditure_not_allowable_as_a_deduction_from_taxable_trading_profits___control___nominal.ADDN2">#REF!</definedName>
    <definedName name="Company___P_L_expenditure_not_allowable_as_a_deduction_from_taxable_trading_profits___control___nominal.BR">#REF!</definedName>
    <definedName name="Company___P_L_expenditure_not_allowable_as_a_deduction_from_taxable_trading_profits___control___nominal.WN">#REF!</definedName>
    <definedName name="Company___P_L_expenditure_not_allowable_as_a_deduction_from_taxable_trading_profits___control___nominal.WR">#REF!</definedName>
    <definedName name="Company___P_L_expenditure_not_allowable_as_a_deduction_from_taxable_trading_profits___control___nominal.WWN">#REF!</definedName>
    <definedName name="Company___P_L_expenditure_relating_to_renewals_not_allowable_as_a_deduction_from_taxable_trading_profits___control___nominal.ADDN1">#REF!</definedName>
    <definedName name="Company___P_L_expenditure_relating_to_renewals_not_allowable_as_a_deduction_from_taxable_trading_profits___control___nominal.ADDN2">#REF!</definedName>
    <definedName name="Company___P_L_expenditure_relating_to_renewals_not_allowable_as_a_deduction_from_taxable_trading_profits___control___nominal.BR">#REF!</definedName>
    <definedName name="Company___P_L_expenditure_relating_to_renewals_not_allowable_as_a_deduction_from_taxable_trading_profits___control___nominal.WN">#REF!</definedName>
    <definedName name="Company___P_L_expenditure_relating_to_renewals_not_allowable_as_a_deduction_from_taxable_trading_profits___control___nominal.WR">#REF!</definedName>
    <definedName name="Company___P_L_expenditure_relating_to_renewals_not_allowable_as_a_deduction_from_taxable_trading_profits___control___nominal.WWN">#REF!</definedName>
    <definedName name="Company___PAYG_Rate___Total_PAYG_rate.ADDN1">#REF!</definedName>
    <definedName name="Company___PAYG_Rate___Total_PAYG_rate.ADDN2">#REF!</definedName>
    <definedName name="Company___PAYG_Rate___Total_PAYG_rate.BR">#REF!</definedName>
    <definedName name="Company___PAYG_Rate___Total_PAYG_rate.WN">#REF!</definedName>
    <definedName name="Company___PAYG_Rate___Total_PAYG_rate.WR">#REF!</definedName>
    <definedName name="Company___PAYG_Rate___Total_PAYG_rate.WWN">#REF!</definedName>
    <definedName name="Company___Percentage_retail_earnings_distributed_as_dividends">#REF!</definedName>
    <definedName name="Company___Post_financeability_adjustments_eligible_for_tax_uplift___real.ADDN1">#REF!</definedName>
    <definedName name="Company___Post_financeability_adjustments_eligible_for_tax_uplift___real.ADDN2">#REF!</definedName>
    <definedName name="Company___Post_financeability_adjustments_eligible_for_tax_uplift___real.BR">#REF!</definedName>
    <definedName name="Company___Post_financeability_adjustments_eligible_for_tax_uplift___real.WN">#REF!</definedName>
    <definedName name="Company___Post_financeability_adjustments_eligible_for_tax_uplift___real.WR">#REF!</definedName>
    <definedName name="Company___Post_financeability_adjustments_eligible_for_tax_uplift___real.WWN">#REF!</definedName>
    <definedName name="Company___Post_financeability_adjustments_not_eligible_for_tax_uplift___real.ADDN1">#REF!</definedName>
    <definedName name="Company___Post_financeability_adjustments_not_eligible_for_tax_uplift___real.ADDN2">#REF!</definedName>
    <definedName name="Company___Post_financeability_adjustments_not_eligible_for_tax_uplift___real.BR">#REF!</definedName>
    <definedName name="Company___Post_financeability_adjustments_not_eligible_for_tax_uplift___real.WN">#REF!</definedName>
    <definedName name="Company___Post_financeability_adjustments_not_eligible_for_tax_uplift___real.WR">#REF!</definedName>
    <definedName name="Company___Post_financeability_adjustments_not_eligible_for_tax_uplift___real.WWN">#REF!</definedName>
    <definedName name="Company___Pre_2020_RCV_opening_balance___real.ADDN1">#REF!</definedName>
    <definedName name="Company___Pre_2020_RCV_opening_balance___real.ADDN2">#REF!</definedName>
    <definedName name="Company___Pre_2020_RCV_opening_balance___real.BR">#REF!</definedName>
    <definedName name="Company___Pre_2020_RCV_opening_balance___real.WN">#REF!</definedName>
    <definedName name="Company___Pre_2020_RCV_opening_balance___real.WR">#REF!</definedName>
    <definedName name="Company___Pre_2020_RCV_opening_balance___real.WWN">#REF!</definedName>
    <definedName name="Company___Pre_2025_RCV_Run_off_rate.ADDN1">#REF!</definedName>
    <definedName name="Company___Pre_2025_RCV_Run_off_rate.ADDN2">#REF!</definedName>
    <definedName name="Company___Pre_2025_RCV_Run_off_rate.BR">#REF!</definedName>
    <definedName name="Company___Pre_2025_RCV_Run_off_rate.WN">#REF!</definedName>
    <definedName name="Company___Pre_2025_RCV_Run_off_rate.WR">#REF!</definedName>
    <definedName name="Company___Pre_2025_RCV_Run_off_rate.WWN">#REF!</definedName>
    <definedName name="Company___Price_control_income___third_party_services___Rechargeable_works___real.ADDN1">#REF!</definedName>
    <definedName name="Company___Price_control_income___third_party_services___Rechargeable_works___real.ADDN2">#REF!</definedName>
    <definedName name="Company___Price_control_income___third_party_services___Rechargeable_works___real.BR">#REF!</definedName>
    <definedName name="Company___Price_control_income___third_party_services___Rechargeable_works___real.WN">#REF!</definedName>
    <definedName name="Company___Price_control_income___third_party_services___Rechargeable_works___real.WR">#REF!</definedName>
    <definedName name="Company___Price_control_income___third_party_services___Rechargeable_works___real.WWN">#REF!</definedName>
    <definedName name="Company___Prior_period_company_residential_apportionment">#REF!</definedName>
    <definedName name="Company___Proportion_of_capitalised_revenue_expenditure__infra___non_infra_.ADDN1">#REF!</definedName>
    <definedName name="Company___Proportion_of_capitalised_revenue_expenditure__infra___non_infra_.ADDN2">#REF!</definedName>
    <definedName name="Company___Proportion_of_capitalised_revenue_expenditure__infra___non_infra_.BR">#REF!</definedName>
    <definedName name="Company___Proportion_of_capitalised_revenue_expenditure__infra___non_infra_.WN">#REF!</definedName>
    <definedName name="Company___Proportion_of_capitalised_revenue_expenditure__infra___non_infra_.WR">#REF!</definedName>
    <definedName name="Company___Proportion_of_capitalised_revenue_expenditure__infra___non_infra_.WWN">#REF!</definedName>
    <definedName name="Company___proportion_of_new_capital_expenditure_not_qualifying_for_capital_allowance_deductions.ADDN1">#REF!</definedName>
    <definedName name="Company___proportion_of_new_capital_expenditure_not_qualifying_for_capital_allowance_deductions.ADDN2">#REF!</definedName>
    <definedName name="Company___proportion_of_new_capital_expenditure_not_qualifying_for_capital_allowance_deductions.BR">#REF!</definedName>
    <definedName name="Company___proportion_of_new_capital_expenditure_not_qualifying_for_capital_allowance_deductions.WN">#REF!</definedName>
    <definedName name="Company___proportion_of_new_capital_expenditure_not_qualifying_for_capital_allowance_deductions.WR">#REF!</definedName>
    <definedName name="Company___proportion_of_new_capital_expenditure_not_qualifying_for_capital_allowance_deductions.WWN">#REF!</definedName>
    <definedName name="Company___proportion_of_new_capital_expenditure_qualifying_for_a_full_deduction.ADDN1">#REF!</definedName>
    <definedName name="Company___proportion_of_new_capital_expenditure_qualifying_for_a_full_deduction.ADDN2">#REF!</definedName>
    <definedName name="Company___proportion_of_new_capital_expenditure_qualifying_for_a_full_deduction.BR">#REF!</definedName>
    <definedName name="Company___proportion_of_new_capital_expenditure_qualifying_for_a_full_deduction.WN">#REF!</definedName>
    <definedName name="Company___proportion_of_new_capital_expenditure_qualifying_for_a_full_deduction.WR">#REF!</definedName>
    <definedName name="Company___proportion_of_new_capital_expenditure_qualifying_for_a_full_deduction.WWN">#REF!</definedName>
    <definedName name="Company___Proportion_of_new_capital_expenditure_qualifying_for_high_level_deduction_main_rate_pool.ADDN1">#REF!</definedName>
    <definedName name="Company___Proportion_of_new_capital_expenditure_qualifying_for_high_level_deduction_main_rate_pool.ADDN2">#REF!</definedName>
    <definedName name="Company___Proportion_of_new_capital_expenditure_qualifying_for_high_level_deduction_main_rate_pool.BR">#REF!</definedName>
    <definedName name="Company___Proportion_of_new_capital_expenditure_qualifying_for_high_level_deduction_main_rate_pool.WN">#REF!</definedName>
    <definedName name="Company___Proportion_of_new_capital_expenditure_qualifying_for_high_level_deduction_main_rate_pool.WR">#REF!</definedName>
    <definedName name="Company___Proportion_of_new_capital_expenditure_qualifying_for_high_level_deduction_main_rate_pool.WWN">#REF!</definedName>
    <definedName name="Company___Proportion_of_new_capital_expenditure_qualifying_for_high_level_deduction_special_rate_pool.ADDN1">#REF!</definedName>
    <definedName name="Company___Proportion_of_new_capital_expenditure_qualifying_for_high_level_deduction_special_rate_pool.ADDN2">#REF!</definedName>
    <definedName name="Company___Proportion_of_new_capital_expenditure_qualifying_for_high_level_deduction_special_rate_pool.BR">#REF!</definedName>
    <definedName name="Company___Proportion_of_new_capital_expenditure_qualifying_for_high_level_deduction_special_rate_pool.WN">#REF!</definedName>
    <definedName name="Company___Proportion_of_new_capital_expenditure_qualifying_for_high_level_deduction_special_rate_pool.WR">#REF!</definedName>
    <definedName name="Company___Proportion_of_new_capital_expenditure_qualifying_for_high_level_deduction_special_rate_pool.WWN">#REF!</definedName>
    <definedName name="Company___Proportion_of_new_capital_expenditure_qualifying_for_high_level_deduction_structures_and_buildings_pool.ADDN1">#REF!</definedName>
    <definedName name="Company___Proportion_of_new_capital_expenditure_qualifying_for_high_level_deduction_structures_and_buildings_pool.ADDN2">#REF!</definedName>
    <definedName name="Company___Proportion_of_new_capital_expenditure_qualifying_for_high_level_deduction_structures_and_buildings_pool.BR">#REF!</definedName>
    <definedName name="Company___Proportion_of_new_capital_expenditure_qualifying_for_high_level_deduction_structures_and_buildings_pool.WN">#REF!</definedName>
    <definedName name="Company___Proportion_of_new_capital_expenditure_qualifying_for_high_level_deduction_structures_and_buildings_pool.WR">#REF!</definedName>
    <definedName name="Company___Proportion_of_new_capital_expenditure_qualifying_for_high_level_deduction_structures_and_buildings_pool.WWN">#REF!</definedName>
    <definedName name="Company___Proportion_of_RPI_ILD">#REF!</definedName>
    <definedName name="Company___proportion_of_taxable_profits_available_for_tax_loss_utilisation">#REF!</definedName>
    <definedName name="Company___QAA_reward__penalty____real.ADDN1">#REF!</definedName>
    <definedName name="Company___QAA_reward__penalty____real.ADDN2">#REF!</definedName>
    <definedName name="Company___QAA_reward__penalty____real.BR">#REF!</definedName>
    <definedName name="Company___QAA_reward__penalty____real.WN">#REF!</definedName>
    <definedName name="Company___QAA_reward__penalty____real.WR">#REF!</definedName>
    <definedName name="Company___QAA_reward__penalty____real.WWN">#REF!</definedName>
    <definedName name="Company___real_dividend_growth">#REF!</definedName>
    <definedName name="Company___Reprofiling_revenue___real.ADDN1">#REF!</definedName>
    <definedName name="Company___Reprofiling_revenue___real.ADDN2">#REF!</definedName>
    <definedName name="Company___Reprofiling_revenue___real.BR">#REF!</definedName>
    <definedName name="Company___Reprofiling_revenue___real.WN">#REF!</definedName>
    <definedName name="Company___Reprofiling_revenue___real.WR">#REF!</definedName>
    <definedName name="Company___Reprofiling_revenue___real.WWN">#REF!</definedName>
    <definedName name="Company___Residential_net_margin_for_company">#REF!</definedName>
    <definedName name="Company___Residential_Retail_allowed_depreciation__post_efficiency_challenge_and_adjustments____real">#REF!</definedName>
    <definedName name="Company___Residential_retail_costs__opex_plus_depn__exc_3rd_party_services____measured___Wastewater_only___nominal">#REF!</definedName>
    <definedName name="Company___Residential_retail_costs__opex_plus_depn__exc_3rd_party_services____measured___Water_only___nominal">#REF!</definedName>
    <definedName name="Company___Residential_retail_costs__opex_plus_depn__exc_3rd_party_services____unmeasured___Wastewater_only___nominal">#REF!</definedName>
    <definedName name="Company___Residential_retail_costs__opex_plus_depn__exc_3rd_party_services____unmeasured___Water_only___nominal">#REF!</definedName>
    <definedName name="Company___Residential_retail_revenue_adjustment_active___real">#REF!</definedName>
    <definedName name="Company___Retail___Corporation_tax_creditor_b_f___nominal">#REF!</definedName>
    <definedName name="Company___Retail___Retail_creditor_months__Payment_terms___Business_retail_pays_wholesaler_in_arrears__advance_">#REF!</definedName>
    <definedName name="Company___Retail___Retail_creditor_months__Payment_terms___Residential_retail_pays_wholesaler_in_arrears__advance_">#REF!</definedName>
    <definedName name="Company___Retirement_benefit_asset____liability__balance___Business___nominal">#REF!</definedName>
    <definedName name="Company___Retirement_benefit_asset____liability__balance___Residential___nominal">#REF!</definedName>
    <definedName name="Company___RPI_CPIH_wedge_for_RPI_ILD_indexation_rate">#REF!</definedName>
    <definedName name="Company___Run_off_rate_for_Post_2025_RCV.ADDN1">#REF!</definedName>
    <definedName name="Company___Run_off_rate_for_Post_2025_RCV.ADDN2">#REF!</definedName>
    <definedName name="Company___Run_off_rate_for_Post_2025_RCV.BR">#REF!</definedName>
    <definedName name="Company___Run_off_rate_for_Post_2025_RCV.WN">#REF!</definedName>
    <definedName name="Company___Run_off_rate_for_Post_2025_RCV.WR">#REF!</definedName>
    <definedName name="Company___Run_off_rate_for_Post_2025_RCV.WWN">#REF!</definedName>
    <definedName name="Company___Statutory_Corporation_tax_rate">#REF!</definedName>
    <definedName name="Company___Tariff_Band___Forecast_allocated_wholesale_charge___nominal.1">#REF!</definedName>
    <definedName name="Company___Tariff_Band___Forecast_allocated_wholesale_charge___nominal.2">#REF!</definedName>
    <definedName name="Company___Tariff_Band___Forecast_allocated_wholesale_charge___nominal.3">#REF!</definedName>
    <definedName name="Company___tariff_band___net_margin_percentage.1">#REF!</definedName>
    <definedName name="Company___tariff_band___net_margin_percentage.2">#REF!</definedName>
    <definedName name="Company___tariff_band___net_margin_percentage.3">#REF!</definedName>
    <definedName name="Company___Tariff_Band___Number_of_customers___Tariff_Band.1">#REF!</definedName>
    <definedName name="Company___Tariff_Band___Number_of_customers___Tariff_Band.2">#REF!</definedName>
    <definedName name="Company___Tariff_Band___Number_of_customers___Tariff_Band.3">#REF!</definedName>
    <definedName name="Company___tax_cashflow_initial_balance.ADDN1">#REF!</definedName>
    <definedName name="Company___tax_cashflow_initial_balance.ADDN2">#REF!</definedName>
    <definedName name="Company___tax_cashflow_initial_balance.BR">#REF!</definedName>
    <definedName name="Company___tax_cashflow_initial_balance.WN">#REF!</definedName>
    <definedName name="Company___tax_cashflow_initial_balance.WR">#REF!</definedName>
    <definedName name="Company___tax_cashflow_initial_balance.WWN">#REF!</definedName>
    <definedName name="Company___Tax_loss_allowance___nominal">#REF!</definedName>
    <definedName name="Company___Tonnes_of_dry_solid___BR">#REF!</definedName>
    <definedName name="Company___Total_Additional_control_customers_WN">#REF!</definedName>
    <definedName name="Company___Total_Additional_control_customers_WR">#REF!</definedName>
    <definedName name="Company___Total_direct_procurement_from_customers___infrastructure_cost_1___real.ADDN1">#REF!</definedName>
    <definedName name="Company___Total_direct_procurement_from_customers___infrastructure_cost_1___real.ADDN2">#REF!</definedName>
    <definedName name="Company___Total_direct_procurement_from_customers___infrastructure_cost_1___real.BR">#REF!</definedName>
    <definedName name="Company___Total_direct_procurement_from_customers___infrastructure_cost_1___real.WN">#REF!</definedName>
    <definedName name="Company___Total_direct_procurement_from_customers___infrastructure_cost_1___real.WR">#REF!</definedName>
    <definedName name="Company___Total_direct_procurement_from_customers___infrastructure_cost_1___real.WWN">#REF!</definedName>
    <definedName name="Company___Total_direct_procurement_from_customers___infrastructure_cost_2___real.ADDN1">#REF!</definedName>
    <definedName name="Company___Total_direct_procurement_from_customers___infrastructure_cost_2___real.ADDN2">#REF!</definedName>
    <definedName name="Company___Total_direct_procurement_from_customers___infrastructure_cost_2___real.BR">#REF!</definedName>
    <definedName name="Company___Total_direct_procurement_from_customers___infrastructure_cost_2___real.WN">#REF!</definedName>
    <definedName name="Company___Total_direct_procurement_from_customers___infrastructure_cost_2___real.WR">#REF!</definedName>
    <definedName name="Company___Total_direct_procurement_from_customers___infrastructure_cost_2___real.WWN">#REF!</definedName>
    <definedName name="Company___Total_direct_procurement_from_customers___infrastructure_cost_3___real.ADDN1">#REF!</definedName>
    <definedName name="Company___Total_direct_procurement_from_customers___infrastructure_cost_3___real.ADDN2">#REF!</definedName>
    <definedName name="Company___Total_direct_procurement_from_customers___infrastructure_cost_3___real.BR">#REF!</definedName>
    <definedName name="Company___Total_direct_procurement_from_customers___infrastructure_cost_3___real.WN">#REF!</definedName>
    <definedName name="Company___Total_direct_procurement_from_customers___infrastructure_cost_3___real.WR">#REF!</definedName>
    <definedName name="Company___Total_direct_procurement_from_customers___infrastructure_cost_3___real.WWN">#REF!</definedName>
    <definedName name="Company___Total_direct_procurement_from_customers___infrastructure_cost_4___real.ADDN1">#REF!</definedName>
    <definedName name="Company___Total_direct_procurement_from_customers___infrastructure_cost_4___real.ADDN2">#REF!</definedName>
    <definedName name="Company___Total_direct_procurement_from_customers___infrastructure_cost_4___real.BR">#REF!</definedName>
    <definedName name="Company___Total_direct_procurement_from_customers___infrastructure_cost_4___real.WN">#REF!</definedName>
    <definedName name="Company___Total_direct_procurement_from_customers___infrastructure_cost_4___real.WR">#REF!</definedName>
    <definedName name="Company___Total_direct_procurement_from_customers___infrastructure_cost_4___real.WWN">#REF!</definedName>
    <definedName name="Company___Total_direct_procurement_from_customers___infrastructure_cost_5___real.ADDN1">#REF!</definedName>
    <definedName name="Company___Total_direct_procurement_from_customers___infrastructure_cost_5___real.ADDN2">#REF!</definedName>
    <definedName name="Company___Total_direct_procurement_from_customers___infrastructure_cost_5___real.BR">#REF!</definedName>
    <definedName name="Company___Total_direct_procurement_from_customers___infrastructure_cost_5___real.WN">#REF!</definedName>
    <definedName name="Company___Total_direct_procurement_from_customers___infrastructure_cost_5___real.WR">#REF!</definedName>
    <definedName name="Company___Total_direct_procurement_from_customers___infrastructure_cost_5___real.WWN">#REF!</definedName>
    <definedName name="Company___Total_direct_procurement_from_customers___infrastructure_cost_6___real.ADDN1">#REF!</definedName>
    <definedName name="Company___Total_direct_procurement_from_customers___infrastructure_cost_6___real.ADDN2">#REF!</definedName>
    <definedName name="Company___Total_direct_procurement_from_customers___infrastructure_cost_6___real.BR">#REF!</definedName>
    <definedName name="Company___Total_direct_procurement_from_customers___infrastructure_cost_6___real.WN">#REF!</definedName>
    <definedName name="Company___Total_direct_procurement_from_customers___infrastructure_cost_6___real.WR">#REF!</definedName>
    <definedName name="Company___Total_direct_procurement_from_customers___infrastructure_cost_6___real.WWN">#REF!</definedName>
    <definedName name="Company___Total_gross_operational_expenditure___real___including_cost_sharing___real.ADDN1">#REF!</definedName>
    <definedName name="Company___Total_gross_operational_expenditure___real___including_cost_sharing___real.ADDN2">#REF!</definedName>
    <definedName name="Company___Total_gross_operational_expenditure___real___including_cost_sharing___real.BR">#REF!</definedName>
    <definedName name="Company___Total_gross_operational_expenditure___real___including_cost_sharing___real.WN">#REF!</definedName>
    <definedName name="Company___Total_gross_operational_expenditure___real___including_cost_sharing___real.WR">#REF!</definedName>
    <definedName name="Company___Total_gross_operational_expenditure___real___including_cost_sharing___real.WWN">#REF!</definedName>
    <definedName name="Company___Trade_and_other_payables___Retail_other_payables___nominal">#REF!</definedName>
    <definedName name="Company___Trade_and_other_payables___Retail_trade_payables___nominal">#REF!</definedName>
    <definedName name="Company___Trade_and_other_payables___Wholesale_creditors___residential_retail___nominal">#REF!</definedName>
    <definedName name="Company___Unmeasured_charge___business.ADDN1">#REF!</definedName>
    <definedName name="Company___Unmeasured_charge___business.ADDN2">#REF!</definedName>
    <definedName name="Company___Unmeasured_charge___business.BR">#REF!</definedName>
    <definedName name="Company___Unmeasured_charge___business.WN">#REF!</definedName>
    <definedName name="Company___Unmeasured_charge___business.WR">#REF!</definedName>
    <definedName name="Company___Unmeasured_charge___business.WWN">#REF!</definedName>
    <definedName name="Company___Unmeasured_charge___residential.ADDN1">#REF!</definedName>
    <definedName name="Company___Unmeasured_charge___residential.ADDN2">#REF!</definedName>
    <definedName name="Company___Unmeasured_charge___residential.BR">#REF!</definedName>
    <definedName name="Company___Unmeasured_charge___residential.WN">#REF!</definedName>
    <definedName name="Company___Unmeasured_charge___residential.WR">#REF!</definedName>
    <definedName name="Company___Unmeasured_charge___residential.WWN">#REF!</definedName>
    <definedName name="Company___Water_efficiency_funding___real.ADDN1">#REF!</definedName>
    <definedName name="Company___Water_efficiency_funding___real.ADDN2">#REF!</definedName>
    <definedName name="Company___Water_efficiency_funding___real.BR">#REF!</definedName>
    <definedName name="Company___Water_efficiency_funding___real.WN">#REF!</definedName>
    <definedName name="Company___Water_efficiency_funding___real.WR">#REF!</definedName>
    <definedName name="Company___Water_efficiency_funding___real.WWN">#REF!</definedName>
    <definedName name="Company___Wholesale___Trade_creditor_days___control.ADDN1">#REF!</definedName>
    <definedName name="Company___Wholesale___Trade_creditor_days___control.ADDN2">#REF!</definedName>
    <definedName name="Company___Wholesale___Trade_creditor_days___control.BR">#REF!</definedName>
    <definedName name="Company___Wholesale___Trade_creditor_days___control.WN">#REF!</definedName>
    <definedName name="Company___Wholesale___Trade_creditor_days___control.WR">#REF!</definedName>
    <definedName name="Company___Wholesale___Trade_creditor_days___control.WWN">#REF!</definedName>
    <definedName name="Company___Wholesale_and_retail_line_item_split___actual_company_structure___Retained_profits___residential_retail___nominal">#REF!</definedName>
    <definedName name="Company___Wholesale_and_retail_line_item_split___Capex_creditor___business_retail___nominal">#REF!</definedName>
    <definedName name="Company___Wholesale_and_retail_line_item_split___capex_creditors___residential_retail___nominal">#REF!</definedName>
    <definedName name="Company___Wholesale_DB_pension_cash_excess_over_charge___control___real.ADDN1">#REF!</definedName>
    <definedName name="Company___Wholesale_DB_pension_cash_excess_over_charge___control___real.ADDN2">#REF!</definedName>
    <definedName name="Company___Wholesale_DB_pension_cash_excess_over_charge___control___real.BR">#REF!</definedName>
    <definedName name="Company___Wholesale_DB_pension_cash_excess_over_charge___control___real.WN">#REF!</definedName>
    <definedName name="Company___Wholesale_DB_pension_cash_excess_over_charge___control___real.WR">#REF!</definedName>
    <definedName name="Company___Wholesale_DB_pension_cash_excess_over_charge___control___real.WWN">#REF!</definedName>
    <definedName name="Company___Wholesale_fixed_asset_life__post_override____control.ADDN1">#REF!</definedName>
    <definedName name="Company___Wholesale_fixed_asset_life__post_override____control.ADDN2">#REF!</definedName>
    <definedName name="Company___Wholesale_fixed_asset_life__post_override____control.BR">#REF!</definedName>
    <definedName name="Company___Wholesale_fixed_asset_life__post_override____control.WN">#REF!</definedName>
    <definedName name="Company___Wholesale_fixed_asset_life__post_override____control.WR">#REF!</definedName>
    <definedName name="Company___Wholesale_fixed_asset_life__post_override____control.WWN">#REF!</definedName>
    <definedName name="Company___Wholesale_WACC___notional___Cost_of_debt___nominal.ADDN1">#REF!</definedName>
    <definedName name="Company___Wholesale_WACC___notional___Cost_of_debt___nominal.ADDN2">#REF!</definedName>
    <definedName name="Company___Wholesale_WACC___notional___Cost_of_debt___nominal.BR">#REF!</definedName>
    <definedName name="Company___Wholesale_WACC___notional___Cost_of_debt___nominal.WN">#REF!</definedName>
    <definedName name="Company___Wholesale_WACC___notional___Cost_of_debt___nominal.WR">#REF!</definedName>
    <definedName name="Company___Wholesale_WACC___notional___Cost_of_debt___nominal.WWN">#REF!</definedName>
    <definedName name="Company___Wholesale_WACC___notional___Equity___nominal.ADDN1">#REF!</definedName>
    <definedName name="Company___Wholesale_WACC___notional___Equity___nominal.ADDN2">#REF!</definedName>
    <definedName name="Company___Wholesale_WACC___notional___Equity___nominal.BR">#REF!</definedName>
    <definedName name="Company___Wholesale_WACC___notional___Equity___nominal.WN">#REF!</definedName>
    <definedName name="Company___Wholesale_WACC___notional___Equity___nominal.WR">#REF!</definedName>
    <definedName name="Company___Wholesale_WACC___notional___Equity___nominal.WWN">#REF!</definedName>
    <definedName name="Company___Wholesale_WACC___notional___Gearing___nominal.ADDN1">#REF!</definedName>
    <definedName name="Company___Wholesale_WACC___notional___Gearing___nominal.ADDN2">#REF!</definedName>
    <definedName name="Company___Wholesale_WACC___notional___Gearing___nominal.BR">#REF!</definedName>
    <definedName name="Company___Wholesale_WACC___notional___Gearing___nominal.WN">#REF!</definedName>
    <definedName name="Company___Wholesale_WACC___notional___Gearing___nominal.WR">#REF!</definedName>
    <definedName name="Company___Wholesale_WACC___notional___Gearing___nominal.WWN">#REF!</definedName>
    <definedName name="Company___Year_on_year___change___CPI_H___Financial_year_average_indices_year_on_year__">#REF!</definedName>
    <definedName name="Company_exited_the_retail_market_switch">#REF!</definedName>
    <definedName name="Company_is_WoC">#REF!</definedName>
    <definedName name="Constants">#REF!</definedName>
    <definedName name="Contract_year">#REF!</definedName>
    <definedName name="Contributions_from_connection_charges_and_revenue_from_infrastructure_charges___forecast____control___real.ADDN1">#REF!</definedName>
    <definedName name="Contributions_from_connection_charges_and_revenue_from_infrastructure_charges___forecast____control___real.ADDN2">#REF!</definedName>
    <definedName name="Contributions_from_connection_charges_and_revenue_from_infrastructure_charges___forecast____control___real.BR">#REF!</definedName>
    <definedName name="Contributions_from_connection_charges_and_revenue_from_infrastructure_charges___forecast____control___real.WN">#REF!</definedName>
    <definedName name="Contributions_from_connection_charges_and_revenue_from_infrastructure_charges___forecast____control___real.WR">#REF!</definedName>
    <definedName name="Contributions_from_connection_charges_and_revenue_from_infrastructure_charges___forecast____control___real.WWN">#REF!</definedName>
    <definedName name="Control___K___periodic.ADDN1">#REF!</definedName>
    <definedName name="Control___K___periodic.ADDN2">#REF!</definedName>
    <definedName name="Control___K___periodic.BR">#REF!</definedName>
    <definedName name="Control___K___periodic.WN">#REF!</definedName>
    <definedName name="Control___K___periodic.WR">#REF!</definedName>
    <definedName name="Control___K___periodic.WWN">#REF!</definedName>
    <definedName name="Control__growth_calculated_over_5_years_period____K___simple_average.ADDN1">#REF!</definedName>
    <definedName name="Control__growth_calculated_over_5_years_period____K___simple_average.ADDN2">#REF!</definedName>
    <definedName name="Control__growth_calculated_over_5_years_period____K___simple_average.BR">#REF!</definedName>
    <definedName name="Control__growth_calculated_over_5_years_period____K___simple_average.WN">#REF!</definedName>
    <definedName name="Control__growth_calculated_over_5_years_period____K___simple_average.WR">#REF!</definedName>
    <definedName name="Control__growth_calculated_over_5_years_period____K___simple_average.WWN">#REF!</definedName>
    <definedName name="Control_in_use_flag.ADDN1">#REF!</definedName>
    <definedName name="Control_in_use_flag.ADDN2">#REF!</definedName>
    <definedName name="Control_in_use_flag.BR">#REF!</definedName>
    <definedName name="Control_in_use_flag.WN">#REF!</definedName>
    <definedName name="Control_in_use_flag.WR">#REF!</definedName>
    <definedName name="Control_in_use_flag.WWN">#REF!</definedName>
    <definedName name="Control_is_sewerage.ADDN1">#REF!</definedName>
    <definedName name="Control_is_sewerage.ADDN2">#REF!</definedName>
    <definedName name="Control_is_sewerage.BR">#REF!</definedName>
    <definedName name="Control_is_sewerage.WN">#REF!</definedName>
    <definedName name="Control_is_sewerage.WR">#REF!</definedName>
    <definedName name="Control_is_sewerage.WWN">#REF!</definedName>
    <definedName name="Control_is_water.ADDN1">#REF!</definedName>
    <definedName name="Control_is_water.ADDN2">#REF!</definedName>
    <definedName name="Control_is_water.BR">#REF!</definedName>
    <definedName name="Control_is_water.WN">#REF!</definedName>
    <definedName name="Control_is_water.WR">#REF!</definedName>
    <definedName name="Control_is_water.WWN">#REF!</definedName>
    <definedName name="Control_level_revenue_requirement_incl._tax_charge___nominal.ADDN1">#REF!</definedName>
    <definedName name="Control_level_revenue_requirement_incl._tax_charge___nominal.ADDN2">#REF!</definedName>
    <definedName name="Control_level_revenue_requirement_incl._tax_charge___nominal.BR">#REF!</definedName>
    <definedName name="Control_level_revenue_requirement_incl._tax_charge___nominal.WN">#REF!</definedName>
    <definedName name="Control_level_revenue_requirement_incl._tax_charge___nominal.WR">#REF!</definedName>
    <definedName name="Control_level_revenue_requirement_incl._tax_charge___nominal.WWN">#REF!</definedName>
    <definedName name="Control_level_tax_due___post_financeability___check">#REF!</definedName>
    <definedName name="Control_level_tax_due___post_financeability___check_overall">#REF!</definedName>
    <definedName name="Control_level_tax_due_check">#REF!</definedName>
    <definedName name="Control_level_tax_due_check_overall">#REF!</definedName>
    <definedName name="COPI">#REF!</definedName>
    <definedName name="CORNWALL">#REF!</definedName>
    <definedName name="Corporation_tax_paid___Business___nominal">#REF!</definedName>
    <definedName name="Corporation_tax_paid___Business___nominal.NEG">#REF!</definedName>
    <definedName name="Corporation_tax_paid___Residential___nominal">#REF!</definedName>
    <definedName name="Corporation_tax_paid___Residential___nominal.NEG">#REF!</definedName>
    <definedName name="Cost_of_equity__used_in_WACC____control___real_CPIH.ADDN1">#REF!</definedName>
    <definedName name="Cost_of_equity__used_in_WACC____control___real_CPIH.ADDN2">#REF!</definedName>
    <definedName name="Cost_of_equity__used_in_WACC____control___real_CPIH.BR">#REF!</definedName>
    <definedName name="Cost_of_equity__used_in_WACC____control___real_CPIH.WN">#REF!</definedName>
    <definedName name="Cost_of_equity__used_in_WACC____control___real_CPIH.WR">#REF!</definedName>
    <definedName name="Cost_of_equity__used_in_WACC____control___real_CPIH.WWN">#REF!</definedName>
    <definedName name="Cost_to_serve_all_Residential_retail_customers___nominal">#REF!</definedName>
    <definedName name="Cost_to_serve_measured_dual_customers___nominal">#REF!</definedName>
    <definedName name="Cost_to_serve_measured_sewerage_customers___nominal">#REF!</definedName>
    <definedName name="Cost_to_serve_measured_water_customers___nominal">#REF!</definedName>
    <definedName name="Cost_to_serve_per_metered_dual_customers___Adjusted___real">#REF!</definedName>
    <definedName name="Cost_to_serve_per_metered_sewerage_customers___Adjusted___real">#REF!</definedName>
    <definedName name="Cost_to_serve_per_metered_water_customers___Adjusted___real">#REF!</definedName>
    <definedName name="Cost_to_serve_per_unmetered_dual_customers___Adjusted___real">#REF!</definedName>
    <definedName name="Cost_to_serve_per_unmetered_sewerage_customers___Adjusted___real">#REF!</definedName>
    <definedName name="Cost_to_serve_per_unmetered_water_customers___Adjusted___real">#REF!</definedName>
    <definedName name="Cost_to_serve_unmeasured_dual_customers___nominal">#REF!</definedName>
    <definedName name="Cost_to_serve_unmeasured_sewerage_customers___nominal">#REF!</definedName>
    <definedName name="Cost_to_serve_unmeasured_water_customers___nominal">#REF!</definedName>
    <definedName name="Costs_associated_with_post_financeability_adjustments___nominal.ADDN1">#REF!</definedName>
    <definedName name="Costs_associated_with_post_financeability_adjustments___nominal.ADDN2">#REF!</definedName>
    <definedName name="Costs_associated_with_post_financeability_adjustments___nominal.BR">#REF!</definedName>
    <definedName name="Costs_associated_with_post_financeability_adjustments___nominal.WN">#REF!</definedName>
    <definedName name="Costs_associated_with_post_financeability_adjustments___nominal.WR">#REF!</definedName>
    <definedName name="Costs_associated_with_post_financeability_adjustments___nominal.WWN">#REF!</definedName>
    <definedName name="Costs_associated_with_post_financeability_adjustments___wholesale___nominal">#REF!</definedName>
    <definedName name="CPI_H___April___index">#REF!</definedName>
    <definedName name="CPI_H___August___index">#REF!</definedName>
    <definedName name="CPI_H___Basket_year___cumulative___increase_from_base_year_basket_value__November_">#REF!</definedName>
    <definedName name="CPI_H___December___index">#REF!</definedName>
    <definedName name="CPI_H___February___index">#REF!</definedName>
    <definedName name="CPI_H___Fin_year_average___inflate_from_base_year_2022_2023_average___CALC">#REF!</definedName>
    <definedName name="CPI_H___Fin_year_average___inflate_from_base_year_2022_23_average">#REF!</definedName>
    <definedName name="CPI_H___Fin_year_average___percentage_increase">#REF!</definedName>
    <definedName name="CPI_H___Financial_year_average___index">#REF!</definedName>
    <definedName name="CPI_H___January___index">#REF!</definedName>
    <definedName name="CPI_H___July___index">#REF!</definedName>
    <definedName name="CPI_H___June___index">#REF!</definedName>
    <definedName name="CPI_H___March___index">#REF!</definedName>
    <definedName name="CPI_H___May___index">#REF!</definedName>
    <definedName name="CPI_H___November___index">#REF!</definedName>
    <definedName name="CPI_H___October___index">#REF!</definedName>
    <definedName name="CPI_H___September__index">#REF!</definedName>
    <definedName name="CPI_H__Base_year__November___indexation_factor___CALC">#REF!</definedName>
    <definedName name="CPI_H__Growth_from_24_25_FYE_to_25_26_FYA">#REF!</definedName>
    <definedName name="CPIH_ILD_adjustments_POS_only___nominal.ADDN1">#REF!</definedName>
    <definedName name="CPIH_ILD_adjustments_POS_only___nominal.ADDN2">#REF!</definedName>
    <definedName name="CPIH_ILD_adjustments_POS_only___nominal.BR">#REF!</definedName>
    <definedName name="CPIH_ILD_adjustments_POS_only___nominal.WN">#REF!</definedName>
    <definedName name="CPIH_ILD_adjustments_POS_only___nominal.WR">#REF!</definedName>
    <definedName name="CPIH_ILD_adjustments_POS_only___nominal.WWN">#REF!</definedName>
    <definedName name="CPIH_ILD_indexation_rate">#REF!</definedName>
    <definedName name="CPIH_Index_linked_debt___nominal.ADDN1">#REF!</definedName>
    <definedName name="CPIH_Index_linked_debt___nominal.ADDN1.BEG">#REF!</definedName>
    <definedName name="CPIH_Index_linked_debt___nominal.ADDN2">#REF!</definedName>
    <definedName name="CPIH_Index_linked_debt___nominal.ADDN2.BEG">#REF!</definedName>
    <definedName name="CPIH_Index_linked_debt___nominal.BR">#REF!</definedName>
    <definedName name="CPIH_Index_linked_debt___nominal.BR.BEG">#REF!</definedName>
    <definedName name="CPIH_Index_linked_debt___nominal.WN">#REF!</definedName>
    <definedName name="CPIH_Index_linked_debt___nominal.WN.BEG">#REF!</definedName>
    <definedName name="CPIH_Index_linked_debt___nominal.WR">#REF!</definedName>
    <definedName name="CPIH_Index_linked_debt___nominal.WR.BEG">#REF!</definedName>
    <definedName name="CPIH_Index_linked_debt___nominal.WWN">#REF!</definedName>
    <definedName name="CPIH_Index_linked_debt___nominal.WWN.BEG">#REF!</definedName>
    <definedName name="CPIH_Index_linked_debt_indexation___nominal.ADDN1">#REF!</definedName>
    <definedName name="CPIH_Index_linked_debt_indexation___nominal.ADDN2">#REF!</definedName>
    <definedName name="CPIH_Index_linked_debt_indexation___nominal.BR">#REF!</definedName>
    <definedName name="CPIH_Index_linked_debt_indexation___nominal.WN">#REF!</definedName>
    <definedName name="CPIH_Index_linked_debt_indexation___nominal.WR">#REF!</definedName>
    <definedName name="CPIH_Index_linked_debt_indexation___nominal.WWN">#REF!</definedName>
    <definedName name="CPIH_Interest_on_Index_linked_loans___control___nominal.ADDN1">#REF!</definedName>
    <definedName name="CPIH_Interest_on_Index_linked_loans___control___nominal.ADDN2">#REF!</definedName>
    <definedName name="CPIH_Interest_on_Index_linked_loans___control___nominal.BR">#REF!</definedName>
    <definedName name="CPIH_Interest_on_Index_linked_loans___control___nominal.WN">#REF!</definedName>
    <definedName name="CPIH_Interest_on_Index_linked_loans___control___nominal.WR">#REF!</definedName>
    <definedName name="CPIH_Interest_on_Index_linked_loans___control___nominal.WWN">#REF!</definedName>
    <definedName name="CPIH_opening_index_linked_debt___nominal.ADDN1">#REF!</definedName>
    <definedName name="CPIH_opening_index_linked_debt___nominal.ADDN2">#REF!</definedName>
    <definedName name="CPIH_opening_index_linked_debt___nominal.BR">#REF!</definedName>
    <definedName name="CPIH_opening_index_linked_debt___nominal.WN">#REF!</definedName>
    <definedName name="CPIH_opening_index_linked_debt___nominal.WR">#REF!</definedName>
    <definedName name="CPIH_opening_index_linked_debt___nominal.WWN">#REF!</definedName>
    <definedName name="Creditor_balance___Business___nominal">#REF!</definedName>
    <definedName name="Creditor_balance___Residential___nominal">#REF!</definedName>
    <definedName name="Creditor_balance___Retail___nominal">#REF!</definedName>
    <definedName name="CUMBRIA">#REF!</definedName>
    <definedName name="Current_assets___Appointee___nominal">#REF!</definedName>
    <definedName name="Current_Tax___Retail___nominal">#REF!</definedName>
    <definedName name="Current_Tax___Retail___nominal.NEG">#REF!</definedName>
    <definedName name="Current_tax_charge___Appointee___nominal">#REF!</definedName>
    <definedName name="Current_tax_charge___Appointee___nominal.NEG">#REF!</definedName>
    <definedName name="Current_tax_charge___Business___nominal">#REF!</definedName>
    <definedName name="Current_tax_charge___Business___nominal.NEG">#REF!</definedName>
    <definedName name="Current_tax_charge___Residential___nominal">#REF!</definedName>
    <definedName name="Current_tax_charge___Residential___nominal.NEG">#REF!</definedName>
    <definedName name="Current_tax_liabilities___control___nominal.ADDN1">#REF!</definedName>
    <definedName name="Current_tax_liabilities___control___nominal.ADDN1.BEG">#REF!</definedName>
    <definedName name="Current_tax_liabilities___control___nominal.ADDN2">#REF!</definedName>
    <definedName name="Current_tax_liabilities___control___nominal.ADDN2.BEG">#REF!</definedName>
    <definedName name="Current_tax_liabilities___control___nominal.BR">#REF!</definedName>
    <definedName name="Current_tax_liabilities___control___nominal.BR.BEG">#REF!</definedName>
    <definedName name="Current_tax_liabilities___control___nominal.WN">#REF!</definedName>
    <definedName name="Current_tax_liabilities___control___nominal.WN.BEG">#REF!</definedName>
    <definedName name="Current_tax_liabilities___control___nominal.WR">#REF!</definedName>
    <definedName name="Current_tax_liabilities___control___nominal.WR.BEG">#REF!</definedName>
    <definedName name="Current_tax_liabilities___control___nominal.WWN">#REF!</definedName>
    <definedName name="Current_tax_liabilities___control___nominal.WWN.BEG">#REF!</definedName>
    <definedName name="Current_tax_liabilities___Wholesale___nominal">#REF!</definedName>
    <definedName name="Current_tax_liabilities_balance___Appointee___nominal">#REF!</definedName>
    <definedName name="Current_tax_liabilities_balance___Appointee___nominal.BEG">#REF!</definedName>
    <definedName name="da" hidden="1">#REF!</definedName>
    <definedName name="_xlnm.Database">#REF!</definedName>
    <definedName name="Days_in_a_year">#REF!</definedName>
    <definedName name="Days_in_year">#REF!</definedName>
    <definedName name="DB_pension_cash_contributions___control___nominal.ADDN1">#REF!</definedName>
    <definedName name="DB_pension_cash_contributions___control___nominal.ADDN2">#REF!</definedName>
    <definedName name="DB_pension_cash_contributions___control___nominal.BR">#REF!</definedName>
    <definedName name="DB_pension_cash_contributions___control___nominal.WN">#REF!</definedName>
    <definedName name="DB_pension_cash_contributions___control___nominal.WR">#REF!</definedName>
    <definedName name="DB_pension_cash_contributions___control___nominal.WWN">#REF!</definedName>
    <definedName name="DB_pension_cash_contributions___control___post_financeability___nominal.ADDN1">#REF!</definedName>
    <definedName name="DB_pension_cash_contributions___control___post_financeability___nominal.ADDN2">#REF!</definedName>
    <definedName name="DB_pension_cash_contributions___control___post_financeability___nominal.BR">#REF!</definedName>
    <definedName name="DB_pension_cash_contributions___control___post_financeability___nominal.WN">#REF!</definedName>
    <definedName name="DB_pension_cash_contributions___control___post_financeability___nominal.WR">#REF!</definedName>
    <definedName name="DB_pension_cash_contributions___control___post_financeability___nominal.WWN">#REF!</definedName>
    <definedName name="DB_pension_contributions_in_excess_of_accounting_chagre___post_financeability___control___nominal.ADDN1">#REF!</definedName>
    <definedName name="DB_pension_contributions_in_excess_of_accounting_chagre___post_financeability___control___nominal.ADDN2">#REF!</definedName>
    <definedName name="DB_pension_contributions_in_excess_of_accounting_chagre___post_financeability___control___nominal.BR">#REF!</definedName>
    <definedName name="DB_pension_contributions_in_excess_of_accounting_chagre___post_financeability___control___nominal.WN">#REF!</definedName>
    <definedName name="DB_pension_contributions_in_excess_of_accounting_chagre___post_financeability___control___nominal.WR">#REF!</definedName>
    <definedName name="DB_pension_contributions_in_excess_of_accounting_chagre___post_financeability___control___nominal.WWN">#REF!</definedName>
    <definedName name="DB_pension_contributions_in_excess_of_accounting_charge___control___nominal.ADDN1">#REF!</definedName>
    <definedName name="DB_pension_contributions_in_excess_of_accounting_charge___control___nominal.ADDN2">#REF!</definedName>
    <definedName name="DB_pension_contributions_in_excess_of_accounting_charge___control___nominal.BR">#REF!</definedName>
    <definedName name="DB_pension_contributions_in_excess_of_accounting_charge___control___nominal.WN">#REF!</definedName>
    <definedName name="DB_pension_contributions_in_excess_of_accounting_charge___control___nominal.WR">#REF!</definedName>
    <definedName name="DB_pension_contributions_in_excess_of_accounting_charge___control___nominal.WWN">#REF!</definedName>
    <definedName name="Debt_balance___Appointee___nominal">#REF!</definedName>
    <definedName name="Debtor_balance___Business___nominal">#REF!</definedName>
    <definedName name="Debtor_balance___Business___nominal.BEG">#REF!</definedName>
    <definedName name="Debtor_balance___Residential___nominal">#REF!</definedName>
    <definedName name="Debtor_balance___Residential___nominal.BEG">#REF!</definedName>
    <definedName name="Debtor_balance___Retail___nominal">#REF!</definedName>
    <definedName name="Debtors_other___business___nominal">#REF!</definedName>
    <definedName name="Debtors_other___Residential___nominal">#REF!</definedName>
    <definedName name="Deferred_tax___Wholesale___nominal">#REF!</definedName>
    <definedName name="Deferred_tax___Wholesale___nominal.NEG">#REF!</definedName>
    <definedName name="Deferred_tax_balance___Appointee___nominal">#REF!</definedName>
    <definedName name="Deferred_tax_balance___Appointee___nominal.NEG">#REF!</definedName>
    <definedName name="Deferred_tax_balance___control___nominal.ADDN1">#REF!</definedName>
    <definedName name="Deferred_tax_balance___control___nominal.ADDN1.BEG">#REF!</definedName>
    <definedName name="Deferred_tax_balance___control___nominal.ADDN1.NEG">#REF!</definedName>
    <definedName name="Deferred_tax_balance___control___nominal.ADDN2">#REF!</definedName>
    <definedName name="Deferred_tax_balance___control___nominal.ADDN2.BEG">#REF!</definedName>
    <definedName name="Deferred_tax_balance___control___nominal.ADDN2.NEG">#REF!</definedName>
    <definedName name="Deferred_tax_balance___control___nominal.BR">#REF!</definedName>
    <definedName name="Deferred_tax_balance___control___nominal.BR.BEG">#REF!</definedName>
    <definedName name="Deferred_tax_balance___control___nominal.BR.NEG">#REF!</definedName>
    <definedName name="Deferred_tax_balance___control___nominal.WN">#REF!</definedName>
    <definedName name="Deferred_tax_balance___control___nominal.WN.BEG">#REF!</definedName>
    <definedName name="Deferred_tax_balance___control___nominal.WN.NEG">#REF!</definedName>
    <definedName name="Deferred_tax_balance___control___nominal.WR">#REF!</definedName>
    <definedName name="Deferred_tax_balance___control___nominal.WR.BEG">#REF!</definedName>
    <definedName name="Deferred_tax_balance___control___nominal.WR.NEG">#REF!</definedName>
    <definedName name="Deferred_tax_balance___control___nominal.WWN">#REF!</definedName>
    <definedName name="Deferred_tax_balance___control___nominal.WWN.BEG">#REF!</definedName>
    <definedName name="Deferred_tax_balance___control___nominal.WWN.NEG">#REF!</definedName>
    <definedName name="Deferred_tax_balance___post_financeability___control___nominal.ADDN1">#REF!</definedName>
    <definedName name="Deferred_tax_balance___post_financeability___control___nominal.ADDN1.BEG">#REF!</definedName>
    <definedName name="Deferred_tax_balance___post_financeability___control___nominal.ADDN2">#REF!</definedName>
    <definedName name="Deferred_tax_balance___post_financeability___control___nominal.ADDN2.BEG">#REF!</definedName>
    <definedName name="Deferred_tax_balance___post_financeability___control___nominal.BR">#REF!</definedName>
    <definedName name="Deferred_tax_balance___post_financeability___control___nominal.BR.BEG">#REF!</definedName>
    <definedName name="Deferred_tax_balance___post_financeability___control___nominal.WN">#REF!</definedName>
    <definedName name="Deferred_tax_balance___post_financeability___control___nominal.WN.BEG">#REF!</definedName>
    <definedName name="Deferred_tax_balance___post_financeability___control___nominal.WR">#REF!</definedName>
    <definedName name="Deferred_tax_balance___post_financeability___control___nominal.WR.BEG">#REF!</definedName>
    <definedName name="Deferred_tax_balance___post_financeability___control___nominal.WWN">#REF!</definedName>
    <definedName name="Deferred_tax_balance___post_financeability___control___nominal.WWN.BEG">#REF!</definedName>
    <definedName name="Deferred_tax_from_change_in_tax_rate.ADDN1">#REF!</definedName>
    <definedName name="Deferred_tax_from_change_in_tax_rate.ADDN2">#REF!</definedName>
    <definedName name="Deferred_tax_from_change_in_tax_rate.BR">#REF!</definedName>
    <definedName name="Deferred_tax_from_change_in_tax_rate.WN">#REF!</definedName>
    <definedName name="Deferred_tax_from_change_in_tax_rate.WR">#REF!</definedName>
    <definedName name="Deferred_tax_from_change_in_tax_rate.WWN">#REF!</definedName>
    <definedName name="Deferred_tax_from_change_in_tax_rate___post_financeability___nominal.ADDN1">#REF!</definedName>
    <definedName name="Deferred_tax_from_change_in_tax_rate___post_financeability___nominal.ADDN2">#REF!</definedName>
    <definedName name="Deferred_tax_from_change_in_tax_rate___post_financeability___nominal.BR">#REF!</definedName>
    <definedName name="Deferred_tax_from_change_in_tax_rate___post_financeability___nominal.WN">#REF!</definedName>
    <definedName name="Deferred_tax_from_change_in_tax_rate___post_financeability___nominal.WR">#REF!</definedName>
    <definedName name="Deferred_tax_from_change_in_tax_rate___post_financeability___nominal.WWN">#REF!</definedName>
    <definedName name="Deferred_tax_from_temporary_difference.ADDN1">#REF!</definedName>
    <definedName name="Deferred_tax_from_temporary_difference.ADDN2">#REF!</definedName>
    <definedName name="Deferred_tax_from_temporary_difference.BR">#REF!</definedName>
    <definedName name="Deferred_tax_from_temporary_difference.WN">#REF!</definedName>
    <definedName name="Deferred_tax_from_temporary_difference.WR">#REF!</definedName>
    <definedName name="Deferred_tax_from_temporary_difference.WWN">#REF!</definedName>
    <definedName name="Deferred_tax_from_temporary_difference___post_financeability___nominal.ADDN1">#REF!</definedName>
    <definedName name="Deferred_tax_from_temporary_difference___post_financeability___nominal.ADDN2">#REF!</definedName>
    <definedName name="Deferred_tax_from_temporary_difference___post_financeability___nominal.BR">#REF!</definedName>
    <definedName name="Deferred_tax_from_temporary_difference___post_financeability___nominal.WN">#REF!</definedName>
    <definedName name="Deferred_tax_from_temporary_difference___post_financeability___nominal.WR">#REF!</definedName>
    <definedName name="Deferred_tax_from_temporary_difference___post_financeability___nominal.WWN">#REF!</definedName>
    <definedName name="Depreciation___Appointee___nominal">#REF!</definedName>
    <definedName name="Depreciation___Appointee___nominal.NEG">#REF!</definedName>
    <definedName name="DERBYSHIRE">#REF!</definedName>
    <definedName name="DEVON">#REF!</definedName>
    <definedName name="Disallowable_expenditure___Change_in_general_provisions___wholesale___nominal">#REF!</definedName>
    <definedName name="Discounted_2020_25_RCV_closing_balance___nominal.ADDN1">#REF!</definedName>
    <definedName name="Discounted_2020_25_RCV_closing_balance___nominal.ADDN2">#REF!</definedName>
    <definedName name="Discounted_2020_25_RCV_closing_balance___nominal.BR">#REF!</definedName>
    <definedName name="Discounted_2020_25_RCV_closing_balance___nominal.WN">#REF!</definedName>
    <definedName name="Discounted_2020_25_RCV_closing_balance___nominal.WR">#REF!</definedName>
    <definedName name="Discounted_2020_25_RCV_closing_balance___nominal.WWN">#REF!</definedName>
    <definedName name="Discounted_average_of_2020_25_RCV___nominal.ADDN1">#REF!</definedName>
    <definedName name="Discounted_average_of_2020_25_RCV___nominal.ADDN2">#REF!</definedName>
    <definedName name="Discounted_average_of_2020_25_RCV___nominal.BR">#REF!</definedName>
    <definedName name="Discounted_average_of_2020_25_RCV___nominal.WN">#REF!</definedName>
    <definedName name="Discounted_average_of_2020_25_RCV___nominal.WR">#REF!</definedName>
    <definedName name="Discounted_average_of_2020_25_RCV___nominal.WWN">#REF!</definedName>
    <definedName name="Discounted_average_of_Post_2025_RCV___nominal.ADDN1">#REF!</definedName>
    <definedName name="Discounted_average_of_Post_2025_RCV___nominal.ADDN2">#REF!</definedName>
    <definedName name="Discounted_average_of_Post_2025_RCV___nominal.BR">#REF!</definedName>
    <definedName name="Discounted_average_of_Post_2025_RCV___nominal.WN">#REF!</definedName>
    <definedName name="Discounted_average_of_Post_2025_RCV___nominal.WR">#REF!</definedName>
    <definedName name="Discounted_average_of_Post_2025_RCV___nominal.WWN">#REF!</definedName>
    <definedName name="Discounted_average_of_Pre_2020_RCV___nominal.ADDN1">#REF!</definedName>
    <definedName name="Discounted_average_of_Pre_2020_RCV___nominal.ADDN2">#REF!</definedName>
    <definedName name="Discounted_average_of_Pre_2020_RCV___nominal.BR">#REF!</definedName>
    <definedName name="Discounted_average_of_Pre_2020_RCV___nominal.WN">#REF!</definedName>
    <definedName name="Discounted_average_of_Pre_2020_RCV___nominal.WR">#REF!</definedName>
    <definedName name="Discounted_average_of_Pre_2020_RCV___nominal.WWN">#REF!</definedName>
    <definedName name="Discounted_Post_2025_RCV_closing_balance___nominal.ADDN1">#REF!</definedName>
    <definedName name="Discounted_Post_2025_RCV_closing_balance___nominal.ADDN2">#REF!</definedName>
    <definedName name="Discounted_Post_2025_RCV_closing_balance___nominal.BR">#REF!</definedName>
    <definedName name="Discounted_Post_2025_RCV_closing_balance___nominal.WN">#REF!</definedName>
    <definedName name="Discounted_Post_2025_RCV_closing_balance___nominal.WR">#REF!</definedName>
    <definedName name="Discounted_Post_2025_RCV_closing_balance___nominal.WWN">#REF!</definedName>
    <definedName name="Discounted_Pre_2020_RCV_closing_balance___nominal.ADDN1">#REF!</definedName>
    <definedName name="Discounted_Pre_2020_RCV_closing_balance___nominal.ADDN2">#REF!</definedName>
    <definedName name="Discounted_Pre_2020_RCV_closing_balance___nominal.BR">#REF!</definedName>
    <definedName name="Discounted_Pre_2020_RCV_closing_balance___nominal.WN">#REF!</definedName>
    <definedName name="Discounted_Pre_2020_RCV_closing_balance___nominal.WR">#REF!</definedName>
    <definedName name="Discounted_Pre_2020_RCV_closing_balance___nominal.WWN">#REF!</definedName>
    <definedName name="Discounted_revenue___real">#REF!</definedName>
    <definedName name="Discounted_TDS">#REF!</definedName>
    <definedName name="DistInput">#REF!</definedName>
    <definedName name="Dividend___Appointee___nominal">#REF!</definedName>
    <definedName name="Dividend___Appointee___nominal.NEG">#REF!</definedName>
    <definedName name="Dividend___Appointee___real">#REF!</definedName>
    <definedName name="Dividend___Wholesale___nominal">#REF!</definedName>
    <definedName name="Dividend___Wholesale___nominal.NEG">#REF!</definedName>
    <definedName name="Dividend___Wholesale___real">#REF!</definedName>
    <definedName name="Dividend_cashflow_balance___control___nominal.ADDN1">#REF!</definedName>
    <definedName name="Dividend_cashflow_balance___control___nominal.ADDN1.BEG">#REF!</definedName>
    <definedName name="Dividend_cashflow_balance___control___nominal.ADDN2">#REF!</definedName>
    <definedName name="Dividend_cashflow_balance___control___nominal.ADDN2.BEG">#REF!</definedName>
    <definedName name="Dividend_cashflow_balance___control___nominal.BR">#REF!</definedName>
    <definedName name="Dividend_cashflow_balance___control___nominal.BR.BEG">#REF!</definedName>
    <definedName name="Dividend_cashflow_balance___control___nominal.WN">#REF!</definedName>
    <definedName name="Dividend_cashflow_balance___control___nominal.WN.BEG">#REF!</definedName>
    <definedName name="Dividend_cashflow_balance___control___nominal.WR">#REF!</definedName>
    <definedName name="Dividend_cashflow_balance___control___nominal.WR.BEG">#REF!</definedName>
    <definedName name="Dividend_cashflow_balance___control___nominal.WWN">#REF!</definedName>
    <definedName name="Dividend_cashflow_balance___control___nominal.WWN.BEG">#REF!</definedName>
    <definedName name="Dividend_cover___Appointee">#REF!</definedName>
    <definedName name="Dividend_cover___Appointee___Post_Fin_adj___Appointee">#REF!</definedName>
    <definedName name="Dividend_creditor_balance___Appointee___nominal">#REF!</definedName>
    <definedName name="Dividend_creditor_balance___Appointee___nominal.BEG">#REF!</definedName>
    <definedName name="Dividend_creditor_balance___Business___nominal">#REF!</definedName>
    <definedName name="Dividend_creditor_balance___Business___nominal.BEG">#REF!</definedName>
    <definedName name="Dividend_creditor_balance___Residential___nominal">#REF!</definedName>
    <definedName name="Dividend_creditor_balance___Residential___nominal.BEG">#REF!</definedName>
    <definedName name="Dividend_creditor_balance___Retail___nominal">#REF!</definedName>
    <definedName name="Dividend_creditors_balance___control___nominal.ADDN1">#REF!</definedName>
    <definedName name="Dividend_creditors_balance___control___nominal.ADDN1.BEG">#REF!</definedName>
    <definedName name="Dividend_creditors_balance___control___nominal.ADDN2">#REF!</definedName>
    <definedName name="Dividend_creditors_balance___control___nominal.ADDN2.BEG">#REF!</definedName>
    <definedName name="Dividend_creditors_balance___control___nominal.BR">#REF!</definedName>
    <definedName name="Dividend_creditors_balance___control___nominal.BR.BEG">#REF!</definedName>
    <definedName name="Dividend_creditors_balance___control___nominal.WN">#REF!</definedName>
    <definedName name="Dividend_creditors_balance___control___nominal.WN.BEG">#REF!</definedName>
    <definedName name="Dividend_creditors_balance___control___nominal.WR">#REF!</definedName>
    <definedName name="Dividend_creditors_balance___control___nominal.WR.BEG">#REF!</definedName>
    <definedName name="Dividend_creditors_balance___control___nominal.WWN">#REF!</definedName>
    <definedName name="Dividend_creditors_balance___control___nominal.WWN.BEG">#REF!</definedName>
    <definedName name="Dividend_creditors_balance___Wholesale___nominal">#REF!</definedName>
    <definedName name="Dividend_interest___control___nominal.ADDN1">#REF!</definedName>
    <definedName name="Dividend_interest___control___nominal.ADDN2">#REF!</definedName>
    <definedName name="Dividend_interest___control___nominal.BR">#REF!</definedName>
    <definedName name="Dividend_interest___control___nominal.WN">#REF!</definedName>
    <definedName name="Dividend_interest___control___nominal.WR">#REF!</definedName>
    <definedName name="Dividend_interest___control___nominal.WWN">#REF!</definedName>
    <definedName name="Dividend_paid___Appointee___nominal">#REF!</definedName>
    <definedName name="Dividend_paid___Appointee___nominal.NEG">#REF!</definedName>
    <definedName name="Dividend_paid___Business___nominal">#REF!</definedName>
    <definedName name="Dividend_paid___Business___nominal.NEG">#REF!</definedName>
    <definedName name="Dividend_paid___Residential___nominal">#REF!</definedName>
    <definedName name="Dividend_paid___Residential___nominal.NEG">#REF!</definedName>
    <definedName name="Dividend_yield___Appointee">#REF!</definedName>
    <definedName name="Dividends___Retail___nominal">#REF!</definedName>
    <definedName name="Dividends___Retail___nominal.NEG">#REF!</definedName>
    <definedName name="Dividends_due___Business___nominal">#REF!</definedName>
    <definedName name="Dividends_due___Business___nominal.NEG">#REF!</definedName>
    <definedName name="Dividends_due___Residential___nominal">#REF!</definedName>
    <definedName name="Dividends_due___Residential___nominal.NEG">#REF!</definedName>
    <definedName name="Dividends_equal_100____check">#REF!</definedName>
    <definedName name="Dividends_equal_100____check_overall">#REF!</definedName>
    <definedName name="dnonames">#REF!</definedName>
    <definedName name="dog" hidden="1">{"NET",#N/A,FALSE,"401C11"}</definedName>
    <definedName name="DORSET">#REF!</definedName>
    <definedName name="DURHAM">#REF!</definedName>
    <definedName name="DVWBPinputs">#REF!</definedName>
    <definedName name="DVWBPtrans">#REF!</definedName>
    <definedName name="DVWtransition">#REF!</definedName>
    <definedName name="DYFED">#REF!</definedName>
    <definedName name="E_SUSSEX">#REF!</definedName>
    <definedName name="Earnings_after_tax__EAT____Business___nominal">#REF!</definedName>
    <definedName name="Earnings_after_tax__EAT____control___nominal.ADDN1">#REF!</definedName>
    <definedName name="Earnings_after_tax__EAT____control___nominal.ADDN2">#REF!</definedName>
    <definedName name="Earnings_after_tax__EAT____control___nominal.BR">#REF!</definedName>
    <definedName name="Earnings_after_tax__EAT____control___nominal.WN">#REF!</definedName>
    <definedName name="Earnings_after_tax__EAT____control___nominal.WR">#REF!</definedName>
    <definedName name="Earnings_after_tax__EAT____control___nominal.WWN">#REF!</definedName>
    <definedName name="Earnings_after_tax__EAT____Residential___nominal">#REF!</definedName>
    <definedName name="Earnings_after_tax__EAT____Retail___nominal">#REF!</definedName>
    <definedName name="Earnings_after_tax__EAT____wholesale___nominal">#REF!</definedName>
    <definedName name="Earnings_available_for_dividends___business___nominal">#REF!</definedName>
    <definedName name="Earnings_available_for_dividends___Residential___nominal">#REF!</definedName>
    <definedName name="Earnings_before_interest_and_tax__EBIT____Business___nominal">#REF!</definedName>
    <definedName name="Earnings_before_interest_and_tax__EBIT____control___nominal.ADDN1">#REF!</definedName>
    <definedName name="Earnings_before_interest_and_tax__EBIT____control___nominal.ADDN2">#REF!</definedName>
    <definedName name="Earnings_before_interest_and_tax__EBIT____control___nominal.BR">#REF!</definedName>
    <definedName name="Earnings_before_interest_and_tax__EBIT____control___nominal.WN">#REF!</definedName>
    <definedName name="Earnings_before_interest_and_tax__EBIT____control___nominal.WR">#REF!</definedName>
    <definedName name="Earnings_before_interest_and_tax__EBIT____control___nominal.WWN">#REF!</definedName>
    <definedName name="Earnings_before_interest_and_tax__EBIT____Residential___nominal">#REF!</definedName>
    <definedName name="Earnings_before_interest_and_tax__EBIT____Retail___nominal">#REF!</definedName>
    <definedName name="Earnings_before_interest_and_tax__EBIT____wholesale">#REF!</definedName>
    <definedName name="Earnings_before_tax___Business___nominal">#REF!</definedName>
    <definedName name="Earnings_before_tax__EBT____Business___nominal">#REF!</definedName>
    <definedName name="Earnings_before_tax__EBT____control___nominal.ADDN1">#REF!</definedName>
    <definedName name="Earnings_before_tax__EBT____control___nominal.ADDN2">#REF!</definedName>
    <definedName name="Earnings_before_tax__EBT____control___nominal.BR">#REF!</definedName>
    <definedName name="Earnings_before_tax__EBT____control___nominal.WN">#REF!</definedName>
    <definedName name="Earnings_before_tax__EBT____control___nominal.WR">#REF!</definedName>
    <definedName name="Earnings_before_tax__EBT____control___nominal.WWN">#REF!</definedName>
    <definedName name="earnings_before_tax__EBT____Residential___nominal">#REF!</definedName>
    <definedName name="Earnings_before_tax__EBT____Retail___nominal">#REF!</definedName>
    <definedName name="Earnings_before_tax__EBT____Wholesale___nominal">#REF!</definedName>
    <definedName name="EBIT_less_current_tax_charge___Appointee___nominal">#REF!</definedName>
    <definedName name="EBIT_less_current_tax_charge___control___nominal.ADDN1">#REF!</definedName>
    <definedName name="EBIT_less_current_tax_charge___control___nominal.ADDN2">#REF!</definedName>
    <definedName name="EBIT_less_current_tax_charge___control___nominal.BR">#REF!</definedName>
    <definedName name="EBIT_less_current_tax_charge___control___nominal.WN">#REF!</definedName>
    <definedName name="EBIT_less_current_tax_charge___control___nominal.WR">#REF!</definedName>
    <definedName name="EBIT_less_current_tax_charge___control___nominal.WWN">#REF!</definedName>
    <definedName name="EBIT_less_current_tax_charge__building_blocks_method____Appointee___nominal">#REF!</definedName>
    <definedName name="EBIT_less_current_tax_charge__building_blocks_method____Wholesale___nominal">#REF!</definedName>
    <definedName name="EBITDA___Appointee___nominal">#REF!</definedName>
    <definedName name="EBITDA___Business___nominal">#REF!</definedName>
    <definedName name="EBITDA___control___nominal.ADDN1">#REF!</definedName>
    <definedName name="EBITDA___control___nominal.ADDN2">#REF!</definedName>
    <definedName name="EBITDA___control___nominal.BR">#REF!</definedName>
    <definedName name="EBITDA___control___nominal.WN">#REF!</definedName>
    <definedName name="EBITDA___control___nominal.WR">#REF!</definedName>
    <definedName name="EBITDA___control___nominal.WWN">#REF!</definedName>
    <definedName name="EBITDA___Finstat_Wholesale___nominal">#REF!</definedName>
    <definedName name="EBITDA___Residential___nominal">#REF!</definedName>
    <definedName name="EBITDA___Retail___nominal">#REF!</definedName>
    <definedName name="Effective_Tax_Rate.ADDN1">#REF!</definedName>
    <definedName name="Effective_Tax_Rate.ADDN2">#REF!</definedName>
    <definedName name="Effective_Tax_Rate.BR">#REF!</definedName>
    <definedName name="Effective_Tax_Rate.WN">#REF!</definedName>
    <definedName name="Effective_Tax_Rate.WR">#REF!</definedName>
    <definedName name="Effective_Tax_Rate.WWN">#REF!</definedName>
    <definedName name="End_of_AMP_period_flag">#REF!</definedName>
    <definedName name="End_of_AMP_period_flag_date">#REF!</definedName>
    <definedName name="Equity_dividends_paid___control___nominal.ADDN1">#REF!</definedName>
    <definedName name="Equity_dividends_paid___control___nominal.ADDN1.NEG">#REF!</definedName>
    <definedName name="Equity_dividends_paid___control___nominal.ADDN2">#REF!</definedName>
    <definedName name="Equity_dividends_paid___control___nominal.ADDN2.NEG">#REF!</definedName>
    <definedName name="Equity_dividends_paid___control___nominal.BR">#REF!</definedName>
    <definedName name="Equity_dividends_paid___control___nominal.BR.NEG">#REF!</definedName>
    <definedName name="Equity_dividends_paid___control___nominal.WN">#REF!</definedName>
    <definedName name="Equity_dividends_paid___control___nominal.WN.NEG">#REF!</definedName>
    <definedName name="Equity_dividends_paid___control___nominal.WR">#REF!</definedName>
    <definedName name="Equity_dividends_paid___control___nominal.WR.NEG">#REF!</definedName>
    <definedName name="Equity_dividends_paid___control___nominal.WWN">#REF!</definedName>
    <definedName name="Equity_dividends_paid___control___nominal.WWN.NEG">#REF!</definedName>
    <definedName name="Equity_dividends_paid___Retail___nominal">#REF!</definedName>
    <definedName name="Equity_dividends_paid___Retail___nominal.NEG">#REF!</definedName>
    <definedName name="ESSEX">#REF!</definedName>
    <definedName name="EV__LASTREFTIME__" hidden="1">40339.4799074074</definedName>
    <definedName name="Excess_fast_money___Appointee___nominal">#REF!</definedName>
    <definedName name="Excess_fast_money___control___nominal.ADDN1">#REF!</definedName>
    <definedName name="Excess_fast_money___control___nominal.ADDN2">#REF!</definedName>
    <definedName name="Excess_fast_money___control___nominal.BR">#REF!</definedName>
    <definedName name="Excess_fast_money___control___nominal.WN">#REF!</definedName>
    <definedName name="Excess_fast_money___control___nominal.WR">#REF!</definedName>
    <definedName name="Excess_fast_money___control___nominal.WWN">#REF!</definedName>
    <definedName name="Exited_company_balance_sheet_check">#REF!</definedName>
    <definedName name="Exited_company_balance_sheet_check_overall">#REF!</definedName>
    <definedName name="Exited_company_by_period">#REF!</definedName>
    <definedName name="Exited_Company_Residential_apportionment_CALC">#REF!</definedName>
    <definedName name="Expensed_capital_allowance___new_capital_expenditure___control___nominal.ADDN1">#REF!</definedName>
    <definedName name="Expensed_capital_allowance___new_capital_expenditure___control___nominal.ADDN2">#REF!</definedName>
    <definedName name="Expensed_capital_allowance___new_capital_expenditure___control___nominal.BR">#REF!</definedName>
    <definedName name="Expensed_capital_allowance___new_capital_expenditure___control___nominal.WN">#REF!</definedName>
    <definedName name="Expensed_capital_allowance___new_capital_expenditure___control___nominal.WR">#REF!</definedName>
    <definedName name="Expensed_capital_allowance___new_capital_expenditure___control___nominal.WWN">#REF!</definedName>
    <definedName name="Expired" hidden="1">FALSE</definedName>
    <definedName name="F" hidden="1">{"bal",#N/A,FALSE,"working papers";"income",#N/A,FALSE,"working papers"}</definedName>
    <definedName name="fdraf" hidden="1">{"bal",#N/A,FALSE,"working papers";"income",#N/A,FALSE,"working papers"}</definedName>
    <definedName name="Fdraft" hidden="1">{"bal",#N/A,FALSE,"working papers";"income",#N/A,FALSE,"working papers"}</definedName>
    <definedName name="fe">#REF!</definedName>
    <definedName name="fewrew">#REF!</definedName>
    <definedName name="FFO_less_dividends_declared___Appointee___nominal">#REF!</definedName>
    <definedName name="Final_allowed_revenue__deflated_using_Nov_Nov_CPI_H______control___real.ADDN1">#REF!</definedName>
    <definedName name="Final_allowed_revenue__deflated_using_Nov_Nov_CPI_H______control___real.ADDN2">#REF!</definedName>
    <definedName name="Final_allowed_revenue__deflated_using_Nov_Nov_CPI_H______control___real.BR">#REF!</definedName>
    <definedName name="Final_allowed_revenue__deflated_using_Nov_Nov_CPI_H______control___real.WN">#REF!</definedName>
    <definedName name="Final_allowed_revenue__deflated_using_Nov_Nov_CPI_H______control___real.WR">#REF!</definedName>
    <definedName name="Final_allowed_revenue__deflated_using_Nov_Nov_CPI_H______control___real.WWN">#REF!</definedName>
    <definedName name="Final_allowed_revenue_percentage__deflated_using_Nov_Nov_CPI_H______control.ADDN1">#REF!</definedName>
    <definedName name="Final_allowed_revenue_percentage__deflated_using_Nov_Nov_CPI_H______control.ADDN2">#REF!</definedName>
    <definedName name="Final_allowed_revenue_percentage__deflated_using_Nov_Nov_CPI_H______control.BR">#REF!</definedName>
    <definedName name="Final_allowed_revenue_percentage__deflated_using_Nov_Nov_CPI_H______control.WN">#REF!</definedName>
    <definedName name="Final_allowed_revenue_percentage__deflated_using_Nov_Nov_CPI_H______control.WR">#REF!</definedName>
    <definedName name="Final_allowed_revenue_percentage__deflated_using_Nov_Nov_CPI_H______control.WWN">#REF!</definedName>
    <definedName name="Finance_lease_depreciation___Wholesale___nominal">#REF!</definedName>
    <definedName name="Financial_year_end_month">#REF!</definedName>
    <definedName name="FinStat___BS___Appointee___check">#REF!</definedName>
    <definedName name="FinStat___BS___Appointee___check_overall">#REF!</definedName>
    <definedName name="FinStat___BS___Control___check.ADDN1">#REF!</definedName>
    <definedName name="FinStat___BS___Control___check.ADDN2">#REF!</definedName>
    <definedName name="FinStat___BS___Control___check.BR">#REF!</definedName>
    <definedName name="FinStat___BS___Control___check.WN">#REF!</definedName>
    <definedName name="FinStat___BS___Control___check.WR">#REF!</definedName>
    <definedName name="FinStat___BS___Control___check.WWN">#REF!</definedName>
    <definedName name="FinStat___BS___Control___check_overall.ADDN1">#REF!</definedName>
    <definedName name="FinStat___BS___Control___check_overall.ADDN2">#REF!</definedName>
    <definedName name="FinStat___BS___Control___check_overall.BR">#REF!</definedName>
    <definedName name="FinStat___BS___Control___check_overall.WN">#REF!</definedName>
    <definedName name="FinStat___BS___Control___check_overall.WR">#REF!</definedName>
    <definedName name="FinStat___BS___Control___check_overall.WWN">#REF!</definedName>
    <definedName name="FinStat___BS___Retail___check">#REF!</definedName>
    <definedName name="FinStat___BS___Retail___check_overall">#REF!</definedName>
    <definedName name="FinStat___BS___Retail_Business___check">#REF!</definedName>
    <definedName name="FinStat___BS___Retail_Business___check_overall">#REF!</definedName>
    <definedName name="FinStat___BS___Retail_Residential___check">#REF!</definedName>
    <definedName name="FinStat___BS___Retail_Residential___check_overall">#REF!</definedName>
    <definedName name="FinStat___BS___Wholesale___check">#REF!</definedName>
    <definedName name="FinStat___BS___Wholesale___check_overall">#REF!</definedName>
    <definedName name="FinStat___BS_NCA_not_negative___Appointee___check">#REF!</definedName>
    <definedName name="FinStat___BS_NCA_not_negative___Appointee___check_overall">#REF!</definedName>
    <definedName name="FinStat___BS_NCA_not_negative___Control___check.ADDN1">#REF!</definedName>
    <definedName name="FinStat___BS_NCA_not_negative___Control___check.ADDN2">#REF!</definedName>
    <definedName name="FinStat___BS_NCA_not_negative___Control___check.BR">#REF!</definedName>
    <definedName name="FinStat___BS_NCA_not_negative___Control___check.WN">#REF!</definedName>
    <definedName name="FinStat___BS_NCA_not_negative___Control___check.WR">#REF!</definedName>
    <definedName name="FinStat___BS_NCA_not_negative___Control___check.WWN">#REF!</definedName>
    <definedName name="FinStat___BS_NCA_not_negative___Control___check_overall.ADDN1">#REF!</definedName>
    <definedName name="FinStat___BS_NCA_not_negative___Control___check_overall.ADDN2">#REF!</definedName>
    <definedName name="FinStat___BS_NCA_not_negative___Control___check_overall.BR">#REF!</definedName>
    <definedName name="FinStat___BS_NCA_not_negative___Control___check_overall.WN">#REF!</definedName>
    <definedName name="FinStat___BS_NCA_not_negative___Control___check_overall.WR">#REF!</definedName>
    <definedName name="FinStat___BS_NCA_not_negative___Control___check_overall.WWN">#REF!</definedName>
    <definedName name="FinStat___BS_Total_assets_not_negative___Retail_Business___check">#REF!</definedName>
    <definedName name="FinStat___BS_Total_assets_not_negative___Retail_Business___check_overall">#REF!</definedName>
    <definedName name="FinStat___BS_Total_assets_not_negative___Retail_Residential___check">#REF!</definedName>
    <definedName name="FinStat___BS_Total_assets_not_negative___Retail_Residential___check_overall">#REF!</definedName>
    <definedName name="FinStat___CF___Appointee___check">#REF!</definedName>
    <definedName name="FinStat___CF___Appointee___check_overall">#REF!</definedName>
    <definedName name="FinStat___CF___Control___check.ADDN1">#REF!</definedName>
    <definedName name="FinStat___CF___Control___check.ADDN2">#REF!</definedName>
    <definedName name="FinStat___CF___Control___check.BR">#REF!</definedName>
    <definedName name="FinStat___CF___Control___check.WN">#REF!</definedName>
    <definedName name="FinStat___CF___Control___check.WR">#REF!</definedName>
    <definedName name="FinStat___CF___Control___check.WWN">#REF!</definedName>
    <definedName name="FinStat___CF___Control___check_overall.ADDN1">#REF!</definedName>
    <definedName name="FinStat___CF___Control___check_overall.ADDN2">#REF!</definedName>
    <definedName name="FinStat___CF___Control___check_overall.BR">#REF!</definedName>
    <definedName name="FinStat___CF___Control___check_overall.WN">#REF!</definedName>
    <definedName name="FinStat___CF___Control___check_overall.WR">#REF!</definedName>
    <definedName name="FinStat___CF___Control___check_overall.WWN">#REF!</definedName>
    <definedName name="FinStat___CF___Retail___check">#REF!</definedName>
    <definedName name="FinStat___CF___Retail___check_overall">#REF!</definedName>
    <definedName name="FinStat___CF___Retail_Business___check">#REF!</definedName>
    <definedName name="FinStat___CF___Retail_Business___check_overall">#REF!</definedName>
    <definedName name="FinStat___CF___Retail_Residential___check">#REF!</definedName>
    <definedName name="FinStat___CF___Retail_Residential___check_overall">#REF!</definedName>
    <definedName name="FinStat___CF___Wholesale___check">#REF!</definedName>
    <definedName name="FinStat___CF___Wholesale___check_overall">#REF!</definedName>
    <definedName name="FinStat___PL___Appointee___check">#REF!</definedName>
    <definedName name="FinStat___PL___Appointee___check_overall">#REF!</definedName>
    <definedName name="FinStat___PL___Control___check.ADDN1">#REF!</definedName>
    <definedName name="FinStat___PL___Control___check.ADDN2">#REF!</definedName>
    <definedName name="FinStat___PL___Control___check.BR">#REF!</definedName>
    <definedName name="FinStat___PL___Control___check.WN">#REF!</definedName>
    <definedName name="FinStat___PL___Control___check.WR">#REF!</definedName>
    <definedName name="FinStat___PL___Control___check.WWN">#REF!</definedName>
    <definedName name="FinStat___PL___Control___check_overall.ADDN1">#REF!</definedName>
    <definedName name="FinStat___PL___Control___check_overall.ADDN2">#REF!</definedName>
    <definedName name="FinStat___PL___Control___check_overall.BR">#REF!</definedName>
    <definedName name="FinStat___PL___Control___check_overall.WN">#REF!</definedName>
    <definedName name="FinStat___PL___Control___check_overall.WR">#REF!</definedName>
    <definedName name="FinStat___PL___Control___check_overall.WWN">#REF!</definedName>
    <definedName name="FinStat___PL___Retail___check">#REF!</definedName>
    <definedName name="FinStat___PL___Retail___check_overall">#REF!</definedName>
    <definedName name="FinStat___PL___Retail_Business___check">#REF!</definedName>
    <definedName name="FinStat___PL___Retail_Business___check_overall">#REF!</definedName>
    <definedName name="FinStat___PL___Retail_Residential___check">#REF!</definedName>
    <definedName name="FinStat___PL___Retail_Residential___check_overall">#REF!</definedName>
    <definedName name="FinStat___PL___Wholesale___check">#REF!</definedName>
    <definedName name="FinStat___PL___Wholesale___check_overall">#REF!</definedName>
    <definedName name="First_post_forecast_period_flag">#REF!</definedName>
    <definedName name="FirstRow">#REF!</definedName>
    <definedName name="FirstTime">#REF!</definedName>
    <definedName name="Fixed_asset_balance___Business___nominal">#REF!</definedName>
    <definedName name="Fixed_asset_balance___Business___nominal.BEG">#REF!</definedName>
    <definedName name="Fixed_asset_balance___Residential___nominal">#REF!</definedName>
    <definedName name="Fixed_asset_balance___Residential___nominal.BEG">#REF!</definedName>
    <definedName name="Fixed_asset_balance___Wholesale___nominal">#REF!</definedName>
    <definedName name="Fixed_asset_depreciation___Wholesale___nominal">#REF!</definedName>
    <definedName name="Fixed_asset_ongoing_capex___Wholesale___nominal">#REF!</definedName>
    <definedName name="Fixed_asset_ongoing_capex___Wholesale___nominal.NEG">#REF!</definedName>
    <definedName name="Fixed_Assets_balance___Appointee___nominal">#REF!</definedName>
    <definedName name="Fixed_rate_debt___nominal.ADDN1">#REF!</definedName>
    <definedName name="Fixed_rate_debt___nominal.ADDN1.BEG">#REF!</definedName>
    <definedName name="Fixed_rate_debt___nominal.ADDN2">#REF!</definedName>
    <definedName name="Fixed_rate_debt___nominal.ADDN2.BEG">#REF!</definedName>
    <definedName name="Fixed_rate_debt___nominal.BR">#REF!</definedName>
    <definedName name="Fixed_rate_debt___nominal.BR.BEG">#REF!</definedName>
    <definedName name="Fixed_rate_debt___nominal.WN">#REF!</definedName>
    <definedName name="Fixed_rate_debt___nominal.WN.BEG">#REF!</definedName>
    <definedName name="Fixed_rate_debt___nominal.WR">#REF!</definedName>
    <definedName name="Fixed_rate_debt___nominal.WR.BEG">#REF!</definedName>
    <definedName name="Fixed_rate_debt___nominal.WWN">#REF!</definedName>
    <definedName name="Fixed_rate_debt___nominal.WWN.BEG">#REF!</definedName>
    <definedName name="Fixed_rate_debt_adjustments___nominal.ADDN1">#REF!</definedName>
    <definedName name="Fixed_rate_debt_adjustments___nominal.ADDN2">#REF!</definedName>
    <definedName name="Fixed_rate_debt_adjustments___nominal.BR">#REF!</definedName>
    <definedName name="Fixed_rate_debt_adjustments___nominal.WN">#REF!</definedName>
    <definedName name="Fixed_rate_debt_adjustments___nominal.WR">#REF!</definedName>
    <definedName name="Fixed_rate_debt_adjustments___nominal.WWN">#REF!</definedName>
    <definedName name="Forecast_duration">#REF!</definedName>
    <definedName name="Forecast_end_period_flag">#REF!</definedName>
    <definedName name="Forecast_end_period_flag_date">#REF!</definedName>
    <definedName name="Forecast_period_flag">#REF!</definedName>
    <definedName name="Forecast_period_flag_total">#REF!</definedName>
    <definedName name="Forecast_start_date__first_day_of_financial_year_">#REF!</definedName>
    <definedName name="Forecast_start_period_flag">#REF!</definedName>
    <definedName name="Foutput" hidden="1">#REF!</definedName>
    <definedName name="fsdfffd" hidden="1">#REF!</definedName>
    <definedName name="fsdfsd" hidden="1">#REF!</definedName>
    <definedName name="fsfds" hidden="1">#REF!</definedName>
    <definedName name="fsfsd" hidden="1">#REF!</definedName>
    <definedName name="Funds_from_operations___Appointee___nominal">#REF!</definedName>
    <definedName name="Funds_from_operations___control___nominal.ADDN1">#REF!</definedName>
    <definedName name="Funds_from_operations___control___nominal.ADDN2">#REF!</definedName>
    <definedName name="Funds_from_operations___control___nominal.BR">#REF!</definedName>
    <definedName name="Funds_from_operations___control___nominal.WN">#REF!</definedName>
    <definedName name="Funds_from_operations___control___nominal.WR">#REF!</definedName>
    <definedName name="Funds_from_operations___control___nominal.WWN">#REF!</definedName>
    <definedName name="Funds_from_operations___net_debt___Post_Fin_adj___Appointee">#REF!</definedName>
    <definedName name="Funds_from_operations___net_debt__Alternative____Appointee">#REF!</definedName>
    <definedName name="Funds_from_operations___net_debt__Alternative____Control.ADDN1">#REF!</definedName>
    <definedName name="Funds_from_operations___net_debt__Alternative____Control.ADDN2">#REF!</definedName>
    <definedName name="Funds_from_operations___net_debt__Alternative____Control.BR">#REF!</definedName>
    <definedName name="Funds_from_operations___net_debt__Alternative____Control.WN">#REF!</definedName>
    <definedName name="Funds_from_operations___net_debt__Alternative____Control.WR">#REF!</definedName>
    <definedName name="Funds_from_operations___net_debt__Alternative____Control.WWN">#REF!</definedName>
    <definedName name="Funds_from_operations___net_debt__Alternative____weighted_average___Appointee">#REF!</definedName>
    <definedName name="Funds_from_operations___net_debt__Ofwat____Appointee">#REF!</definedName>
    <definedName name="Funds_from_operations___net_debt__Ofwat____Control.ADDN1">#REF!</definedName>
    <definedName name="Funds_from_operations___net_debt__Ofwat____Control.ADDN2">#REF!</definedName>
    <definedName name="Funds_from_operations___net_debt__Ofwat____Control.BR">#REF!</definedName>
    <definedName name="Funds_from_operations___net_debt__Ofwat____Control.WN">#REF!</definedName>
    <definedName name="Funds_from_operations___net_debt__Ofwat____Control.WR">#REF!</definedName>
    <definedName name="Funds_from_operations___net_debt__Ofwat____Control.WWN">#REF!</definedName>
    <definedName name="Funds_from_operations___net_debt__Ofwat____Post_Fin_adj___Appointee">#REF!</definedName>
    <definedName name="Funds_from_operations___net_debt__Ofwat____weighted_average___Appointee">#REF!</definedName>
    <definedName name="Funds_from_operations___pre_interest___Appointee___nominal">#REF!</definedName>
    <definedName name="Funds_from_operations___pre_interest___less_RCV_run_off_and_excess_fast_money_and_IRE___Appointee___nominal">#REF!</definedName>
    <definedName name="Funds_from_operations___pre_interest___less_RCV_run_off_and_IRE_totex_adj___Appointee___nominal">#REF!</definedName>
    <definedName name="Funds_from_operations_pre_interest___control___nominal.ADDN1">#REF!</definedName>
    <definedName name="Funds_from_operations_pre_interest___control___nominal.ADDN2">#REF!</definedName>
    <definedName name="Funds_from_operations_pre_interest___control___nominal.BR">#REF!</definedName>
    <definedName name="Funds_from_operations_pre_interest___control___nominal.WN">#REF!</definedName>
    <definedName name="Funds_from_operations_pre_interest___control___nominal.WR">#REF!</definedName>
    <definedName name="Funds_from_operations_pre_interest___control___nominal.WWN">#REF!</definedName>
    <definedName name="Gearing___Appointee">#REF!</definedName>
    <definedName name="Gearing___Control.ADDN1">#REF!</definedName>
    <definedName name="Gearing___Control.ADDN2">#REF!</definedName>
    <definedName name="Gearing___Control.BR">#REF!</definedName>
    <definedName name="Gearing___Control.WN">#REF!</definedName>
    <definedName name="Gearing___Control.WR">#REF!</definedName>
    <definedName name="Gearing___Control.WWN">#REF!</definedName>
    <definedName name="Gearing___Post_Fin_adj___Appointee">#REF!</definedName>
    <definedName name="Gearing___weighted_average___Appointee">#REF!</definedName>
    <definedName name="Gearing___Wholesale">#REF!</definedName>
    <definedName name="Gearing_over_100____check">#REF!</definedName>
    <definedName name="Gearing_over_100____check_overall">#REF!</definedName>
    <definedName name="General">#REF!</definedName>
    <definedName name="General1">#REF!</definedName>
    <definedName name="General2">#REF!</definedName>
    <definedName name="GEOG9703">#REF!</definedName>
    <definedName name="gfff" hidden="1">{"CHARGE",#N/A,FALSE,"401C11"}</definedName>
    <definedName name="GLOS">#REF!</definedName>
    <definedName name="Grants_and_contributions_price_control___real___ADDN1">#REF!</definedName>
    <definedName name="Grants_and_contributions_price_control___real___ADDN2">#REF!</definedName>
    <definedName name="Grants_and_contributions_price_control___real___BR">#REF!</definedName>
    <definedName name="Grants_and_contributions_price_control___real___WN">#REF!</definedName>
    <definedName name="Grants_and_contributions_price_control___real___WR">#REF!</definedName>
    <definedName name="Grants_and_contributions_price_control___real___WWN">#REF!</definedName>
    <definedName name="Grants_and_contributions_taxable_on_receipt__and_its_amortisation___nominal.ADDN1">#REF!</definedName>
    <definedName name="Grants_and_contributions_taxable_on_receipt__and_its_amortisation___nominal.ADDN2">#REF!</definedName>
    <definedName name="Grants_and_contributions_taxable_on_receipt__and_its_amortisation___nominal.BR">#REF!</definedName>
    <definedName name="Grants_and_contributions_taxable_on_receipt__and_its_amortisation___nominal.WN">#REF!</definedName>
    <definedName name="Grants_and_contributions_taxable_on_receipt__and_its_amortisation___nominal.WR">#REF!</definedName>
    <definedName name="Grants_and_contributions_taxable_on_receipt__and_its_amortisation___nominal.WWN">#REF!</definedName>
    <definedName name="Grants_and_contributions_taxable_on_receipt__and_its_amortisation___Post_financeability___control___nominal.ADDN1">#REF!</definedName>
    <definedName name="Grants_and_contributions_taxable_on_receipt__and_its_amortisation___Post_financeability___control___nominal.ADDN2">#REF!</definedName>
    <definedName name="Grants_and_contributions_taxable_on_receipt__and_its_amortisation___Post_financeability___control___nominal.BR">#REF!</definedName>
    <definedName name="Grants_and_contributions_taxable_on_receipt__and_its_amortisation___Post_financeability___control___nominal.WN">#REF!</definedName>
    <definedName name="Grants_and_contributions_taxable_on_receipt__and_its_amortisation___Post_financeability___control___nominal.WR">#REF!</definedName>
    <definedName name="Grants_and_contributions_taxable_on_receipt__and_its_amortisation___Post_financeability___control___nominal.WWN">#REF!</definedName>
    <definedName name="Grants_and_contributions_taxable_on_receipt__and_its_amortisation___Wholesale___nominal">#REF!</definedName>
    <definedName name="Graph_meterAR1_4">#REF!</definedName>
    <definedName name="gross" hidden="1">{"GROSS",#N/A,FALSE,"401C11"}</definedName>
    <definedName name="Gross_capital_expenditure___nominal.ADDN1">#REF!</definedName>
    <definedName name="Gross_capital_expenditure___nominal.ADDN2">#REF!</definedName>
    <definedName name="Gross_capital_expenditure___nominal.BR">#REF!</definedName>
    <definedName name="Gross_capital_expenditure___nominal.WN">#REF!</definedName>
    <definedName name="Gross_capital_expenditure___nominal.WR">#REF!</definedName>
    <definedName name="Gross_capital_expenditure___nominal.WWN">#REF!</definedName>
    <definedName name="Gross_Operating_expenditure___nominal.ADDN1">#REF!</definedName>
    <definedName name="Gross_Operating_expenditure___nominal.ADDN2">#REF!</definedName>
    <definedName name="Gross_Operating_expenditure___nominal.BR">#REF!</definedName>
    <definedName name="Gross_Operating_expenditure___nominal.WN">#REF!</definedName>
    <definedName name="Gross_Operating_expenditure___nominal.WR">#REF!</definedName>
    <definedName name="Gross_Operating_expenditure___nominal.WWN">#REF!</definedName>
    <definedName name="gross1" hidden="1">{"GROSS",#N/A,FALSE,"401C11"}</definedName>
    <definedName name="GTR_MAN">#REF!</definedName>
    <definedName name="GWENT">#REF!</definedName>
    <definedName name="GWYNEDD">#REF!</definedName>
    <definedName name="HANTS">#REF!</definedName>
    <definedName name="hasdfjklhklj" hidden="1">{"NET",#N/A,FALSE,"401C11"}</definedName>
    <definedName name="Headroom___Business___nominal">#REF!</definedName>
    <definedName name="Headroom___Residential___nominal">#REF!</definedName>
    <definedName name="help" hidden="1">{"CHARGE",#N/A,FALSE,"401C11"}</definedName>
    <definedName name="HEREFORD_W">#REF!</definedName>
    <definedName name="HERTS">#REF!</definedName>
    <definedName name="hghghhj" hidden="1">{"CHARGE",#N/A,FALSE,"401C11"}</definedName>
    <definedName name="Households_connected___bill_module">#REF!</definedName>
    <definedName name="Households_connected_for_single_service___Bill_module">#REF!</definedName>
    <definedName name="Households_connected_for_water_and_sewerage____bill_module">#REF!</definedName>
    <definedName name="HTML_CodePage" hidden="1">1252</definedName>
    <definedName name="HTML_Control" hidden="1">{"'Trust by name'!$A$6:$E$350","'Trust by name'!$A$1:$D$348"}</definedName>
    <definedName name="HTML_Description" hidden="1">""</definedName>
    <definedName name="HTML_Email" hidden="1">""</definedName>
    <definedName name="HTML_Header" hidden="1">"Trust by name"</definedName>
    <definedName name="HTML_LastUpdate" hidden="1">"22/03/2001"</definedName>
    <definedName name="HTML_LineAfter" hidden="1">FALSE</definedName>
    <definedName name="HTML_LineBefore" hidden="1">FALSE</definedName>
    <definedName name="HTML_Name" hidden="1">"OISIII"</definedName>
    <definedName name="HTML_OBDlg2" hidden="1">TRUE</definedName>
    <definedName name="HTML_OBDlg4" hidden="1">TRUE</definedName>
    <definedName name="HTML_OS" hidden="1">0</definedName>
    <definedName name="HTML_PathFile" hidden="1">"G:\ACTIVITY\HELP\DTPANIC\2001-02\MyHTML.htm"</definedName>
    <definedName name="HTML_Title" hidden="1">"Section 1"</definedName>
    <definedName name="HUMBERSIDE">#REF!</definedName>
    <definedName name="I_OF_WIGHT">#REF!</definedName>
    <definedName name="ILD_check__.ADDN1">#REF!</definedName>
    <definedName name="ILD_check__.ADDN2">#REF!</definedName>
    <definedName name="ILD_check__.BR">#REF!</definedName>
    <definedName name="ILD_check__.WN">#REF!</definedName>
    <definedName name="ILD_check__.WR">#REF!</definedName>
    <definedName name="ILD_check__.WWN">#REF!</definedName>
    <definedName name="Impact_of_re_profiling_of_allowed_revenue___nominal.ADDN1">#REF!</definedName>
    <definedName name="Impact_of_re_profiling_of_allowed_revenue___nominal.ADDN2">#REF!</definedName>
    <definedName name="Impact_of_re_profiling_of_allowed_revenue___nominal.BR">#REF!</definedName>
    <definedName name="Impact_of_re_profiling_of_allowed_revenue___nominal.WN">#REF!</definedName>
    <definedName name="Impact_of_re_profiling_of_allowed_revenue___nominal.WR">#REF!</definedName>
    <definedName name="Impact_of_re_profiling_of_allowed_revenue___nominal.WWN">#REF!</definedName>
    <definedName name="Impact_of_re_profiling_of_allowed_revenue___real.ADDN1">#REF!</definedName>
    <definedName name="Impact_of_re_profiling_of_allowed_revenue___real.ADDN2">#REF!</definedName>
    <definedName name="Impact_of_re_profiling_of_allowed_revenue___real.BR">#REF!</definedName>
    <definedName name="Impact_of_re_profiling_of_allowed_revenue___real.WN">#REF!</definedName>
    <definedName name="Impact_of_re_profiling_of_allowed_revenue___real.WR">#REF!</definedName>
    <definedName name="Impact_of_re_profiling_of_allowed_revenue___real.WWN">#REF!</definedName>
    <definedName name="Include_accumulated_depreciation_in_financial_model">#REF!</definedName>
    <definedName name="Increase____decrease__in_cash___Appointee___nominal">#REF!</definedName>
    <definedName name="Index_linked_debt_indexation___Appointee___nominal">#REF!</definedName>
    <definedName name="Index_linked_debt_indexation___Appointee___nominal.NEG">#REF!</definedName>
    <definedName name="Index_linked_debt_indexation___wholesale___nominal">#REF!</definedName>
    <definedName name="Index_linked_debt_indexation___wholesale___nominal_POS">#REF!</definedName>
    <definedName name="Indexation_on_2020_25_RCV___nominal.ADDN1">#REF!</definedName>
    <definedName name="Indexation_on_2020_25_RCV___nominal.ADDN2">#REF!</definedName>
    <definedName name="Indexation_on_2020_25_RCV___nominal.BR">#REF!</definedName>
    <definedName name="Indexation_on_2020_25_RCV___nominal.WN">#REF!</definedName>
    <definedName name="Indexation_on_2020_25_RCV___nominal.WR">#REF!</definedName>
    <definedName name="Indexation_on_2020_25_RCV___nominal.WWN">#REF!</definedName>
    <definedName name="Indexation_on_Post_2025_RCV___nominal.ADDN1">#REF!</definedName>
    <definedName name="Indexation_on_Post_2025_RCV___nominal.ADDN2">#REF!</definedName>
    <definedName name="Indexation_on_Post_2025_RCV___nominal.BR">#REF!</definedName>
    <definedName name="Indexation_on_Post_2025_RCV___nominal.WN">#REF!</definedName>
    <definedName name="Indexation_on_Post_2025_RCV___nominal.WR">#REF!</definedName>
    <definedName name="Indexation_on_Post_2025_RCV___nominal.WWN">#REF!</definedName>
    <definedName name="Indexation_on_Pre_2020_RCV___nominal.ADDN1">#REF!</definedName>
    <definedName name="Indexation_on_Pre_2020_RCV___nominal.ADDN2">#REF!</definedName>
    <definedName name="Indexation_on_Pre_2020_RCV___nominal.BR">#REF!</definedName>
    <definedName name="Indexation_on_Pre_2020_RCV___nominal.WN">#REF!</definedName>
    <definedName name="Indexation_on_Pre_2020_RCV___nominal.WR">#REF!</definedName>
    <definedName name="Indexation_on_Pre_2020_RCV___nominal.WWN">#REF!</definedName>
    <definedName name="Indexation_on_RCV___nominal.ADDN1">#REF!</definedName>
    <definedName name="Indexation_on_RCV___nominal.ADDN2">#REF!</definedName>
    <definedName name="Indexation_on_RCV___nominal.BR">#REF!</definedName>
    <definedName name="Indexation_on_RCV___nominal.WN">#REF!</definedName>
    <definedName name="Indexation_on_RCV___nominal.WR">#REF!</definedName>
    <definedName name="Indexation_on_RCV___nominal.WWN">#REF!</definedName>
    <definedName name="Indexation_on_RCV___Wholesale___nominal">#REF!</definedName>
    <definedName name="Industrytransition">#REF!</definedName>
    <definedName name="Innovation___Water_efficiency_funding___real.ADDN1">#REF!</definedName>
    <definedName name="Innovation___Water_efficiency_funding___real.ADDN2">#REF!</definedName>
    <definedName name="Innovation___Water_efficiency_funding___real.BR">#REF!</definedName>
    <definedName name="Innovation___Water_efficiency_funding___real.WN">#REF!</definedName>
    <definedName name="Innovation___Water_efficiency_funding___real.WR">#REF!</definedName>
    <definedName name="Innovation___Water_efficiency_funding___real.WWN">#REF!</definedName>
    <definedName name="Intangible_asset_and_investments_balance___control___nominal.ADDN1">#REF!</definedName>
    <definedName name="Intangible_asset_and_investments_balance___control___nominal.ADDN1.BEG">#REF!</definedName>
    <definedName name="Intangible_asset_and_investments_balance___control___nominal.ADDN2">#REF!</definedName>
    <definedName name="Intangible_asset_and_investments_balance___control___nominal.ADDN2.BEG">#REF!</definedName>
    <definedName name="Intangible_asset_and_investments_balance___control___nominal.BR">#REF!</definedName>
    <definedName name="Intangible_asset_and_investments_balance___control___nominal.BR.BEG">#REF!</definedName>
    <definedName name="Intangible_asset_and_investments_balance___control___nominal.WN">#REF!</definedName>
    <definedName name="Intangible_asset_and_investments_balance___control___nominal.WN.BEG">#REF!</definedName>
    <definedName name="Intangible_asset_and_investments_balance___control___nominal.WR">#REF!</definedName>
    <definedName name="Intangible_asset_and_investments_balance___control___nominal.WR.BEG">#REF!</definedName>
    <definedName name="Intangible_asset_and_investments_balance___control___nominal.WWN">#REF!</definedName>
    <definedName name="Intangible_asset_and_investments_balance___control___nominal.WWN.BEG">#REF!</definedName>
    <definedName name="Intangible_asset_and_investments_balance___Wholesale___nominal">#REF!</definedName>
    <definedName name="Intangible_assets___investments_balance___Appointee___nominal">#REF!</definedName>
    <definedName name="Interest_associated_with_post_financeability_revenue___nominal.ADDN1">#REF!</definedName>
    <definedName name="Interest_associated_with_post_financeability_revenue___nominal.ADDN2">#REF!</definedName>
    <definedName name="Interest_associated_with_post_financeability_revenue___nominal.BR">#REF!</definedName>
    <definedName name="Interest_associated_with_post_financeability_revenue___nominal.WN">#REF!</definedName>
    <definedName name="Interest_associated_with_post_financeability_revenue___nominal.WR">#REF!</definedName>
    <definedName name="Interest_associated_with_post_financeability_revenue___nominal.WWN">#REF!</definedName>
    <definedName name="Interest_associated_with_post_financeability_tax_revenue___nominal.ADDN1">#REF!</definedName>
    <definedName name="Interest_associated_with_post_financeability_tax_revenue___nominal.ADDN2">#REF!</definedName>
    <definedName name="Interest_associated_with_post_financeability_tax_revenue___nominal.BR">#REF!</definedName>
    <definedName name="Interest_associated_with_post_financeability_tax_revenue___nominal.WN">#REF!</definedName>
    <definedName name="Interest_associated_with_post_financeability_tax_revenue___nominal.WR">#REF!</definedName>
    <definedName name="Interest_associated_with_post_financeability_tax_revenue___nominal.WWN">#REF!</definedName>
    <definedName name="Interest_associated_with_tax_opening_balance___nominal.ADDN1">#REF!</definedName>
    <definedName name="Interest_associated_with_tax_opening_balance___nominal.ADDN2">#REF!</definedName>
    <definedName name="Interest_associated_with_tax_opening_balance___nominal.BR">#REF!</definedName>
    <definedName name="Interest_associated_with_tax_opening_balance___nominal.WN">#REF!</definedName>
    <definedName name="Interest_associated_with_tax_opening_balance___nominal.WR">#REF!</definedName>
    <definedName name="Interest_associated_with_tax_opening_balance___nominal.WWN">#REF!</definedName>
    <definedName name="Interest_calculation_adjustment_for_mid_year_cashflows">#REF!</definedName>
    <definedName name="Interest_for_change_in_gearing___control___nominal.ADDN1">#REF!</definedName>
    <definedName name="Interest_for_change_in_gearing___control___nominal.ADDN2">#REF!</definedName>
    <definedName name="Interest_for_change_in_gearing___control___nominal.BR">#REF!</definedName>
    <definedName name="Interest_for_change_in_gearing___control___nominal.WN">#REF!</definedName>
    <definedName name="Interest_for_change_in_gearing___control___nominal.WR">#REF!</definedName>
    <definedName name="Interest_for_change_in_gearing___control___nominal.WWN">#REF!</definedName>
    <definedName name="Interest_income___expense__excl._indexation_of_index_linked_loans___Appointee___nominal">#REF!</definedName>
    <definedName name="Interest_income___expense__excl._indexation_of_index_linked_loans___Appointee___POS___nominal">#REF!</definedName>
    <definedName name="Interest_income___expense__excl._indexation_of_index_linked_loans___control___nominal.ADDN1">#REF!</definedName>
    <definedName name="Interest_income___expense__excl._indexation_of_index_linked_loans___control___nominal.ADDN2">#REF!</definedName>
    <definedName name="Interest_income___expense__excl._indexation_of_index_linked_loans___control___nominal.BR">#REF!</definedName>
    <definedName name="Interest_income___expense__excl._indexation_of_index_linked_loans___control___nominal.WN">#REF!</definedName>
    <definedName name="Interest_income___expense__excl._indexation_of_index_linked_loans___control___nominal.WR">#REF!</definedName>
    <definedName name="Interest_income___expense__excl._indexation_of_index_linked_loans___control___nominal.WWN">#REF!</definedName>
    <definedName name="Interest_income___expense__excl._indexation_of_index_linked_loans___control___POS___nominal.ADDN1">#REF!</definedName>
    <definedName name="Interest_income___expense__excl._indexation_of_index_linked_loans___control___POS___nominal.ADDN2">#REF!</definedName>
    <definedName name="Interest_income___expense__excl._indexation_of_index_linked_loans___control___POS___nominal.BR">#REF!</definedName>
    <definedName name="Interest_income___expense__excl._indexation_of_index_linked_loans___control___POS___nominal.WN">#REF!</definedName>
    <definedName name="Interest_income___expense__excl._indexation_of_index_linked_loans___control___POS___nominal.WR">#REF!</definedName>
    <definedName name="Interest_income___expense__excl._indexation_of_index_linked_loans___control___POS___nominal.WWN">#REF!</definedName>
    <definedName name="Interest_income___expense__excl._indexation_of_index_linked_loans___Retail___nominal">#REF!</definedName>
    <definedName name="Interest_income___expense__excl._indexation_of_index_linked_loans___wholesale">#REF!</definedName>
    <definedName name="Interest_income___expense__excl._indexation_of_index_linked_loans___Wholesale___nominal">#REF!</definedName>
    <definedName name="Interest_on_allowed_revenue_from_tax_charge___control___nominal.ADDN1">#REF!</definedName>
    <definedName name="Interest_on_allowed_revenue_from_tax_charge___control___nominal.ADDN2">#REF!</definedName>
    <definedName name="Interest_on_allowed_revenue_from_tax_charge___control___nominal.BR">#REF!</definedName>
    <definedName name="Interest_on_allowed_revenue_from_tax_charge___control___nominal.WN">#REF!</definedName>
    <definedName name="Interest_on_allowed_revenue_from_tax_charge___control___nominal.WR">#REF!</definedName>
    <definedName name="Interest_on_allowed_revenue_from_tax_charge___control___nominal.WWN">#REF!</definedName>
    <definedName name="Interest_on_cash_bf_and_cash_movement___control___nominal.ADDN1">#REF!</definedName>
    <definedName name="Interest_on_cash_bf_and_cash_movement___control___nominal.ADDN2">#REF!</definedName>
    <definedName name="Interest_on_cash_bf_and_cash_movement___control___nominal.BR">#REF!</definedName>
    <definedName name="Interest_on_cash_bf_and_cash_movement___control___nominal.WN">#REF!</definedName>
    <definedName name="Interest_on_cash_bf_and_cash_movement___control___nominal.WR">#REF!</definedName>
    <definedName name="Interest_on_cash_bf_and_cash_movement___control___nominal.WWN">#REF!</definedName>
    <definedName name="Interest_on_cash_bf_and_cash_movement___wholesale___nominal">#REF!</definedName>
    <definedName name="Interest_on_cash_bf_and_cash_movement_from_change_in_net_debt___control___nominal.ADDN1">#REF!</definedName>
    <definedName name="Interest_on_cash_bf_and_cash_movement_from_change_in_net_debt___control___nominal.ADDN2">#REF!</definedName>
    <definedName name="Interest_on_cash_bf_and_cash_movement_from_change_in_net_debt___control___nominal.BR">#REF!</definedName>
    <definedName name="Interest_on_cash_bf_and_cash_movement_from_change_in_net_debt___control___nominal.WN">#REF!</definedName>
    <definedName name="Interest_on_cash_bf_and_cash_movement_from_change_in_net_debt___control___nominal.WR">#REF!</definedName>
    <definedName name="Interest_on_cash_bf_and_cash_movement_from_change_in_net_debt___control___nominal.WWN">#REF!</definedName>
    <definedName name="Interest_on_cash_bf_and_cash_movement_from_dividend_effect___control___nominal.ADDN1">#REF!</definedName>
    <definedName name="Interest_on_cash_bf_and_cash_movement_from_dividend_effect___control___nominal.ADDN2">#REF!</definedName>
    <definedName name="Interest_on_cash_bf_and_cash_movement_from_dividend_effect___control___nominal.BR">#REF!</definedName>
    <definedName name="Interest_on_cash_bf_and_cash_movement_from_dividend_effect___control___nominal.WN">#REF!</definedName>
    <definedName name="Interest_on_cash_bf_and_cash_movement_from_dividend_effect___control___nominal.WR">#REF!</definedName>
    <definedName name="Interest_on_cash_bf_and_cash_movement_from_dividend_effect___control___nominal.WWN">#REF!</definedName>
    <definedName name="Interest_on_cash_bf_and_cash_movement_from_tax_effect___wholesale___nominal.ADDN1">#REF!</definedName>
    <definedName name="Interest_on_cash_bf_and_cash_movement_from_tax_effect___wholesale___nominal.ADDN2">#REF!</definedName>
    <definedName name="Interest_on_cash_bf_and_cash_movement_from_tax_effect___wholesale___nominal.BR">#REF!</definedName>
    <definedName name="Interest_on_cash_bf_and_cash_movement_from_tax_effect___wholesale___nominal.WN">#REF!</definedName>
    <definedName name="Interest_on_cash_bf_and_cash_movement_from_tax_effect___wholesale___nominal.WR">#REF!</definedName>
    <definedName name="Interest_on_cash_bf_and_cash_movement_from_tax_effect___wholesale___nominal.WWN">#REF!</definedName>
    <definedName name="Interest_on_cash_bf_and_cash_movement_from_tax_effect___wholesale___nominal___POS.ADDN1">#REF!</definedName>
    <definedName name="Interest_on_cash_bf_and_cash_movement_from_tax_effect___wholesale___nominal___POS.ADDN2">#REF!</definedName>
    <definedName name="Interest_on_cash_bf_and_cash_movement_from_tax_effect___wholesale___nominal___POS.BR">#REF!</definedName>
    <definedName name="Interest_on_cash_bf_and_cash_movement_from_tax_effect___wholesale___nominal___POS.WN">#REF!</definedName>
    <definedName name="Interest_on_cash_bf_and_cash_movement_from_tax_effect___wholesale___nominal___POS.WR">#REF!</definedName>
    <definedName name="Interest_on_cash_bf_and_cash_movement_from_tax_effect___wholesale___nominal___POS.WWN">#REF!</definedName>
    <definedName name="Interest_on_change_in_net_debt___control___nominal.ADDN1">#REF!</definedName>
    <definedName name="Interest_on_change_in_net_debt___control___nominal.ADDN2">#REF!</definedName>
    <definedName name="Interest_on_change_in_net_debt___control___nominal.BR">#REF!</definedName>
    <definedName name="Interest_on_change_in_net_debt___control___nominal.WN">#REF!</definedName>
    <definedName name="Interest_on_change_in_net_debt___control___nominal.WR">#REF!</definedName>
    <definedName name="Interest_on_change_in_net_debt___control___nominal.WWN">#REF!</definedName>
    <definedName name="Interest_on_change_in_net_debt_cash_balance___control___nominal.ADDN1">#REF!</definedName>
    <definedName name="Interest_on_change_in_net_debt_cash_balance___control___nominal.ADDN1.BEG">#REF!</definedName>
    <definedName name="Interest_on_change_in_net_debt_cash_balance___control___nominal.ADDN2">#REF!</definedName>
    <definedName name="Interest_on_change_in_net_debt_cash_balance___control___nominal.ADDN2.BEG">#REF!</definedName>
    <definedName name="Interest_on_change_in_net_debt_cash_balance___control___nominal.BR">#REF!</definedName>
    <definedName name="Interest_on_change_in_net_debt_cash_balance___control___nominal.BR.BEG">#REF!</definedName>
    <definedName name="Interest_on_change_in_net_debt_cash_balance___control___nominal.WN">#REF!</definedName>
    <definedName name="Interest_on_change_in_net_debt_cash_balance___control___nominal.WN.BEG">#REF!</definedName>
    <definedName name="Interest_on_change_in_net_debt_cash_balance___control___nominal.WR">#REF!</definedName>
    <definedName name="Interest_on_change_in_net_debt_cash_balance___control___nominal.WR.BEG">#REF!</definedName>
    <definedName name="Interest_on_change_in_net_debt_cash_balance___control___nominal.WWN">#REF!</definedName>
    <definedName name="Interest_on_change_in_net_debt_cash_balance___control___nominal.WWN.BEG">#REF!</definedName>
    <definedName name="Interest_on_fixed_rate_loans___control___nominal.ADDN1">#REF!</definedName>
    <definedName name="Interest_on_fixed_rate_loans___control___nominal.ADDN2">#REF!</definedName>
    <definedName name="Interest_on_fixed_rate_loans___control___nominal.BR">#REF!</definedName>
    <definedName name="Interest_on_fixed_rate_loans___control___nominal.WN">#REF!</definedName>
    <definedName name="Interest_on_fixed_rate_loans___control___nominal.WR">#REF!</definedName>
    <definedName name="Interest_on_fixed_rate_loans___control___nominal.WWN">#REF!</definedName>
    <definedName name="Interest_on_interim_dividend_from_growth_method__control___nominal.ADDN1">#REF!</definedName>
    <definedName name="Interest_on_interim_dividend_from_growth_method__control___nominal.ADDN2">#REF!</definedName>
    <definedName name="Interest_on_interim_dividend_from_growth_method__control___nominal.BR">#REF!</definedName>
    <definedName name="Interest_on_interim_dividend_from_growth_method__control___nominal.WN">#REF!</definedName>
    <definedName name="Interest_on_interim_dividend_from_growth_method__control___nominal.WR">#REF!</definedName>
    <definedName name="Interest_on_interim_dividend_from_growth_method__control___nominal.WWN">#REF!</definedName>
    <definedName name="Interest_rate___tax_charge_flag.ADDN1">#REF!</definedName>
    <definedName name="Interest_rate___tax_charge_flag.ADDN2">#REF!</definedName>
    <definedName name="Interest_rate___tax_charge_flag.BR">#REF!</definedName>
    <definedName name="Interest_rate___tax_charge_flag.WN">#REF!</definedName>
    <definedName name="Interest_rate___tax_charge_flag.WR">#REF!</definedName>
    <definedName name="Interest_rate___tax_charge_flag.WWN">#REF!</definedName>
    <definedName name="Interest_received__cost___for_Receivables_and_Retail_Service_Opex____Business___nominal">#REF!</definedName>
    <definedName name="Interest_received__cost___for_Receivables_and_Retail_Service_Opex____Residential___nominal">#REF!</definedName>
    <definedName name="Interim_dividend_paid___control___nominal.ADDN1">#REF!</definedName>
    <definedName name="Interim_dividend_paid___control___nominal.ADDN2">#REF!</definedName>
    <definedName name="Interim_dividend_paid___control___nominal.BR">#REF!</definedName>
    <definedName name="Interim_dividend_paid___control___nominal.WN">#REF!</definedName>
    <definedName name="Interim_dividend_paid___control___nominal.WR">#REF!</definedName>
    <definedName name="Interim_dividend_paid___control___nominal.WWN">#REF!</definedName>
    <definedName name="interpretation">#REF!</definedName>
    <definedName name="Inventories_balance___Appointee___nominal">#REF!</definedName>
    <definedName name="Inventories_balance___Appointee___nominal.BEG">#REF!</definedName>
    <definedName name="Inventories_balance___Wholesale___nominal">#REF!</definedName>
    <definedName name="Investment_in_other_non_current_assets___Appointee___nominal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EXPENSE_CODE_" hidden="1">80019595006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41366.3748958333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RCSC">#REF!</definedName>
    <definedName name="IRCSDD">#REF!</definedName>
    <definedName name="IRCSDT">#REF!</definedName>
    <definedName name="IRCST">#REF!</definedName>
    <definedName name="IRCTWD">#REF!</definedName>
    <definedName name="IRCWD">#REF!</definedName>
    <definedName name="IRCWR">#REF!</definedName>
    <definedName name="IRCWT">#REF!</definedName>
    <definedName name="IRE_totex_adjustment_for_ACICR__Ofwat____Appointee___real">#REF!</definedName>
    <definedName name="IRE_totex_adjustment_for_ACICR__Ofwat____nominal">#REF!</definedName>
    <definedName name="JFELL" hidden="1">#REF!</definedName>
    <definedName name="Joint_Retail_income___real">#REF!</definedName>
    <definedName name="KENT">#REF!</definedName>
    <definedName name="Label">#REF!</definedName>
    <definedName name="LANCS">#REF!</definedName>
    <definedName name="Last_pre_forecast_period_flag">#REF!</definedName>
    <definedName name="Last_pre_forecast_period_flag_date">#REF!</definedName>
    <definedName name="Last_year">#REF!</definedName>
    <definedName name="Leakage_WW">#REF!</definedName>
    <definedName name="LEICS">#REF!</definedName>
    <definedName name="LengthMains">#REF!</definedName>
    <definedName name="Liabilities___Appointee___nominal">#REF!</definedName>
    <definedName name="LINCS">#REF!</definedName>
    <definedName name="LONDON">#REF!</definedName>
    <definedName name="lst_acronyms">#REF!</definedName>
    <definedName name="lst_all_companies">#REF!</definedName>
    <definedName name="lst_menus">#REF!</definedName>
    <definedName name="lst_reference">#REF!</definedName>
    <definedName name="lst_scenarios">#REF!</definedName>
    <definedName name="M_GLAM">#REF!</definedName>
    <definedName name="Margin_value__tariff_band___nominal.1">#REF!</definedName>
    <definedName name="Margin_value__tariff_band___nominal.2">#REF!</definedName>
    <definedName name="Margin_value__tariff_band___nominal.3">#REF!</definedName>
    <definedName name="Measured_apportioned_revenue___business___nominal.ADDN1">#REF!</definedName>
    <definedName name="Measured_apportioned_revenue___business___nominal.ADDN2">#REF!</definedName>
    <definedName name="Measured_apportioned_revenue___business___nominal.BR">#REF!</definedName>
    <definedName name="Measured_apportioned_revenue___business___nominal.WN">#REF!</definedName>
    <definedName name="Measured_apportioned_revenue___business___nominal.WR">#REF!</definedName>
    <definedName name="Measured_apportioned_revenue___business___nominal.WWN">#REF!</definedName>
    <definedName name="Measured_apportioned_revenue___business___nominal_total">#REF!</definedName>
    <definedName name="Measured_apportioned_revenue___residential___nominal.ADDN1">#REF!</definedName>
    <definedName name="Measured_apportioned_revenue___residential___nominal.ADDN2">#REF!</definedName>
    <definedName name="Measured_apportioned_revenue___residential___nominal.BR">#REF!</definedName>
    <definedName name="Measured_apportioned_revenue___residential___nominal.WN">#REF!</definedName>
    <definedName name="Measured_apportioned_revenue___residential___nominal.WR">#REF!</definedName>
    <definedName name="Measured_apportioned_revenue___residential___nominal.WWN">#REF!</definedName>
    <definedName name="Measured_apportioned_revenue___residential___nominal_total">#REF!</definedName>
    <definedName name="Measured_dual_service_customer_service_revenue_inc_DPC_margin___post_financeability___real">#REF!</definedName>
    <definedName name="Measured_dual_service_customer_service_revenue_inc_DPC_margin___real">#REF!</definedName>
    <definedName name="Measured_income_accrual_balance___Business___nominal">#REF!</definedName>
    <definedName name="Measured_income_accrual_balance___Business___nominal.BEG">#REF!</definedName>
    <definedName name="Measured_income_accrual_balance___Residential___nominal">#REF!</definedName>
    <definedName name="Measured_income_accrual_balance___Residential___nominal.BEG">#REF!</definedName>
    <definedName name="Measured_income_accrual_balance___Retail___nominal">#REF!</definedName>
    <definedName name="Measured_income_accrual_target_balance___Business___nominal">#REF!</definedName>
    <definedName name="Measured_residential_retail_service_revenue___real">#REF!</definedName>
    <definedName name="Measured_residential_retail_service_revenue_for_debtor_days___nominal">#REF!</definedName>
    <definedName name="Measured_residential_retail_service_revenue_inc_DPC_margin___nominal">#REF!</definedName>
    <definedName name="Measured_residential_retail_service_revenue_inclusive_of_DPC_margin___real">#REF!</definedName>
    <definedName name="Measured_residential_retail_service_revenue_weighting">#REF!</definedName>
    <definedName name="Measured_sewerage_customer_service_revenue_inc_DPC_margin___post_financeability___real">#REF!</definedName>
    <definedName name="Measured_sewerage_customer_service_revenue_inc_DPC_margin___real">#REF!</definedName>
    <definedName name="Measured_water_customer_service_revenue_inc_DPC_margin___post_financeability___real">#REF!</definedName>
    <definedName name="Measured_water_customer_service_revenue_inc_DPC_margin___real">#REF!</definedName>
    <definedName name="MERSEYSIDE">#REF!</definedName>
    <definedName name="Model_column_total">#REF!</definedName>
    <definedName name="Model_period_end">#REF!</definedName>
    <definedName name="Model_period_start">#REF!</definedName>
    <definedName name="Modelling_period_check">#REF!</definedName>
    <definedName name="Modelling_period_check_overall">#REF!</definedName>
    <definedName name="Months_in_a_year">#REF!</definedName>
    <definedName name="Months_per_period">#REF!</definedName>
    <definedName name="Movement_in_advance_receipts___Business___nominal">#REF!</definedName>
    <definedName name="Movement_in_advance_receipts___Residential___nominal">#REF!</definedName>
    <definedName name="Movement_in_advance_receipts___Retail___nominal">#REF!</definedName>
    <definedName name="Movement_in_capex_creditor___Business___nominal">#REF!</definedName>
    <definedName name="Movement_in_capex_creditor___residential___nominal">#REF!</definedName>
    <definedName name="Movement_in_capex_creditor___Retail___nominal">#REF!</definedName>
    <definedName name="Movement_in_capex_creditors___control___nominal.ADDN1">#REF!</definedName>
    <definedName name="Movement_in_capex_creditors___control___nominal.ADDN2">#REF!</definedName>
    <definedName name="Movement_in_capex_creditors___control___nominal.BR">#REF!</definedName>
    <definedName name="Movement_in_capex_creditors___control___nominal.WN">#REF!</definedName>
    <definedName name="Movement_in_capex_creditors___control___nominal.WR">#REF!</definedName>
    <definedName name="Movement_in_capex_creditors___control___nominal.WWN">#REF!</definedName>
    <definedName name="Movement_in_creditors___Business___nominal">#REF!</definedName>
    <definedName name="Movement_in_creditors___Residential___nominal">#REF!</definedName>
    <definedName name="Movement_in_deferred_tax_provision___Appointee___nominal">#REF!</definedName>
    <definedName name="Movement_in_deferred_tax_provision___Calc___nominal">#REF!</definedName>
    <definedName name="Movement_in_deferred_tax_provision___check">#REF!</definedName>
    <definedName name="Movement_in_deferred_tax_provision___check_overall">#REF!</definedName>
    <definedName name="Movement_in_deferred_tax_provision___control.ADDN1">#REF!</definedName>
    <definedName name="Movement_in_deferred_tax_provision___control.ADDN2">#REF!</definedName>
    <definedName name="Movement_in_deferred_tax_provision___control.BR">#REF!</definedName>
    <definedName name="Movement_in_deferred_tax_provision___control.WN">#REF!</definedName>
    <definedName name="Movement_in_deferred_tax_provision___control.WR">#REF!</definedName>
    <definedName name="Movement_in_deferred_tax_provision___control.WWN">#REF!</definedName>
    <definedName name="Movement_in_deferred_tax_provision___post_financeability___control___nominal.ADDN1">#REF!</definedName>
    <definedName name="Movement_in_deferred_tax_provision___post_financeability___control___nominal.ADDN2">#REF!</definedName>
    <definedName name="Movement_in_deferred_tax_provision___post_financeability___control___nominal.BR">#REF!</definedName>
    <definedName name="Movement_in_deferred_tax_provision___post_financeability___control___nominal.WN">#REF!</definedName>
    <definedName name="Movement_in_deferred_tax_provision___post_financeability___control___nominal.WR">#REF!</definedName>
    <definedName name="Movement_in_deferred_tax_provision___post_financeability___control___nominal.WWN">#REF!</definedName>
    <definedName name="Movement_in_deferred_tax_provision___wholesale___nominal">#REF!</definedName>
    <definedName name="Movement_in_intangible_asset_and_investments___control___nominal.ADDN1">#REF!</definedName>
    <definedName name="Movement_in_intangible_asset_and_investments___control___nominal.ADDN1.NEG">#REF!</definedName>
    <definedName name="Movement_in_intangible_asset_and_investments___control___nominal.ADDN2">#REF!</definedName>
    <definedName name="Movement_in_intangible_asset_and_investments___control___nominal.ADDN2.NEG">#REF!</definedName>
    <definedName name="Movement_in_intangible_asset_and_investments___control___nominal.BR">#REF!</definedName>
    <definedName name="Movement_in_intangible_asset_and_investments___control___nominal.BR.NEG">#REF!</definedName>
    <definedName name="Movement_in_intangible_asset_and_investments___control___nominal.WN">#REF!</definedName>
    <definedName name="Movement_in_intangible_asset_and_investments___control___nominal.WN.NEG">#REF!</definedName>
    <definedName name="Movement_in_intangible_asset_and_investments___control___nominal.WR">#REF!</definedName>
    <definedName name="Movement_in_intangible_asset_and_investments___control___nominal.WR.NEG">#REF!</definedName>
    <definedName name="Movement_in_intangible_asset_and_investments___control___nominal.WWN">#REF!</definedName>
    <definedName name="Movement_in_intangible_asset_and_investments___control___nominal.WWN.NEG">#REF!</definedName>
    <definedName name="Movement_in_intangible_asset_and_investments___Wholesale___nominal">#REF!</definedName>
    <definedName name="Movement_in_intangible_asset_and_investments___Wholesale___nominal.NEG">#REF!</definedName>
    <definedName name="Movement_in_inventories___Appointee___nominal">#REF!</definedName>
    <definedName name="Movement_in_inventories___nominal___control.ADDN1">#REF!</definedName>
    <definedName name="Movement_in_inventories___nominal___control.ADDN2">#REF!</definedName>
    <definedName name="Movement_in_inventories___nominal___control.BR">#REF!</definedName>
    <definedName name="Movement_in_inventories___nominal___control.WN">#REF!</definedName>
    <definedName name="Movement_in_inventories___nominal___control.WR">#REF!</definedName>
    <definedName name="Movement_in_inventories___nominal___control.WWN">#REF!</definedName>
    <definedName name="Movement_in_inventories___Wholesale___nominal">#REF!</definedName>
    <definedName name="Movement_in_measured_income_accrual___Business___nominal">#REF!</definedName>
    <definedName name="Movement_in_measured_income_accrual___Residential___nominal">#REF!</definedName>
    <definedName name="Movement_in_measured_income_accrual___Retail___nominal">#REF!</definedName>
    <definedName name="Movement_in_other_creditors___control___nominal.ADDN1">#REF!</definedName>
    <definedName name="Movement_in_other_creditors___control___nominal.ADDN2">#REF!</definedName>
    <definedName name="Movement_in_other_creditors___control___nominal.BR">#REF!</definedName>
    <definedName name="Movement_in_other_creditors___control___nominal.WN">#REF!</definedName>
    <definedName name="Movement_in_other_creditors___control___nominal.WR">#REF!</definedName>
    <definedName name="Movement_in_other_creditors___control___nominal.WWN">#REF!</definedName>
    <definedName name="Movement_in_other_creditors___Wholesale___nominal">#REF!</definedName>
    <definedName name="Movement_in_other_debtors___control___nominal.ADDN1">#REF!</definedName>
    <definedName name="Movement_in_other_debtors___control___nominal.ADDN2">#REF!</definedName>
    <definedName name="Movement_in_other_debtors___control___nominal.BR">#REF!</definedName>
    <definedName name="Movement_in_other_debtors___control___nominal.WN">#REF!</definedName>
    <definedName name="Movement_in_other_debtors___control___nominal.WR">#REF!</definedName>
    <definedName name="Movement_in_other_debtors___control___nominal.WWN">#REF!</definedName>
    <definedName name="Movement_in_other_liabilities___Wholesale___nominal">#REF!</definedName>
    <definedName name="Movement_in_Pensions___control___nominal.ADDN1">#REF!</definedName>
    <definedName name="Movement_in_Pensions___control___nominal.ADDN1.NEG">#REF!</definedName>
    <definedName name="Movement_in_Pensions___control___nominal.ADDN2">#REF!</definedName>
    <definedName name="Movement_in_Pensions___control___nominal.ADDN2.NEG">#REF!</definedName>
    <definedName name="Movement_in_Pensions___control___nominal.BR">#REF!</definedName>
    <definedName name="Movement_in_Pensions___control___nominal.BR.NEG">#REF!</definedName>
    <definedName name="Movement_in_Pensions___control___nominal.WN">#REF!</definedName>
    <definedName name="Movement_in_Pensions___control___nominal.WN.NEG">#REF!</definedName>
    <definedName name="Movement_in_Pensions___control___nominal.WR">#REF!</definedName>
    <definedName name="Movement_in_Pensions___control___nominal.WR.NEG">#REF!</definedName>
    <definedName name="Movement_in_Pensions___control___nominal.WWN">#REF!</definedName>
    <definedName name="Movement_in_Pensions___control___nominal.WWN.NEG">#REF!</definedName>
    <definedName name="Movement_in_Pensions___Wholesale___nominal">#REF!</definedName>
    <definedName name="Movement_in_Pensions___Wholesale___nominal.NEG">#REF!</definedName>
    <definedName name="Movement_in_provisions___Wholesale___nominal">#REF!</definedName>
    <definedName name="Movement_in_retirement_benefit_asset____liability__balance___Business___nominal">#REF!</definedName>
    <definedName name="Movement_in_retirement_benefit_asset____liability__balance___Residential___nominal">#REF!</definedName>
    <definedName name="Movement_in_retirement_benefit_asset____liability__balance___Retail___nominal">#REF!</definedName>
    <definedName name="Movement_in_trade__capex_creditors_and_other_payables___Appointee___nominal">#REF!</definedName>
    <definedName name="Movement_in_trade_and_other_creditors___Business___nominal">#REF!</definedName>
    <definedName name="Movement_in_trade_and_other_creditors___Residential___nominal">#REF!</definedName>
    <definedName name="Movement_in_trade_and_other_receivables___Appointee___nominal">#REF!</definedName>
    <definedName name="Movement_in_trade_creditor___Retail___nominal">#REF!</definedName>
    <definedName name="Movement_in_trade_creditors___control___nominal.ADDN1">#REF!</definedName>
    <definedName name="Movement_in_trade_creditors___control___nominal.ADDN2">#REF!</definedName>
    <definedName name="Movement_in_trade_creditors___control___nominal.BR">#REF!</definedName>
    <definedName name="Movement_in_trade_creditors___control___nominal.WN">#REF!</definedName>
    <definedName name="Movement_in_trade_creditors___control___nominal.WR">#REF!</definedName>
    <definedName name="Movement_in_trade_creditors___control___nominal.WWN">#REF!</definedName>
    <definedName name="Movement_in_trade_debtor___Business___nominal">#REF!</definedName>
    <definedName name="Movement_in_trade_debtor___Residential___nominal">#REF!</definedName>
    <definedName name="Movement_in_trade_debtor___Retail___nominal">#REF!</definedName>
    <definedName name="Movement_in_trade_debtors___control___nominal.ADDN1">#REF!</definedName>
    <definedName name="Movement_in_trade_debtors___control___nominal.ADDN2">#REF!</definedName>
    <definedName name="Movement_in_trade_debtors___control___nominal.BR">#REF!</definedName>
    <definedName name="Movement_in_trade_debtors___control___nominal.WN">#REF!</definedName>
    <definedName name="Movement_in_trade_debtors___control___nominal.WR">#REF!</definedName>
    <definedName name="Movement_in_trade_debtors___control___nominal.WWN">#REF!</definedName>
    <definedName name="Movement_in_trade_debtors_and_other_receivables___control.ADDN1">#REF!</definedName>
    <definedName name="Movement_in_trade_debtors_and_other_receivables___control.ADDN2">#REF!</definedName>
    <definedName name="Movement_in_trade_debtors_and_other_receivables___control.BR">#REF!</definedName>
    <definedName name="Movement_in_trade_debtors_and_other_receivables___control.WN">#REF!</definedName>
    <definedName name="Movement_in_trade_debtors_and_other_receivables___control.WR">#REF!</definedName>
    <definedName name="Movement_in_trade_debtors_and_other_receivables___control.WWN">#REF!</definedName>
    <definedName name="Movement_in_trade_debtors_and_other_receivables___Wholesale___nominal">#REF!</definedName>
    <definedName name="Movement_in_wholesale_creditor___Business___nominal">#REF!</definedName>
    <definedName name="Movement_in_wholesale_creditor___Residential___nominal">#REF!</definedName>
    <definedName name="Movement_in_working_capital___control___nominal.ADDN1">#REF!</definedName>
    <definedName name="Movement_in_working_capital___control___nominal.ADDN2">#REF!</definedName>
    <definedName name="Movement_in_working_capital___control___nominal.BR">#REF!</definedName>
    <definedName name="Movement_in_working_capital___control___nominal.WN">#REF!</definedName>
    <definedName name="Movement_in_working_capital___control___nominal.WR">#REF!</definedName>
    <definedName name="Movement_in_working_capital___control___nominal.WWN">#REF!</definedName>
    <definedName name="Movement_in_working_capital___trade__capex_and_other_creditors___control___nominal.ADDN1">#REF!</definedName>
    <definedName name="Movement_in_working_capital___trade__capex_and_other_creditors___control___nominal.ADDN2">#REF!</definedName>
    <definedName name="Movement_in_working_capital___trade__capex_and_other_creditors___control___nominal.BR">#REF!</definedName>
    <definedName name="Movement_in_working_capital___trade__capex_and_other_creditors___control___nominal.WN">#REF!</definedName>
    <definedName name="Movement_in_working_capital___trade__capex_and_other_creditors___control___nominal.WR">#REF!</definedName>
    <definedName name="Movement_in_working_capital___trade__capex_and_other_creditors___control___nominal.WWN">#REF!</definedName>
    <definedName name="Movement_in_working_capital___trade__capex_and_other_creditors___Wholesale___nominal">#REF!</definedName>
    <definedName name="N_YORKS">#REF!</definedName>
    <definedName name="Negative_tax_calculated___nominal.ADDN1">#REF!</definedName>
    <definedName name="Negative_tax_calculated___nominal.ADDN2">#REF!</definedName>
    <definedName name="Negative_tax_calculated___nominal.BR">#REF!</definedName>
    <definedName name="Negative_tax_calculated___nominal.WN">#REF!</definedName>
    <definedName name="Negative_tax_calculated___nominal.WR">#REF!</definedName>
    <definedName name="Negative_tax_calculated___nominal.WWN">#REF!</definedName>
    <definedName name="Negative_tax_calculated___post_financeability___nominal.ADDN1">#REF!</definedName>
    <definedName name="Negative_tax_calculated___post_financeability___nominal.ADDN2">#REF!</definedName>
    <definedName name="Negative_tax_calculated___post_financeability___nominal.BR">#REF!</definedName>
    <definedName name="Negative_tax_calculated___post_financeability___nominal.WN">#REF!</definedName>
    <definedName name="Negative_tax_calculated___post_financeability___nominal.WR">#REF!</definedName>
    <definedName name="Negative_tax_calculated___post_financeability___nominal.WWN">#REF!</definedName>
    <definedName name="NESBPinputs">#REF!</definedName>
    <definedName name="NESBPtrans">#REF!</definedName>
    <definedName name="NEStransition">#REF!</definedName>
    <definedName name="Net_assets___Appointee___nominal">#REF!</definedName>
    <definedName name="Net_assets___control___nominal.ADDN1">#REF!</definedName>
    <definedName name="Net_assets___control___nominal.ADDN2">#REF!</definedName>
    <definedName name="Net_assets___control___nominal.BR">#REF!</definedName>
    <definedName name="Net_assets___control___nominal.WN">#REF!</definedName>
    <definedName name="Net_assets___control___nominal.WR">#REF!</definedName>
    <definedName name="Net_assets___control___nominal.WWN">#REF!</definedName>
    <definedName name="Net_assets___Retail___nominal">#REF!</definedName>
    <definedName name="Net_assets___Wholesale___nominal">#REF!</definedName>
    <definedName name="Net_assets_before_deferred_tax___Appointee___nominal">#REF!</definedName>
    <definedName name="Net_assets_before_deferred_tax___Wholesale___nominal">#REF!</definedName>
    <definedName name="Net_assets_before_deferred_tax__control___nominal.ADDN1">#REF!</definedName>
    <definedName name="Net_assets_before_deferred_tax__control___nominal.ADDN2">#REF!</definedName>
    <definedName name="Net_assets_before_deferred_tax__control___nominal.BR">#REF!</definedName>
    <definedName name="Net_assets_before_deferred_tax__control___nominal.WN">#REF!</definedName>
    <definedName name="Net_assets_before_deferred_tax__control___nominal.WR">#REF!</definedName>
    <definedName name="Net_assets_before_deferred_tax__control___nominal.WWN">#REF!</definedName>
    <definedName name="Net_cash_flow___Business___nominal">#REF!</definedName>
    <definedName name="Net_cash_flow___Residential___nominal">#REF!</definedName>
    <definedName name="Net_cash_flow__excl._interest_received____cost_____Business___nominal">#REF!</definedName>
    <definedName name="Net_cash_flow__excl._interest_received____cost_____Residential___nominal">#REF!</definedName>
    <definedName name="Net_cash_generated____used__in_financing_activities___Appointee___nominal">#REF!</definedName>
    <definedName name="Net_cash_generated____used__in_financing_activities___control___nominal.ADDN1">#REF!</definedName>
    <definedName name="Net_cash_generated____used__in_financing_activities___control___nominal.ADDN2">#REF!</definedName>
    <definedName name="Net_cash_generated____used__in_financing_activities___control___nominal.BR">#REF!</definedName>
    <definedName name="Net_cash_generated____used__in_financing_activities___control___nominal.WN">#REF!</definedName>
    <definedName name="Net_cash_generated____used__in_financing_activities___control___nominal.WR">#REF!</definedName>
    <definedName name="Net_cash_generated____used__in_financing_activities___control___nominal.WWN">#REF!</definedName>
    <definedName name="Net_cash_generated____used__in_financing_activities___Retail___nominal">#REF!</definedName>
    <definedName name="Net_cash_generated____used__in_financing_activities___Wholesale___nominal">#REF!</definedName>
    <definedName name="Net_cash_generated____used__in_investing_activities___Appointee___nominal">#REF!</definedName>
    <definedName name="Net_cash_generated____used__in_investing_activities___control___nominal.ADDN1">#REF!</definedName>
    <definedName name="Net_cash_generated____used__in_investing_activities___control___nominal.ADDN2">#REF!</definedName>
    <definedName name="Net_cash_generated____used__in_investing_activities___control___nominal.BR">#REF!</definedName>
    <definedName name="Net_cash_generated____used__in_investing_activities___control___nominal.WN">#REF!</definedName>
    <definedName name="Net_cash_generated____used__in_investing_activities___control___nominal.WR">#REF!</definedName>
    <definedName name="Net_cash_generated____used__in_investing_activities___control___nominal.WWN">#REF!</definedName>
    <definedName name="Net_cash_generated____used__in_investing_activities___Retail___nominal">#REF!</definedName>
    <definedName name="Net_cash_generated____used__in_investing_activities___Wholesale___nominal">#REF!</definedName>
    <definedName name="Net_cash_generated____used__in_operating_activities___Appointee___nominal">#REF!</definedName>
    <definedName name="Net_cash_generated____used__in_operating_activities___control___nominal.ADDN1">#REF!</definedName>
    <definedName name="Net_cash_generated____used__in_operating_activities___control___nominal.ADDN2">#REF!</definedName>
    <definedName name="Net_cash_generated____used__in_operating_activities___control___nominal.BR">#REF!</definedName>
    <definedName name="Net_cash_generated____used__in_operating_activities___control___nominal.WN">#REF!</definedName>
    <definedName name="Net_cash_generated____used__in_operating_activities___control___nominal.WR">#REF!</definedName>
    <definedName name="Net_cash_generated____used__in_operating_activities___control___nominal.WWN">#REF!</definedName>
    <definedName name="Net_cash_generated____used__in_operating_activities___Retail___nominal">#REF!</definedName>
    <definedName name="Net_cash_generated____used__in_operating_activities___Wholesale___nominal">#REF!</definedName>
    <definedName name="Net_cash_generated____used__in_operations___Appointee___nominal">#REF!</definedName>
    <definedName name="Net_cash_generated____used__in_operations___control___nominal.ADDN1">#REF!</definedName>
    <definedName name="Net_cash_generated____used__in_operations___control___nominal.ADDN2">#REF!</definedName>
    <definedName name="Net_cash_generated____used__in_operations___control___nominal.BR">#REF!</definedName>
    <definedName name="Net_cash_generated____used__in_operations___control___nominal.WN">#REF!</definedName>
    <definedName name="Net_cash_generated____used__in_operations___control___nominal.WR">#REF!</definedName>
    <definedName name="Net_cash_generated____used__in_operations___control___nominal.WWN">#REF!</definedName>
    <definedName name="Net_cash_generated____used__in_operations___Retail___nominal">#REF!</definedName>
    <definedName name="Net_cash_generated____used__in_operations___Wholesale___nominal">#REF!</definedName>
    <definedName name="Net_cash_generated_before_financing_activities___Appointee___nominal">#REF!</definedName>
    <definedName name="Net_debt___Appointee___nominal">#REF!</definedName>
    <definedName name="Net_debt___control___nominal.ADDN1">#REF!</definedName>
    <definedName name="Net_debt___control___nominal.ADDN2">#REF!</definedName>
    <definedName name="Net_debt___control___nominal.BR">#REF!</definedName>
    <definedName name="Net_debt___control___nominal.WN">#REF!</definedName>
    <definedName name="Net_debt___control___nominal.WR">#REF!</definedName>
    <definedName name="Net_debt___control___nominal.WWN">#REF!</definedName>
    <definedName name="Net_debt___forecast___Appointee___nominal">#REF!</definedName>
    <definedName name="Net_debt___Wholesale___nominal">#REF!</definedName>
    <definedName name="Net_debt_opening_balance___Wholesale___nominal">#REF!</definedName>
    <definedName name="Net_debt_post_financeability_adjustment___Appointee___nominal">#REF!</definedName>
    <definedName name="Net_increase____decrease__in_cash___Retail___nominal">#REF!</definedName>
    <definedName name="Net_increase____decrease__in_cash___Wholesale___nominal">#REF!</definedName>
    <definedName name="Net_increase____decrease__in_cash__control___nominal.ADDN1">#REF!</definedName>
    <definedName name="Net_increase____decrease__in_cash__control___nominal.ADDN2">#REF!</definedName>
    <definedName name="Net_increase____decrease__in_cash__control___nominal.BR">#REF!</definedName>
    <definedName name="Net_increase____decrease__in_cash__control___nominal.WN">#REF!</definedName>
    <definedName name="Net_increase____decrease__in_cash__control___nominal.WR">#REF!</definedName>
    <definedName name="Net_increase____decrease__in_cash__control___nominal.WWN">#REF!</definedName>
    <definedName name="Net_increase____decrease__in_cash_Appointee_total_check">#REF!</definedName>
    <definedName name="Net_increase____decrease__in_cash_Appointee_total_check_overall">#REF!</definedName>
    <definedName name="Net_interest_income____paid____Retail___nominal">#REF!</definedName>
    <definedName name="Net_margin_by_tariff_band_check">#REF!</definedName>
    <definedName name="Net_margin_by_tariff_band_check_calc">#REF!</definedName>
    <definedName name="Net_margin_by_tariff_band_check_overall">#REF!</definedName>
    <definedName name="Net_margin_incl._interest_received___Business___nominal">#REF!</definedName>
    <definedName name="Net_margin_incl._interest_received___Residential___nominal">#REF!</definedName>
    <definedName name="Net_operating_expenditure___Wholesale___nominal">#REF!</definedName>
    <definedName name="Net_operating_expenditure___Wholesale___nominal.NEG">#REF!</definedName>
    <definedName name="Net_operating_expenditure_allowable_for_tax_deductions___nominal.ADDN1">#REF!</definedName>
    <definedName name="Net_operating_expenditure_allowable_for_tax_deductions___nominal.ADDN2">#REF!</definedName>
    <definedName name="Net_operating_expenditure_allowable_for_tax_deductions___nominal.BR">#REF!</definedName>
    <definedName name="Net_operating_expenditure_allowable_for_tax_deductions___nominal.WN">#REF!</definedName>
    <definedName name="Net_operating_expenditure_allowable_for_tax_deductions___nominal.WR">#REF!</definedName>
    <definedName name="Net_operating_expenditure_allowable_for_tax_deductions___nominal.WWN">#REF!</definedName>
    <definedName name="Net_operating_expenditure_allowable_for_tax_deductions___wholesale___nominal">#REF!</definedName>
    <definedName name="Net_profit___Appointee___nominal">#REF!</definedName>
    <definedName name="Net_Totex___nominal.ADDN1">#REF!</definedName>
    <definedName name="Net_Totex___nominal.ADDN2">#REF!</definedName>
    <definedName name="Net_Totex___nominal.BR">#REF!</definedName>
    <definedName name="Net_Totex___nominal.WN">#REF!</definedName>
    <definedName name="Net_Totex___nominal.WR">#REF!</definedName>
    <definedName name="Net_Totex___nominal.WWN">#REF!</definedName>
    <definedName name="Net_Totex___real.ADDN1">#REF!</definedName>
    <definedName name="Net_Totex___real.ADDN2">#REF!</definedName>
    <definedName name="Net_Totex___real.BR">#REF!</definedName>
    <definedName name="Net_Totex___real.WN">#REF!</definedName>
    <definedName name="Net_Totex___real.WR">#REF!</definedName>
    <definedName name="Net_Totex___real.WWN">#REF!</definedName>
    <definedName name="Net_Totex_for_PAYG___nominal.ADDN1">#REF!</definedName>
    <definedName name="Net_Totex_for_PAYG___nominal.ADDN2">#REF!</definedName>
    <definedName name="Net_Totex_for_PAYG___nominal.BR">#REF!</definedName>
    <definedName name="Net_Totex_for_PAYG___nominal.WN">#REF!</definedName>
    <definedName name="Net_Totex_for_PAYG___nominal.WR">#REF!</definedName>
    <definedName name="Net_Totex_for_PAYG___nominal.WWN">#REF!</definedName>
    <definedName name="Net_Totex_for_PAYG___real.ADDN1">#REF!</definedName>
    <definedName name="Net_Totex_for_PAYG___real.ADDN2">#REF!</definedName>
    <definedName name="Net_Totex_for_PAYG___real.BR">#REF!</definedName>
    <definedName name="Net_Totex_for_PAYG___real.WN">#REF!</definedName>
    <definedName name="Net_Totex_for_PAYG___real.WR">#REF!</definedName>
    <definedName name="Net_Totex_for_PAYG___real.WWN">#REF!</definedName>
    <definedName name="Net_Totex_for_PAYG___Wholesale___real">#REF!</definedName>
    <definedName name="New" hidden="1">#REF!</definedName>
    <definedName name="Nominal_dividend_growth___adjusted">#REF!</definedName>
    <definedName name="Non_current_assets___Appointee___nominal">#REF!</definedName>
    <definedName name="Non_distributable_reserves_balance___Appointee___nominal">#REF!</definedName>
    <definedName name="Non_distributable_reserves_balance___control___nominal.ADDN1">#REF!</definedName>
    <definedName name="Non_distributable_reserves_balance___control___nominal.ADDN1.BEG">#REF!</definedName>
    <definedName name="Non_distributable_reserves_balance___control___nominal.ADDN2">#REF!</definedName>
    <definedName name="Non_distributable_reserves_balance___control___nominal.ADDN2.BEG">#REF!</definedName>
    <definedName name="Non_distributable_reserves_balance___control___nominal.BR">#REF!</definedName>
    <definedName name="Non_distributable_reserves_balance___control___nominal.BR.BEG">#REF!</definedName>
    <definedName name="Non_distributable_reserves_balance___control___nominal.WN">#REF!</definedName>
    <definedName name="Non_distributable_reserves_balance___control___nominal.WN.BEG">#REF!</definedName>
    <definedName name="Non_distributable_reserves_balance___control___nominal.WR">#REF!</definedName>
    <definedName name="Non_distributable_reserves_balance___control___nominal.WR.BEG">#REF!</definedName>
    <definedName name="Non_distributable_reserves_balance___control___nominal.WWN">#REF!</definedName>
    <definedName name="Non_distributable_reserves_balance___control___nominal.WWN.BEG">#REF!</definedName>
    <definedName name="Non_distributable_reserves_balance___Wholesale___nominal">#REF!</definedName>
    <definedName name="Non_PAYG_Totex___nominal.ADDN1">#REF!</definedName>
    <definedName name="Non_PAYG_Totex___nominal.ADDN2">#REF!</definedName>
    <definedName name="Non_PAYG_Totex___nominal.BR">#REF!</definedName>
    <definedName name="Non_PAYG_Totex___nominal.WN">#REF!</definedName>
    <definedName name="Non_PAYG_Totex___nominal.WR">#REF!</definedName>
    <definedName name="Non_PAYG_Totex___nominal.WWN">#REF!</definedName>
    <definedName name="Non_price_control_income___third_party_services___Bulk_supplies___Combined___real.ADDN1">#REF!</definedName>
    <definedName name="Non_price_control_income___third_party_services___Bulk_supplies___Combined___real.ADDN2">#REF!</definedName>
    <definedName name="Non_price_control_income___third_party_services___Bulk_supplies___Combined___real.BR">#REF!</definedName>
    <definedName name="Non_price_control_income___third_party_services___Bulk_supplies___Combined___real.WN">#REF!</definedName>
    <definedName name="Non_price_control_income___third_party_services___Bulk_supplies___Combined___real.WR">#REF!</definedName>
    <definedName name="Non_price_control_income___third_party_services___Bulk_supplies___Combined___real.WWN">#REF!</definedName>
    <definedName name="NORFOLK">#REF!</definedName>
    <definedName name="NORTHANTS">#REF!</definedName>
    <definedName name="NORTHUMBERLAND">#REF!</definedName>
    <definedName name="Notional_target_gearing___wholesale">#REF!</definedName>
    <definedName name="NOTTS">#REF!</definedName>
    <definedName name="NPV_check.ADDN1">#REF!</definedName>
    <definedName name="NPV_check.ADDN2">#REF!</definedName>
    <definedName name="NPV_check.BR">#REF!</definedName>
    <definedName name="NPV_check.WN">#REF!</definedName>
    <definedName name="NPV_check.WR">#REF!</definedName>
    <definedName name="NPV_check.WWN">#REF!</definedName>
    <definedName name="NPV_check_overall.ADDN1">#REF!</definedName>
    <definedName name="NPV_check_overall.ADDN2">#REF!</definedName>
    <definedName name="NPV_check_overall.BR">#REF!</definedName>
    <definedName name="NPV_check_overall.WN">#REF!</definedName>
    <definedName name="NPV_check_overall.WR">#REF!</definedName>
    <definedName name="NPV_check_overall.WWN">#REF!</definedName>
    <definedName name="NPV_difference___real.ADDN1">#REF!</definedName>
    <definedName name="NPV_difference___real.ADDN2">#REF!</definedName>
    <definedName name="NPV_difference___real.BR">#REF!</definedName>
    <definedName name="NPV_difference___real.WN">#REF!</definedName>
    <definedName name="NPV_difference___real.WR">#REF!</definedName>
    <definedName name="NPV_difference___real.WWN">#REF!</definedName>
    <definedName name="NPV_for_revenue_as_per_TDS___BR___real">#REF!</definedName>
    <definedName name="NPV_of_re_profiled_allowed_revenue___active___real.ADDN1">#REF!</definedName>
    <definedName name="NPV_of_re_profiled_allowed_revenue___active___real.ADDN2">#REF!</definedName>
    <definedName name="NPV_of_re_profiled_allowed_revenue___active___real.BR">#REF!</definedName>
    <definedName name="NPV_of_re_profiled_allowed_revenue___active___real.WN">#REF!</definedName>
    <definedName name="NPV_of_re_profiled_allowed_revenue___active___real.WR">#REF!</definedName>
    <definedName name="NPV_of_re_profiled_allowed_revenue___active___real.WWN">#REF!</definedName>
    <definedName name="NPV_of_revenue_requirement_excl_tax_charge___real.ADDN1">#REF!</definedName>
    <definedName name="NPV_of_revenue_requirement_excl_tax_charge___real.ADDN2">#REF!</definedName>
    <definedName name="NPV_of_revenue_requirement_excl_tax_charge___real.BR">#REF!</definedName>
    <definedName name="NPV_of_revenue_requirement_excl_tax_charge___real.WN">#REF!</definedName>
    <definedName name="NPV_of_revenue_requirement_excl_tax_charge___real.WR">#REF!</definedName>
    <definedName name="NPV_of_revenue_requirement_excl_tax_charge___real.WWN">#REF!</definedName>
    <definedName name="NWTBPinputs">#REF!</definedName>
    <definedName name="NWTBPtrans">#REF!</definedName>
    <definedName name="NWTtransition">#REF!</definedName>
    <definedName name="Ofwat_____of_dividends_issued_as_scrip_shares">#REF!</definedName>
    <definedName name="Ofwat_____of_ILD">#REF!</definedName>
    <definedName name="Ofwat_____of_ordinary_dividends_paid_as_interim_dividend">#REF!</definedName>
    <definedName name="Ofwat___2020_25_RCV_opening_balance___real.ADDN1">#REF!</definedName>
    <definedName name="Ofwat___2020_25_RCV_opening_balance___real.ADDN2">#REF!</definedName>
    <definedName name="Ofwat___2020_25_RCV_opening_balance___real.BR">#REF!</definedName>
    <definedName name="Ofwat___2020_25_RCV_opening_balance___real.WN">#REF!</definedName>
    <definedName name="Ofwat___2020_25_RCV_opening_balance___real.WR">#REF!</definedName>
    <definedName name="Ofwat___2020_25_RCV_opening_balance___real.WWN">#REF!</definedName>
    <definedName name="Ofwat___accounting_charge_included_in_regulatory_accounts_for_Defined_Contribution_schemes___charge_for_DC_schemes___control___real.ADDN1">#REF!</definedName>
    <definedName name="Ofwat___accounting_charge_included_in_regulatory_accounts_for_Defined_Contribution_schemes___charge_for_DC_schemes___control___real.ADDN2">#REF!</definedName>
    <definedName name="Ofwat___accounting_charge_included_in_regulatory_accounts_for_Defined_Contribution_schemes___charge_for_DC_schemes___control___real.BR">#REF!</definedName>
    <definedName name="Ofwat___accounting_charge_included_in_regulatory_accounts_for_Defined_Contribution_schemes___charge_for_DC_schemes___control___real.WN">#REF!</definedName>
    <definedName name="Ofwat___accounting_charge_included_in_regulatory_accounts_for_Defined_Contribution_schemes___charge_for_DC_schemes___control___real.WR">#REF!</definedName>
    <definedName name="Ofwat___accounting_charge_included_in_regulatory_accounts_for_Defined_Contribution_schemes___charge_for_DC_schemes___control___real.WWN">#REF!</definedName>
    <definedName name="Ofwat___actual_opening_Fixed_rate_debt___nominal.ADDN1">#REF!</definedName>
    <definedName name="Ofwat___actual_opening_Fixed_rate_debt___nominal.ADDN2">#REF!</definedName>
    <definedName name="Ofwat___actual_opening_Fixed_rate_debt___nominal.BR">#REF!</definedName>
    <definedName name="Ofwat___actual_opening_Fixed_rate_debt___nominal.WN">#REF!</definedName>
    <definedName name="Ofwat___actual_opening_Fixed_rate_debt___nominal.WR">#REF!</definedName>
    <definedName name="Ofwat___actual_opening_Fixed_rate_debt___nominal.WWN">#REF!</definedName>
    <definedName name="Ofwat___actual_opening_Floating_rate_debt___nominal.ADDN1">#REF!</definedName>
    <definedName name="Ofwat___actual_opening_Floating_rate_debt___nominal.ADDN2">#REF!</definedName>
    <definedName name="Ofwat___actual_opening_Floating_rate_debt___nominal.BR">#REF!</definedName>
    <definedName name="Ofwat___actual_opening_Floating_rate_debt___nominal.WN">#REF!</definedName>
    <definedName name="Ofwat___actual_opening_Floating_rate_debt___nominal.WR">#REF!</definedName>
    <definedName name="Ofwat___actual_opening_Floating_rate_debt___nominal.WWN">#REF!</definedName>
    <definedName name="Ofwat___actual_opening_index_linked_debt___nominal.ADDN1">#REF!</definedName>
    <definedName name="Ofwat___actual_opening_index_linked_debt___nominal.ADDN2">#REF!</definedName>
    <definedName name="Ofwat___actual_opening_index_linked_debt___nominal.BR">#REF!</definedName>
    <definedName name="Ofwat___actual_opening_index_linked_debt___nominal.WN">#REF!</definedName>
    <definedName name="Ofwat___actual_opening_index_linked_debt___nominal.WR">#REF!</definedName>
    <definedName name="Ofwat___actual_opening_index_linked_debt___nominal.WWN">#REF!</definedName>
    <definedName name="Ofwat___adjustment_to_tax_payment.ADDN1">#REF!</definedName>
    <definedName name="Ofwat___adjustment_to_tax_payment.ADDN2">#REF!</definedName>
    <definedName name="Ofwat___adjustment_to_tax_payment.BR">#REF!</definedName>
    <definedName name="Ofwat___adjustment_to_tax_payment.WN">#REF!</definedName>
    <definedName name="Ofwat___adjustment_to_tax_payment.WR">#REF!</definedName>
    <definedName name="Ofwat___adjustment_to_tax_payment.WWN">#REF!</definedName>
    <definedName name="Ofwat___Adjustment_to_Wholesale_revenue_requirement___real.ADDN1">#REF!</definedName>
    <definedName name="Ofwat___Adjustment_to_Wholesale_revenue_requirement___real.ADDN2">#REF!</definedName>
    <definedName name="Ofwat___Adjustment_to_Wholesale_revenue_requirement___real.BR">#REF!</definedName>
    <definedName name="Ofwat___Adjustment_to_Wholesale_revenue_requirement___real.WN">#REF!</definedName>
    <definedName name="Ofwat___Adjustment_to_Wholesale_revenue_requirement___real.WR">#REF!</definedName>
    <definedName name="Ofwat___Adjustment_to_Wholesale_revenue_requirement___real.WWN">#REF!</definedName>
    <definedName name="Ofwat___allowable_depreciation_on_capitalised_revenue___control.ADDN1">#REF!</definedName>
    <definedName name="Ofwat___allowable_depreciation_on_capitalised_revenue___control.ADDN2">#REF!</definedName>
    <definedName name="Ofwat___allowable_depreciation_on_capitalised_revenue___control.BR">#REF!</definedName>
    <definedName name="Ofwat___allowable_depreciation_on_capitalised_revenue___control.WN">#REF!</definedName>
    <definedName name="Ofwat___allowable_depreciation_on_capitalised_revenue___control.WR">#REF!</definedName>
    <definedName name="Ofwat___allowable_depreciation_on_capitalised_revenue___control.WWN">#REF!</definedName>
    <definedName name="Ofwat___Alternative_revenue_value___real.ADDN1">#REF!</definedName>
    <definedName name="Ofwat___Alternative_revenue_value___real.ADDN2">#REF!</definedName>
    <definedName name="Ofwat___Alternative_revenue_value___real.BR">#REF!</definedName>
    <definedName name="Ofwat___Alternative_revenue_value___real.WN">#REF!</definedName>
    <definedName name="Ofwat___Alternative_revenue_value___real.WR">#REF!</definedName>
    <definedName name="Ofwat___Alternative_revenue_value___real.WWN">#REF!</definedName>
    <definedName name="Ofwat___Base_revenue_for_2024_25___real.ADDN1">#REF!</definedName>
    <definedName name="Ofwat___Base_revenue_for_2024_25___real.ADDN2">#REF!</definedName>
    <definedName name="Ofwat___Base_revenue_for_2024_25___real.BR">#REF!</definedName>
    <definedName name="Ofwat___Base_revenue_for_2024_25___real.WN">#REF!</definedName>
    <definedName name="Ofwat___Base_revenue_for_2024_25___real.WR">#REF!</definedName>
    <definedName name="Ofwat___Base_revenue_for_2024_25___real.WWN">#REF!</definedName>
    <definedName name="Ofwat___blended_interest_rate_on_change_in_borrowings">#REF!</definedName>
    <definedName name="Ofwat___Business__retail_total_allowed_depreciation___real">#REF!</definedName>
    <definedName name="Ofwat___Business_Advance_Receipts_Weighting___Unmeasured">#REF!</definedName>
    <definedName name="Ofwat___Business_Measured_income_accrual_Opening_balance___nominal">#REF!</definedName>
    <definedName name="Ofwat___Business_measured_income_proportion_of_total_Business_income">#REF!</definedName>
    <definedName name="Ofwat___Business_retail_advance_receipts_creditor_days_measured">#REF!</definedName>
    <definedName name="Ofwat___Business_retail_advance_receipts_creditor_days_unmeasured">#REF!</definedName>
    <definedName name="Ofwat___Business_retail_average_cost_per_customer_in_Tariff_Band__Welsh_companies____real.1">#REF!</definedName>
    <definedName name="Ofwat___Business_retail_average_cost_per_customer_in_Tariff_Band__Welsh_companies____real.2">#REF!</definedName>
    <definedName name="Ofwat___Business_retail_average_cost_per_customer_in_Tariff_Band__Welsh_companies____real.3">#REF!</definedName>
    <definedName name="Ofwat___Business_retail_margin___Override">#REF!</definedName>
    <definedName name="Ofwat___Business_retail_Measured_income_accrual_rate">#REF!</definedName>
    <definedName name="Ofwat___Business_retail_revenue_adjustment___real">#REF!</definedName>
    <definedName name="Ofwat___Business_retail_revenue_override___nominal">#REF!</definedName>
    <definedName name="Ofwat___business_weighted_average_debtor_days">#REF!</definedName>
    <definedName name="Ofwat___Capex_creditor_days">#REF!</definedName>
    <definedName name="Ofwat___Capital_expenditure___proportion_of_new_capital_expenditure_qualifying_for_the_main_rate_pool___control.ADDN1">#REF!</definedName>
    <definedName name="Ofwat___Capital_expenditure___proportion_of_new_capital_expenditure_qualifying_for_the_main_rate_pool___control.ADDN2">#REF!</definedName>
    <definedName name="Ofwat___Capital_expenditure___proportion_of_new_capital_expenditure_qualifying_for_the_main_rate_pool___control.BR">#REF!</definedName>
    <definedName name="Ofwat___Capital_expenditure___proportion_of_new_capital_expenditure_qualifying_for_the_main_rate_pool___control.WN">#REF!</definedName>
    <definedName name="Ofwat___Capital_expenditure___proportion_of_new_capital_expenditure_qualifying_for_the_main_rate_pool___control.WR">#REF!</definedName>
    <definedName name="Ofwat___Capital_expenditure___proportion_of_new_capital_expenditure_qualifying_for_the_main_rate_pool___control.WWN">#REF!</definedName>
    <definedName name="Ofwat___Capital_expenditure___proportion_of_new_capital_expenditure_qualifying_for_the_special_rate_pool___control.ADDN1">#REF!</definedName>
    <definedName name="Ofwat___Capital_expenditure___proportion_of_new_capital_expenditure_qualifying_for_the_special_rate_pool___control.ADDN2">#REF!</definedName>
    <definedName name="Ofwat___Capital_expenditure___proportion_of_new_capital_expenditure_qualifying_for_the_special_rate_pool___control.BR">#REF!</definedName>
    <definedName name="Ofwat___Capital_expenditure___proportion_of_new_capital_expenditure_qualifying_for_the_special_rate_pool___control.WN">#REF!</definedName>
    <definedName name="Ofwat___Capital_expenditure___proportion_of_new_capital_expenditure_qualifying_for_the_special_rate_pool___control.WR">#REF!</definedName>
    <definedName name="Ofwat___Capital_expenditure___proportion_of_new_capital_expenditure_qualifying_for_the_special_rate_pool___control.WWN">#REF!</definedName>
    <definedName name="Ofwat___Capital_expenditure___proportion_of_new_capital_expenditure_qualifying_for_the_structures_and_buildings_pool___control.ADDN1">#REF!</definedName>
    <definedName name="Ofwat___Capital_expenditure___proportion_of_new_capital_expenditure_qualifying_for_the_structures_and_buildings_pool___control.ADDN2">#REF!</definedName>
    <definedName name="Ofwat___Capital_expenditure___proportion_of_new_capital_expenditure_qualifying_for_the_structures_and_buildings_pool___control.BR">#REF!</definedName>
    <definedName name="Ofwat___Capital_expenditure___proportion_of_new_capital_expenditure_qualifying_for_the_structures_and_buildings_pool___control.WN">#REF!</definedName>
    <definedName name="Ofwat___Capital_expenditure___proportion_of_new_capital_expenditure_qualifying_for_the_structures_and_buildings_pool___control.WR">#REF!</definedName>
    <definedName name="Ofwat___Capital_expenditure___proportion_of_new_capital_expenditure_qualifying_for_the_structures_and_buildings_pool___control.WWN">#REF!</definedName>
    <definedName name="Ofwat___Capital_expenditure_on_assets_principally_used_by_business_retail___real">#REF!</definedName>
    <definedName name="Ofwat___Capital_expenditure_on_assets_principally_used_by_residential_retail___real">#REF!</definedName>
    <definedName name="Ofwat___Capital_expenditure_writing_down_allowance_main_rate_pool">#REF!</definedName>
    <definedName name="Ofwat___Capital_expenditure_writing_down_allowance_main_rate_pool___first_year_rate">#REF!</definedName>
    <definedName name="Ofwat___Capital_expenditure_writing_down_allowance_special_rate_pool">#REF!</definedName>
    <definedName name="Ofwat___Capital_expenditure_writing_down_allowance_special_rate_pool___first_year_rate">#REF!</definedName>
    <definedName name="Ofwat___Capital_expenditure_writing_down_allowance_structures_and_buildings_pool">#REF!</definedName>
    <definedName name="Ofwat___Capital_expenditure_writing_down_allowance_structures_and_buildings_pool___first_year_rate">#REF!</definedName>
    <definedName name="Ofwat___Cash_and_cash_equivalents_actual_initial_balance___control___nominal.ADDN1">#REF!</definedName>
    <definedName name="Ofwat___Cash_and_cash_equivalents_actual_initial_balance___control___nominal.ADDN2">#REF!</definedName>
    <definedName name="Ofwat___Cash_and_cash_equivalents_actual_initial_balance___control___nominal.BR">#REF!</definedName>
    <definedName name="Ofwat___Cash_and_cash_equivalents_actual_initial_balance___control___nominal.WN">#REF!</definedName>
    <definedName name="Ofwat___Cash_and_cash_equivalents_actual_initial_balance___control___nominal.WR">#REF!</definedName>
    <definedName name="Ofwat___Cash_and_cash_equivalents_actual_initial_balance___control___nominal.WWN">#REF!</definedName>
    <definedName name="Ofwat___cash_contributions__DB_schemes__ongoing____actual_and_forecast___control___real.ADDN1">#REF!</definedName>
    <definedName name="Ofwat___cash_contributions__DB_schemes__ongoing____actual_and_forecast___control___real.ADDN2">#REF!</definedName>
    <definedName name="Ofwat___cash_contributions__DB_schemes__ongoing____actual_and_forecast___control___real.BR">#REF!</definedName>
    <definedName name="Ofwat___cash_contributions__DB_schemes__ongoing____actual_and_forecast___control___real.WN">#REF!</definedName>
    <definedName name="Ofwat___cash_contributions__DB_schemes__ongoing____actual_and_forecast___control___real.WR">#REF!</definedName>
    <definedName name="Ofwat___cash_contributions__DB_schemes__ongoing____actual_and_forecast___control___real.WWN">#REF!</definedName>
    <definedName name="Ofwat___cash_interest_rate.ADDN1">#REF!</definedName>
    <definedName name="Ofwat___cash_interest_rate.ADDN2">#REF!</definedName>
    <definedName name="Ofwat___cash_interest_rate.BR">#REF!</definedName>
    <definedName name="Ofwat___cash_interest_rate.WN">#REF!</definedName>
    <definedName name="Ofwat___cash_interest_rate.WR">#REF!</definedName>
    <definedName name="Ofwat___cash_interest_rate.WWN">#REF!</definedName>
    <definedName name="Ofwat___Charge_for_DB_schemes___residential_retail___charge_for_DB_schemes___control___real.ADDN1">#REF!</definedName>
    <definedName name="Ofwat___Charge_for_DB_schemes___residential_retail___charge_for_DB_schemes___control___real.ADDN2">#REF!</definedName>
    <definedName name="Ofwat___Charge_for_DB_schemes___residential_retail___charge_for_DB_schemes___control___real.BR">#REF!</definedName>
    <definedName name="Ofwat___Charge_for_DB_schemes___residential_retail___charge_for_DB_schemes___control___real.WN">#REF!</definedName>
    <definedName name="Ofwat___Charge_for_DB_schemes___residential_retail___charge_for_DB_schemes___control___real.WR">#REF!</definedName>
    <definedName name="Ofwat___Charge_for_DB_schemes___residential_retail___charge_for_DB_schemes___control___real.WWN">#REF!</definedName>
    <definedName name="Ofwat___Consumer_price_index__including_housing_costs____Consumer_Price_Index__with_housing__for_April">#REF!</definedName>
    <definedName name="Ofwat___Consumer_price_index__including_housing_costs____Consumer_Price_Index__with_housing__for_August">#REF!</definedName>
    <definedName name="Ofwat___Consumer_price_index__including_housing_costs____Consumer_Price_Index__with_housing__for_December">#REF!</definedName>
    <definedName name="Ofwat___Consumer_price_index__including_housing_costs____Consumer_Price_Index__with_housing__for_February">#REF!</definedName>
    <definedName name="Ofwat___Consumer_price_index__including_housing_costs____Consumer_Price_Index__with_housing__for_January">#REF!</definedName>
    <definedName name="Ofwat___Consumer_price_index__including_housing_costs____Consumer_Price_Index__with_housing__for_July">#REF!</definedName>
    <definedName name="Ofwat___Consumer_price_index__including_housing_costs____Consumer_Price_Index__with_housing__for_June">#REF!</definedName>
    <definedName name="Ofwat___Consumer_price_index__including_housing_costs____Consumer_Price_Index__with_housing__for_March">#REF!</definedName>
    <definedName name="Ofwat___Consumer_price_index__including_housing_costs____Consumer_Price_Index__with_housing__for_May">#REF!</definedName>
    <definedName name="Ofwat___Consumer_price_index__including_housing_costs____Consumer_Price_Index__with_housing__for_November">#REF!</definedName>
    <definedName name="Ofwat___Consumer_price_index__including_housing_costs____Consumer_Price_Index__with_housing__for_November___Constant">#REF!</definedName>
    <definedName name="Ofwat___Consumer_price_index__including_housing_costs____Consumer_Price_Index__with_housing__for_October">#REF!</definedName>
    <definedName name="Ofwat___Consumer_price_index__including_housing_costs____Consumer_Price_Index__with_housing__for_September">#REF!</definedName>
    <definedName name="Ofwat___Cost_to_serve_metered_dual_customers___real">#REF!</definedName>
    <definedName name="Ofwat___Cost_to_serve_metered_sewerage_customers___real">#REF!</definedName>
    <definedName name="Ofwat___Cost_to_serve_metered_water_customers___real">#REF!</definedName>
    <definedName name="Ofwat___Cost_to_serve_per_unmetered_water_customers___real">#REF!</definedName>
    <definedName name="Ofwat___Cost_to_serve_unmetered_dual_customers___real">#REF!</definedName>
    <definedName name="Ofwat___Cost_to_serve_unmetered_sewerage_customers___real">#REF!</definedName>
    <definedName name="Ofwat___CPI_H____2022_23___April">#REF!</definedName>
    <definedName name="Ofwat___CPI_H____2022_23___August">#REF!</definedName>
    <definedName name="Ofwat___CPI_H____2022_23___December">#REF!</definedName>
    <definedName name="Ofwat___CPI_H____2022_23___February">#REF!</definedName>
    <definedName name="Ofwat___CPI_H____2022_23___January">#REF!</definedName>
    <definedName name="Ofwat___CPI_H____2022_23___July">#REF!</definedName>
    <definedName name="Ofwat___CPI_H____2022_23___June">#REF!</definedName>
    <definedName name="Ofwat___CPI_H____2022_23___March">#REF!</definedName>
    <definedName name="Ofwat___CPI_H____2022_23___May">#REF!</definedName>
    <definedName name="Ofwat___CPI_H____2022_23___November">#REF!</definedName>
    <definedName name="Ofwat___CPI_H____2022_23___October">#REF!</definedName>
    <definedName name="Ofwat___CPI_H____2022_23___September">#REF!</definedName>
    <definedName name="Ofwat___Current_tax_liabilities___Appointee_b_f___nominal">#REF!</definedName>
    <definedName name="Ofwat___Debtors_other___nominal">#REF!</definedName>
    <definedName name="Ofwat___Defined_benefit_pension_deficit_recovery_per_IN13_17___real.ADDN1">#REF!</definedName>
    <definedName name="Ofwat___Defined_benefit_pension_deficit_recovery_per_IN13_17___real.ADDN2">#REF!</definedName>
    <definedName name="Ofwat___Defined_benefit_pension_deficit_recovery_per_IN13_17___real.BR">#REF!</definedName>
    <definedName name="Ofwat___Defined_benefit_pension_deficit_recovery_per_IN13_17___real.WN">#REF!</definedName>
    <definedName name="Ofwat___Defined_benefit_pension_deficit_recovery_per_IN13_17___real.WR">#REF!</definedName>
    <definedName name="Ofwat___Defined_benefit_pension_deficit_recovery_per_IN13_17___real.WWN">#REF!</definedName>
    <definedName name="Ofwat___Depreciation_b_f___control___active___nominal.ADDN1">#REF!</definedName>
    <definedName name="Ofwat___Depreciation_b_f___control___active___nominal.ADDN2">#REF!</definedName>
    <definedName name="Ofwat___Depreciation_b_f___control___active___nominal.BR">#REF!</definedName>
    <definedName name="Ofwat___Depreciation_b_f___control___active___nominal.WN">#REF!</definedName>
    <definedName name="Ofwat___Depreciation_b_f___control___active___nominal.WR">#REF!</definedName>
    <definedName name="Ofwat___Depreciation_b_f___control___active___nominal.WWN">#REF!</definedName>
    <definedName name="Ofwat___Disallowable_expenditure___Change_in_general_provisions___control___nominal.ADDN1">#REF!</definedName>
    <definedName name="Ofwat___Disallowable_expenditure___Change_in_general_provisions___control___nominal.ADDN2">#REF!</definedName>
    <definedName name="Ofwat___Disallowable_expenditure___Change_in_general_provisions___control___nominal.BR">#REF!</definedName>
    <definedName name="Ofwat___Disallowable_expenditure___Change_in_general_provisions___control___nominal.WN">#REF!</definedName>
    <definedName name="Ofwat___Disallowable_expenditure___Change_in_general_provisions___control___nominal.WR">#REF!</definedName>
    <definedName name="Ofwat___Disallowable_expenditure___Change_in_general_provisions___control___nominal.WWN">#REF!</definedName>
    <definedName name="Ofwat___Discount_rate_for_reprofiling_allowed_revenue.ADDN1">#REF!</definedName>
    <definedName name="Ofwat___Discount_rate_for_reprofiling_allowed_revenue.ADDN2">#REF!</definedName>
    <definedName name="Ofwat___Discount_rate_for_reprofiling_allowed_revenue.BR">#REF!</definedName>
    <definedName name="Ofwat___Discount_rate_for_reprofiling_allowed_revenue.WN">#REF!</definedName>
    <definedName name="Ofwat___Discount_rate_for_reprofiling_allowed_revenue.WR">#REF!</definedName>
    <definedName name="Ofwat___Discount_rate_for_reprofiling_allowed_revenue.WWN">#REF!</definedName>
    <definedName name="Ofwat___Dividend_creditors_wholesale_retail_split___business_retail___nominal">#REF!</definedName>
    <definedName name="Ofwat___Dividend_creditors_wholesale_retail_split___Dividend_creditors___residential_retail___nominal">#REF!</definedName>
    <definedName name="Ofwat___dividend_yield">#REF!</definedName>
    <definedName name="Ofwat___Expenditure___Total_residential_retail_costs___Residential_measured___Water_and_Wastewater___nominal">#REF!</definedName>
    <definedName name="Ofwat___Expenditure___Total_residential_retail_costs___Residential_unmeasured___Water_and_Wastewater___nominal">#REF!</definedName>
    <definedName name="Ofwat___Finance_lease_depreciation___control___nominal.ADDN1">#REF!</definedName>
    <definedName name="Ofwat___Finance_lease_depreciation___control___nominal.ADDN2">#REF!</definedName>
    <definedName name="Ofwat___Finance_lease_depreciation___control___nominal.BR">#REF!</definedName>
    <definedName name="Ofwat___Finance_lease_depreciation___control___nominal.WN">#REF!</definedName>
    <definedName name="Ofwat___Finance_lease_depreciation___control___nominal.WR">#REF!</definedName>
    <definedName name="Ofwat___Finance_lease_depreciation___control___nominal.WWN">#REF!</definedName>
    <definedName name="Ofwat___Fixed_asset_net_book_value_at_31_March___business_retail___nominal">#REF!</definedName>
    <definedName name="Ofwat___fixed_asset_net_book_value_at_31_March___residential_retail___nominal">#REF!</definedName>
    <definedName name="Ofwat___Fixed_assets_b_f___control___active___nominal.ADDN1">#REF!</definedName>
    <definedName name="Ofwat___Fixed_assets_b_f___control___active___nominal.ADDN2">#REF!</definedName>
    <definedName name="Ofwat___Fixed_assets_b_f___control___active___nominal.BR">#REF!</definedName>
    <definedName name="Ofwat___Fixed_assets_b_f___control___active___nominal.WN">#REF!</definedName>
    <definedName name="Ofwat___Fixed_assets_b_f___control___active___nominal.WR">#REF!</definedName>
    <definedName name="Ofwat___Fixed_assets_b_f___control___active___nominal.WWN">#REF!</definedName>
    <definedName name="Ofwat___Grants_and_contributions___capital_expenditure___non_price_control___real.ADDN1">#REF!</definedName>
    <definedName name="Ofwat___Grants_and_contributions___capital_expenditure___non_price_control___real.ADDN2">#REF!</definedName>
    <definedName name="Ofwat___Grants_and_contributions___capital_expenditure___non_price_control___real.BR">#REF!</definedName>
    <definedName name="Ofwat___Grants_and_contributions___capital_expenditure___non_price_control___real.WN">#REF!</definedName>
    <definedName name="Ofwat___Grants_and_contributions___capital_expenditure___non_price_control___real.WR">#REF!</definedName>
    <definedName name="Ofwat___Grants_and_contributions___capital_expenditure___non_price_control___real.WWN">#REF!</definedName>
    <definedName name="Ofwat___Grants_and_contributions___operational_expenditure___non_price_control___real.ADDN1">#REF!</definedName>
    <definedName name="Ofwat___Grants_and_contributions___operational_expenditure___non_price_control___real.ADDN2">#REF!</definedName>
    <definedName name="Ofwat___Grants_and_contributions___operational_expenditure___non_price_control___real.BR">#REF!</definedName>
    <definedName name="Ofwat___Grants_and_contributions___operational_expenditure___non_price_control___real.WN">#REF!</definedName>
    <definedName name="Ofwat___Grants_and_contributions___operational_expenditure___non_price_control___real.WR">#REF!</definedName>
    <definedName name="Ofwat___Grants_and_contributions___operational_expenditure___non_price_control___real.WWN">#REF!</definedName>
    <definedName name="Ofwat___Grants_and_contributions_net_of_income_offset___capital_expenditure___price_control___real.ADDN1">#REF!</definedName>
    <definedName name="Ofwat___Grants_and_contributions_net_of_income_offset___capital_expenditure___price_control___real.ADDN2">#REF!</definedName>
    <definedName name="Ofwat___Grants_and_contributions_net_of_income_offset___capital_expenditure___price_control___real.BR">#REF!</definedName>
    <definedName name="Ofwat___Grants_and_contributions_net_of_income_offset___capital_expenditure___price_control___real.WN">#REF!</definedName>
    <definedName name="Ofwat___Grants_and_contributions_net_of_income_offset___capital_expenditure___price_control___real.WR">#REF!</definedName>
    <definedName name="Ofwat___Grants_and_contributions_net_of_income_offset___capital_expenditure___price_control___real.WWN">#REF!</definedName>
    <definedName name="Ofwat___Grants_and_contributions_net_of_income_offset___operational_expenditure___price_control___real.ADDN1">#REF!</definedName>
    <definedName name="Ofwat___Grants_and_contributions_net_of_income_offset___operational_expenditure___price_control___real.ADDN2">#REF!</definedName>
    <definedName name="Ofwat___Grants_and_contributions_net_of_income_offset___operational_expenditure___price_control___real.BR">#REF!</definedName>
    <definedName name="Ofwat___Grants_and_contributions_net_of_income_offset___operational_expenditure___price_control___real.WN">#REF!</definedName>
    <definedName name="Ofwat___Grants_and_contributions_net_of_income_offset___operational_expenditure___price_control___real.WR">#REF!</definedName>
    <definedName name="Ofwat___Grants_and_contributions_net_of_income_offset___operational_expenditure___price_control___real.WWN">#REF!</definedName>
    <definedName name="Ofwat___Gross_capital_expenditure___including_g_c_and_cost_sharing___real.ADDN1">#REF!</definedName>
    <definedName name="Ofwat___Gross_capital_expenditure___including_g_c_and_cost_sharing___real.ADDN2">#REF!</definedName>
    <definedName name="Ofwat___Gross_capital_expenditure___including_g_c_and_cost_sharing___real.BR">#REF!</definedName>
    <definedName name="Ofwat___Gross_capital_expenditure___including_g_c_and_cost_sharing___real.WN">#REF!</definedName>
    <definedName name="Ofwat___Gross_capital_expenditure___including_g_c_and_cost_sharing___real.WR">#REF!</definedName>
    <definedName name="Ofwat___Gross_capital_expenditure___including_g_c_and_cost_sharing___real.WWN">#REF!</definedName>
    <definedName name="Ofwat___HH_Advance_receipts_creditor_days_measured">#REF!</definedName>
    <definedName name="Ofwat___HH_Advance_receipts_creditor_days_unmeasured">#REF!</definedName>
    <definedName name="Ofwat___HH_Measured_income_accrual___nominal">#REF!</definedName>
    <definedName name="Ofwat___HH_Measured_income_accrual_rate">#REF!</definedName>
    <definedName name="Ofwat___HH_measured_trade_debtors">#REF!</definedName>
    <definedName name="Ofwat___HH_measured_trade_receivables___net___nominal">#REF!</definedName>
    <definedName name="Ofwat___HH_unmeasured_trade_debtors">#REF!</definedName>
    <definedName name="Ofwat___HH_unmeasured_trade_receivables___nominal">#REF!</definedName>
    <definedName name="Ofwat___Households_connected_for_sewerage_only___metered">#REF!</definedName>
    <definedName name="Ofwat___Households_connected_for_sewerage_only___unmetered">#REF!</definedName>
    <definedName name="Ofwat___Households_connected_for_water_and_sewerage___metered">#REF!</definedName>
    <definedName name="Ofwat___Households_connected_for_water_and_sewerage___unmetered">#REF!</definedName>
    <definedName name="Ofwat___Households_connected_for_water_only___metered">#REF!</definedName>
    <definedName name="Ofwat___Households_connected_for_water_only___unmetered">#REF!</definedName>
    <definedName name="Ofwat___Innovation_funding___real.ADDN1">#REF!</definedName>
    <definedName name="Ofwat___Innovation_funding___real.ADDN2">#REF!</definedName>
    <definedName name="Ofwat___Innovation_funding___real.BR">#REF!</definedName>
    <definedName name="Ofwat___Innovation_funding___real.WN">#REF!</definedName>
    <definedName name="Ofwat___Innovation_funding___real.WR">#REF!</definedName>
    <definedName name="Ofwat___Innovation_funding___real.WWN">#REF!</definedName>
    <definedName name="Ofwat___Interest_rate___Business___Active">#REF!</definedName>
    <definedName name="Ofwat___interest_rate___residential">#REF!</definedName>
    <definedName name="Ofwat___interest_rate_on_CPIH_index_linked_debt.ADDN1">#REF!</definedName>
    <definedName name="Ofwat___interest_rate_on_CPIH_index_linked_debt.ADDN2">#REF!</definedName>
    <definedName name="Ofwat___interest_rate_on_CPIH_index_linked_debt.BR">#REF!</definedName>
    <definedName name="Ofwat___interest_rate_on_CPIH_index_linked_debt.WN">#REF!</definedName>
    <definedName name="Ofwat___interest_rate_on_CPIH_index_linked_debt.WR">#REF!</definedName>
    <definedName name="Ofwat___interest_rate_on_CPIH_index_linked_debt.WWN">#REF!</definedName>
    <definedName name="Ofwat___interest_rate_on_fixed_rate_debt.ADDN1">#REF!</definedName>
    <definedName name="Ofwat___interest_rate_on_fixed_rate_debt.ADDN2">#REF!</definedName>
    <definedName name="Ofwat___interest_rate_on_fixed_rate_debt.BR">#REF!</definedName>
    <definedName name="Ofwat___interest_rate_on_fixed_rate_debt.WN">#REF!</definedName>
    <definedName name="Ofwat___interest_rate_on_fixed_rate_debt.WR">#REF!</definedName>
    <definedName name="Ofwat___interest_rate_on_fixed_rate_debt.WWN">#REF!</definedName>
    <definedName name="Ofwat___interest_rate_on_RPI_index_linked_debt.ADDN1">#REF!</definedName>
    <definedName name="Ofwat___interest_rate_on_RPI_index_linked_debt.ADDN2">#REF!</definedName>
    <definedName name="Ofwat___interest_rate_on_RPI_index_linked_debt.BR">#REF!</definedName>
    <definedName name="Ofwat___interest_rate_on_RPI_index_linked_debt.WN">#REF!</definedName>
    <definedName name="Ofwat___interest_rate_on_RPI_index_linked_debt.WR">#REF!</definedName>
    <definedName name="Ofwat___interest_rate_on_RPI_index_linked_debt.WWN">#REF!</definedName>
    <definedName name="Ofwat___Inventories_balance___control___nominal.ADDN1">#REF!</definedName>
    <definedName name="Ofwat___Inventories_balance___control___nominal.ADDN2">#REF!</definedName>
    <definedName name="Ofwat___Inventories_balance___control___nominal.BR">#REF!</definedName>
    <definedName name="Ofwat___Inventories_balance___control___nominal.WN">#REF!</definedName>
    <definedName name="Ofwat___Inventories_balance___control___nominal.WR">#REF!</definedName>
    <definedName name="Ofwat___Inventories_balance___control___nominal.WWN">#REF!</definedName>
    <definedName name="Ofwat___IRE_totex_adjustment_for_ACICR__Ofwat____real.ADDN1">#REF!</definedName>
    <definedName name="Ofwat___IRE_totex_adjustment_for_ACICR__Ofwat____real.ADDN2">#REF!</definedName>
    <definedName name="Ofwat___IRE_totex_adjustment_for_ACICR__Ofwat____real.BR">#REF!</definedName>
    <definedName name="Ofwat___IRE_totex_adjustment_for_ACICR__Ofwat____real.WN">#REF!</definedName>
    <definedName name="Ofwat___IRE_totex_adjustment_for_ACICR__Ofwat____real.WR">#REF!</definedName>
    <definedName name="Ofwat___IRE_totex_adjustment_for_ACICR__Ofwat____real.WWN">#REF!</definedName>
    <definedName name="Ofwat___Long_term_CPI_H__assumed_percentage_increase">#REF!</definedName>
    <definedName name="Ofwat___Measured_charge___business.ADDN1">#REF!</definedName>
    <definedName name="Ofwat___Measured_charge___business.ADDN2">#REF!</definedName>
    <definedName name="Ofwat___Measured_charge___business.BR">#REF!</definedName>
    <definedName name="Ofwat___Measured_charge___business.WN">#REF!</definedName>
    <definedName name="Ofwat___Measured_charge___business.WR">#REF!</definedName>
    <definedName name="Ofwat___Measured_charge___business.WWN">#REF!</definedName>
    <definedName name="Ofwat___Measured_charge___residential.ADDN1">#REF!</definedName>
    <definedName name="Ofwat___Measured_charge___residential.ADDN2">#REF!</definedName>
    <definedName name="Ofwat___Measured_charge___residential.BR">#REF!</definedName>
    <definedName name="Ofwat___Measured_charge___residential.WN">#REF!</definedName>
    <definedName name="Ofwat___Measured_charge___residential.WR">#REF!</definedName>
    <definedName name="Ofwat___Measured_charge___residential.WWN">#REF!</definedName>
    <definedName name="Ofwat___Movement_in_intangible_asset_and_investments_balance___control___nominal.ADDN1">#REF!</definedName>
    <definedName name="Ofwat___Movement_in_intangible_asset_and_investments_balance___control___nominal.ADDN2">#REF!</definedName>
    <definedName name="Ofwat___Movement_in_intangible_asset_and_investments_balance___control___nominal.BR">#REF!</definedName>
    <definedName name="Ofwat___Movement_in_intangible_asset_and_investments_balance___control___nominal.WN">#REF!</definedName>
    <definedName name="Ofwat___Movement_in_intangible_asset_and_investments_balance___control___nominal.WR">#REF!</definedName>
    <definedName name="Ofwat___Movement_in_intangible_asset_and_investments_balance___control___nominal.WWN">#REF!</definedName>
    <definedName name="Ofwat___Movement_in_other_liabilities___control___nominal.ADDN1">#REF!</definedName>
    <definedName name="Ofwat___Movement_in_other_liabilities___control___nominal.ADDN2">#REF!</definedName>
    <definedName name="Ofwat___Movement_in_other_liabilities___control___nominal.BR">#REF!</definedName>
    <definedName name="Ofwat___Movement_in_other_liabilities___control___nominal.WN">#REF!</definedName>
    <definedName name="Ofwat___Movement_in_other_liabilities___control___nominal.WR">#REF!</definedName>
    <definedName name="Ofwat___Movement_in_other_liabilities___control___nominal.WWN">#REF!</definedName>
    <definedName name="Ofwat___Movement_in_provisions___control___nominal.ADDN1">#REF!</definedName>
    <definedName name="Ofwat___Movement_in_provisions___control___nominal.ADDN2">#REF!</definedName>
    <definedName name="Ofwat___Movement_in_provisions___control___nominal.BR">#REF!</definedName>
    <definedName name="Ofwat___Movement_in_provisions___control___nominal.WN">#REF!</definedName>
    <definedName name="Ofwat___Movement_in_provisions___control___nominal.WR">#REF!</definedName>
    <definedName name="Ofwat___Movement_in_provisions___control___nominal.WWN">#REF!</definedName>
    <definedName name="Ofwat___movement_in_trade_debtor___business___nominal">#REF!</definedName>
    <definedName name="Ofwat___Non_price_control_income___principal_services___real.ADDN1">#REF!</definedName>
    <definedName name="Ofwat___Non_price_control_income___principal_services___real.ADDN2">#REF!</definedName>
    <definedName name="Ofwat___Non_price_control_income___principal_services___real.BR">#REF!</definedName>
    <definedName name="Ofwat___Non_price_control_income___principal_services___real.WN">#REF!</definedName>
    <definedName name="Ofwat___Non_price_control_income___principal_services___real.WR">#REF!</definedName>
    <definedName name="Ofwat___Non_price_control_income___principal_services___real.WWN">#REF!</definedName>
    <definedName name="Ofwat___Non_price_control_income___third_party_services___Bulk_supplies___contract_not_qualifying_for_water_trading_incentives___signed_before_1_April_2020___real.ADDN1">#REF!</definedName>
    <definedName name="Ofwat___Non_price_control_income___third_party_services___Bulk_supplies___contract_not_qualifying_for_water_trading_incentives___signed_before_1_April_2020___real.ADDN2">#REF!</definedName>
    <definedName name="Ofwat___Non_price_control_income___third_party_services___Bulk_supplies___contract_not_qualifying_for_water_trading_incentives___signed_before_1_April_2020___real.BR">#REF!</definedName>
    <definedName name="Ofwat___Non_price_control_income___third_party_services___Bulk_supplies___contract_not_qualifying_for_water_trading_incentives___signed_before_1_April_2020___real.WN">#REF!</definedName>
    <definedName name="Ofwat___Non_price_control_income___third_party_services___Bulk_supplies___contract_not_qualifying_for_water_trading_incentives___signed_before_1_April_2020___real.WR">#REF!</definedName>
    <definedName name="Ofwat___Non_price_control_income___third_party_services___Bulk_supplies___contract_not_qualifying_for_water_trading_incentives___signed_before_1_April_2020___real.WWN">#REF!</definedName>
    <definedName name="Ofwat___Non_price_control_income___third_party_services___Bulk_supplies___contract_qualifying_for_water_trading_incentives___on_or_after_1_April_2020___real.ADDN1">#REF!</definedName>
    <definedName name="Ofwat___Non_price_control_income___third_party_services___Bulk_supplies___contract_qualifying_for_water_trading_incentives___on_or_after_1_April_2020___real.ADDN2">#REF!</definedName>
    <definedName name="Ofwat___Non_price_control_income___third_party_services___Bulk_supplies___contract_qualifying_for_water_trading_incentives___on_or_after_1_April_2020___real.BR">#REF!</definedName>
    <definedName name="Ofwat___Non_price_control_income___third_party_services___Bulk_supplies___contract_qualifying_for_water_trading_incentives___on_or_after_1_April_2020___real.WN">#REF!</definedName>
    <definedName name="Ofwat___Non_price_control_income___third_party_services___Bulk_supplies___contract_qualifying_for_water_trading_incentives___on_or_after_1_April_2020___real.WR">#REF!</definedName>
    <definedName name="Ofwat___Non_price_control_income___third_party_services___Bulk_supplies___contract_qualifying_for_water_trading_incentives___on_or_after_1_April_2020___real.WWN">#REF!</definedName>
    <definedName name="Ofwat___Non_price_control_income___third_party_services___Bulk_supplies___General___real.ADDN1">#REF!</definedName>
    <definedName name="Ofwat___Non_price_control_income___third_party_services___Bulk_supplies___General___real.ADDN2">#REF!</definedName>
    <definedName name="Ofwat___Non_price_control_income___third_party_services___Bulk_supplies___General___real.BR">#REF!</definedName>
    <definedName name="Ofwat___Non_price_control_income___third_party_services___Bulk_supplies___General___real.WN">#REF!</definedName>
    <definedName name="Ofwat___Non_price_control_income___third_party_services___Bulk_supplies___General___real.WR">#REF!</definedName>
    <definedName name="Ofwat___Non_price_control_income___third_party_services___Bulk_supplies___General___real.WWN">#REF!</definedName>
    <definedName name="Ofwat___Non_price_control_income___third_party_services___other___real.ADDN1">#REF!</definedName>
    <definedName name="Ofwat___Non_price_control_income___third_party_services___other___real.ADDN2">#REF!</definedName>
    <definedName name="Ofwat___Non_price_control_income___third_party_services___other___real.BR">#REF!</definedName>
    <definedName name="Ofwat___Non_price_control_income___third_party_services___other___real.WN">#REF!</definedName>
    <definedName name="Ofwat___Non_price_control_income___third_party_services___other___real.WR">#REF!</definedName>
    <definedName name="Ofwat___Non_price_control_income___third_party_services___other___real.WWN">#REF!</definedName>
    <definedName name="Ofwat___Notional_target_gearing___control.ADDN1">#REF!</definedName>
    <definedName name="Ofwat___Notional_target_gearing___control.ADDN2">#REF!</definedName>
    <definedName name="Ofwat___Notional_target_gearing___control.BR">#REF!</definedName>
    <definedName name="Ofwat___Notional_target_gearing___control.WN">#REF!</definedName>
    <definedName name="Ofwat___Notional_target_gearing___control.WR">#REF!</definedName>
    <definedName name="Ofwat___Notional_target_gearing___control.WWN">#REF!</definedName>
    <definedName name="Ofwat___opening_business_debtors_measured___nominal">#REF!</definedName>
    <definedName name="Ofwat___opening_business_debtors_unmeasured_nominal">#REF!</definedName>
    <definedName name="Ofwat___Opening_business_retail_measured_advance_receipts___nominal">#REF!</definedName>
    <definedName name="Ofwat___Opening_business_retail_unmeasured_advance_receipts___nominal">#REF!</definedName>
    <definedName name="Ofwat___Opening_Called_up_share_capital_balance___control___nominal.ADDN1">#REF!</definedName>
    <definedName name="Ofwat___Opening_Called_up_share_capital_balance___control___nominal.ADDN2">#REF!</definedName>
    <definedName name="Ofwat___Opening_Called_up_share_capital_balance___control___nominal.BR">#REF!</definedName>
    <definedName name="Ofwat___Opening_Called_up_share_capital_balance___control___nominal.WN">#REF!</definedName>
    <definedName name="Ofwat___Opening_Called_up_share_capital_balance___control___nominal.WR">#REF!</definedName>
    <definedName name="Ofwat___Opening_Called_up_share_capital_balance___control___nominal.WWN">#REF!</definedName>
    <definedName name="Ofwat___Opening_Capex_creditors_balance___control___nominal.ADDN1">#REF!</definedName>
    <definedName name="Ofwat___Opening_Capex_creditors_balance___control___nominal.ADDN2">#REF!</definedName>
    <definedName name="Ofwat___Opening_Capex_creditors_balance___control___nominal.BR">#REF!</definedName>
    <definedName name="Ofwat___Opening_Capex_creditors_balance___control___nominal.WN">#REF!</definedName>
    <definedName name="Ofwat___Opening_Capex_creditors_balance___control___nominal.WR">#REF!</definedName>
    <definedName name="Ofwat___Opening_Capex_creditors_balance___control___nominal.WWN">#REF!</definedName>
    <definedName name="Ofwat___Opening_Capital_allowance_balance___Main_rate_pool___Capital_expenditure___control___nominal.ADDN1">#REF!</definedName>
    <definedName name="Ofwat___Opening_Capital_allowance_balance___Main_rate_pool___Capital_expenditure___control___nominal.ADDN2">#REF!</definedName>
    <definedName name="Ofwat___Opening_Capital_allowance_balance___Main_rate_pool___Capital_expenditure___control___nominal.BR">#REF!</definedName>
    <definedName name="Ofwat___Opening_Capital_allowance_balance___Main_rate_pool___Capital_expenditure___control___nominal.WN">#REF!</definedName>
    <definedName name="Ofwat___Opening_Capital_allowance_balance___Main_rate_pool___Capital_expenditure___control___nominal.WR">#REF!</definedName>
    <definedName name="Ofwat___Opening_Capital_allowance_balance___Main_rate_pool___Capital_expenditure___control___nominal.WWN">#REF!</definedName>
    <definedName name="Ofwat___Opening_Capital_allowance_balance___special_rate_pool___Capital_expenditure___control___nominal.ADDN1">#REF!</definedName>
    <definedName name="Ofwat___Opening_Capital_allowance_balance___special_rate_pool___Capital_expenditure___control___nominal.ADDN2">#REF!</definedName>
    <definedName name="Ofwat___Opening_Capital_allowance_balance___special_rate_pool___Capital_expenditure___control___nominal.BR">#REF!</definedName>
    <definedName name="Ofwat___Opening_Capital_allowance_balance___special_rate_pool___Capital_expenditure___control___nominal.WN">#REF!</definedName>
    <definedName name="Ofwat___Opening_Capital_allowance_balance___special_rate_pool___Capital_expenditure___control___nominal.WR">#REF!</definedName>
    <definedName name="Ofwat___Opening_Capital_allowance_balance___special_rate_pool___Capital_expenditure___control___nominal.WWN">#REF!</definedName>
    <definedName name="Ofwat___Opening_Capital_allowance_balance___Structures_and_buildings_pool___Capital_expenditure___control___nominal.ADDN1">#REF!</definedName>
    <definedName name="Ofwat___Opening_Capital_allowance_balance___Structures_and_buildings_pool___Capital_expenditure___control___nominal.ADDN2">#REF!</definedName>
    <definedName name="Ofwat___Opening_Capital_allowance_balance___Structures_and_buildings_pool___Capital_expenditure___control___nominal.BR">#REF!</definedName>
    <definedName name="Ofwat___Opening_Capital_allowance_balance___Structures_and_buildings_pool___Capital_expenditure___control___nominal.WN">#REF!</definedName>
    <definedName name="Ofwat___Opening_Capital_allowance_balance___Structures_and_buildings_pool___Capital_expenditure___control___nominal.WR">#REF!</definedName>
    <definedName name="Ofwat___Opening_Capital_allowance_balance___Structures_and_buildings_pool___Capital_expenditure___control___nominal.WWN">#REF!</definedName>
    <definedName name="Ofwat___opening_current_tax_liabilities___control___nominal.ADDN1">#REF!</definedName>
    <definedName name="Ofwat___opening_current_tax_liabilities___control___nominal.ADDN2">#REF!</definedName>
    <definedName name="Ofwat___opening_current_tax_liabilities___control___nominal.BR">#REF!</definedName>
    <definedName name="Ofwat___opening_current_tax_liabilities___control___nominal.WN">#REF!</definedName>
    <definedName name="Ofwat___opening_current_tax_liabilities___control___nominal.WR">#REF!</definedName>
    <definedName name="Ofwat___opening_current_tax_liabilities___control___nominal.WWN">#REF!</definedName>
    <definedName name="Ofwat___opening_deferred_tax_balance___control___nominal.ADDN1">#REF!</definedName>
    <definedName name="Ofwat___opening_deferred_tax_balance___control___nominal.ADDN2">#REF!</definedName>
    <definedName name="Ofwat___opening_deferred_tax_balance___control___nominal.BR">#REF!</definedName>
    <definedName name="Ofwat___opening_deferred_tax_balance___control___nominal.WN">#REF!</definedName>
    <definedName name="Ofwat___opening_deferred_tax_balance___control___nominal.WR">#REF!</definedName>
    <definedName name="Ofwat___opening_deferred_tax_balance___control___nominal.WWN">#REF!</definedName>
    <definedName name="Ofwat___opening_dividend_cashflow_balance___control___nominal.ADDN1">#REF!</definedName>
    <definedName name="Ofwat___opening_dividend_cashflow_balance___control___nominal.ADDN2">#REF!</definedName>
    <definedName name="Ofwat___opening_dividend_cashflow_balance___control___nominal.BR">#REF!</definedName>
    <definedName name="Ofwat___opening_dividend_cashflow_balance___control___nominal.WN">#REF!</definedName>
    <definedName name="Ofwat___opening_dividend_cashflow_balance___control___nominal.WR">#REF!</definedName>
    <definedName name="Ofwat___opening_dividend_cashflow_balance___control___nominal.WWN">#REF!</definedName>
    <definedName name="Ofwat___Opening_Dividend_creditors_balance___control___nominal.ADDN1">#REF!</definedName>
    <definedName name="Ofwat___Opening_Dividend_creditors_balance___control___nominal.ADDN2">#REF!</definedName>
    <definedName name="Ofwat___Opening_Dividend_creditors_balance___control___nominal.BR">#REF!</definedName>
    <definedName name="Ofwat___Opening_Dividend_creditors_balance___control___nominal.WN">#REF!</definedName>
    <definedName name="Ofwat___Opening_Dividend_creditors_balance___control___nominal.WR">#REF!</definedName>
    <definedName name="Ofwat___Opening_Dividend_creditors_balance___control___nominal.WWN">#REF!</definedName>
    <definedName name="Ofwat___Opening_household_measured_advance_receipts___nominal">#REF!</definedName>
    <definedName name="Ofwat___Opening_household_unmeasured_advance_receipts___nominal">#REF!</definedName>
    <definedName name="Ofwat___Opening_Intangible_asset_and_investments_balance___control___nominal.ADDN1">#REF!</definedName>
    <definedName name="Ofwat___Opening_Intangible_asset_and_investments_balance___control___nominal.ADDN2">#REF!</definedName>
    <definedName name="Ofwat___Opening_Intangible_asset_and_investments_balance___control___nominal.BR">#REF!</definedName>
    <definedName name="Ofwat___Opening_Intangible_asset_and_investments_balance___control___nominal.WN">#REF!</definedName>
    <definedName name="Ofwat___Opening_Intangible_asset_and_investments_balance___control___nominal.WR">#REF!</definedName>
    <definedName name="Ofwat___Opening_Intangible_asset_and_investments_balance___control___nominal.WWN">#REF!</definedName>
    <definedName name="Ofwat___Opening_Non_distributable_reserves_balance___control___nominal.ADDN1">#REF!</definedName>
    <definedName name="Ofwat___Opening_Non_distributable_reserves_balance___control___nominal.ADDN2">#REF!</definedName>
    <definedName name="Ofwat___Opening_Non_distributable_reserves_balance___control___nominal.BR">#REF!</definedName>
    <definedName name="Ofwat___Opening_Non_distributable_reserves_balance___control___nominal.WN">#REF!</definedName>
    <definedName name="Ofwat___Opening_Non_distributable_reserves_balance___control___nominal.WR">#REF!</definedName>
    <definedName name="Ofwat___Opening_Non_distributable_reserves_balance___control___nominal.WWN">#REF!</definedName>
    <definedName name="Ofwat___Opening_Other_creditors_balance___control___nominal.ADDN1">#REF!</definedName>
    <definedName name="Ofwat___Opening_Other_creditors_balance___control___nominal.ADDN2">#REF!</definedName>
    <definedName name="Ofwat___Opening_Other_creditors_balance___control___nominal.BR">#REF!</definedName>
    <definedName name="Ofwat___Opening_Other_creditors_balance___control___nominal.WN">#REF!</definedName>
    <definedName name="Ofwat___Opening_Other_creditors_balance___control___nominal.WR">#REF!</definedName>
    <definedName name="Ofwat___Opening_Other_creditors_balance___control___nominal.WWN">#REF!</definedName>
    <definedName name="Ofwat___Opening_Other_debtors_balance___control___nominal.ADDN1">#REF!</definedName>
    <definedName name="Ofwat___Opening_Other_debtors_balance___control___nominal.ADDN2">#REF!</definedName>
    <definedName name="Ofwat___Opening_Other_debtors_balance___control___nominal.BR">#REF!</definedName>
    <definedName name="Ofwat___Opening_Other_debtors_balance___control___nominal.WN">#REF!</definedName>
    <definedName name="Ofwat___Opening_Other_debtors_balance___control___nominal.WR">#REF!</definedName>
    <definedName name="Ofwat___Opening_Other_debtors_balance___control___nominal.WWN">#REF!</definedName>
    <definedName name="Ofwat___Opening_Other_liabilities_balance___control___nominal.ADDN1">#REF!</definedName>
    <definedName name="Ofwat___Opening_Other_liabilities_balance___control___nominal.ADDN2">#REF!</definedName>
    <definedName name="Ofwat___Opening_Other_liabilities_balance___control___nominal.BR">#REF!</definedName>
    <definedName name="Ofwat___Opening_Other_liabilities_balance___control___nominal.WN">#REF!</definedName>
    <definedName name="Ofwat___Opening_Other_liabilities_balance___control___nominal.WR">#REF!</definedName>
    <definedName name="Ofwat___Opening_Other_liabilities_balance___control___nominal.WWN">#REF!</definedName>
    <definedName name="Ofwat___Opening_Provisions_balance___control___nominal.ADDN1">#REF!</definedName>
    <definedName name="Ofwat___Opening_Provisions_balance___control___nominal.ADDN2">#REF!</definedName>
    <definedName name="Ofwat___Opening_Provisions_balance___control___nominal.BR">#REF!</definedName>
    <definedName name="Ofwat___Opening_Provisions_balance___control___nominal.WN">#REF!</definedName>
    <definedName name="Ofwat___Opening_Provisions_balance___control___nominal.WR">#REF!</definedName>
    <definedName name="Ofwat___Opening_Provisions_balance___control___nominal.WWN">#REF!</definedName>
    <definedName name="Ofwat___Opening_retained_cash_balance___Business___nominal">#REF!</definedName>
    <definedName name="Ofwat___Opening_retained_cash_balance___Residential___nominal">#REF!</definedName>
    <definedName name="Ofwat___Opening_retained_earnings_balance___Business___nominal">#REF!</definedName>
    <definedName name="Ofwat___opening_retained_earnings_balance___control___nominal.ADDN1">#REF!</definedName>
    <definedName name="Ofwat___opening_retained_earnings_balance___control___nominal.ADDN2">#REF!</definedName>
    <definedName name="Ofwat___opening_retained_earnings_balance___control___nominal.BR">#REF!</definedName>
    <definedName name="Ofwat___opening_retained_earnings_balance___control___nominal.WN">#REF!</definedName>
    <definedName name="Ofwat___opening_retained_earnings_balance___control___nominal.WR">#REF!</definedName>
    <definedName name="Ofwat___opening_retained_earnings_balance___control___nominal.WWN">#REF!</definedName>
    <definedName name="Ofwat___Opening_Retirement_benefit_asset____liabilities__balance___control___nominal.ADDN1">#REF!</definedName>
    <definedName name="Ofwat___Opening_Retirement_benefit_asset____liabilities__balance___control___nominal.ADDN2">#REF!</definedName>
    <definedName name="Ofwat___Opening_Retirement_benefit_asset____liabilities__balance___control___nominal.BR">#REF!</definedName>
    <definedName name="Ofwat___Opening_Retirement_benefit_asset____liabilities__balance___control___nominal.WN">#REF!</definedName>
    <definedName name="Ofwat___Opening_Retirement_benefit_asset____liabilities__balance___control___nominal.WR">#REF!</definedName>
    <definedName name="Ofwat___Opening_Retirement_benefit_asset____liabilities__balance___control___nominal.WWN">#REF!</definedName>
    <definedName name="Ofwat___opening_tax_loss_balance___wholesale.ADDN1">#REF!</definedName>
    <definedName name="Ofwat___opening_tax_loss_balance___wholesale.ADDN2">#REF!</definedName>
    <definedName name="Ofwat___opening_tax_loss_balance___wholesale.BR">#REF!</definedName>
    <definedName name="Ofwat___opening_tax_loss_balance___wholesale.WN">#REF!</definedName>
    <definedName name="Ofwat___opening_tax_loss_balance___wholesale.WR">#REF!</definedName>
    <definedName name="Ofwat___opening_tax_loss_balance___wholesale.WWN">#REF!</definedName>
    <definedName name="Ofwat___Opening_trade_and_other_payables___Wholesale_creditors___business_retail___nominal">#REF!</definedName>
    <definedName name="Ofwat___Opening_Trade_creditors_balance___control___nominal.ADDN1">#REF!</definedName>
    <definedName name="Ofwat___Opening_Trade_creditors_balance___control___nominal.ADDN2">#REF!</definedName>
    <definedName name="Ofwat___Opening_Trade_creditors_balance___control___nominal.BR">#REF!</definedName>
    <definedName name="Ofwat___Opening_Trade_creditors_balance___control___nominal.WN">#REF!</definedName>
    <definedName name="Ofwat___Opening_Trade_creditors_balance___control___nominal.WR">#REF!</definedName>
    <definedName name="Ofwat___Opening_Trade_creditors_balance___control___nominal.WWN">#REF!</definedName>
    <definedName name="Ofwat___Opening_Trade_debtors_balance___control___nominal.ADDN1">#REF!</definedName>
    <definedName name="Ofwat___Opening_Trade_debtors_balance___control___nominal.ADDN2">#REF!</definedName>
    <definedName name="Ofwat___Opening_Trade_debtors_balance___control___nominal.BR">#REF!</definedName>
    <definedName name="Ofwat___Opening_Trade_debtors_balance___control___nominal.WN">#REF!</definedName>
    <definedName name="Ofwat___Opening_Trade_debtors_balance___control___nominal.WR">#REF!</definedName>
    <definedName name="Ofwat___Opening_Trade_debtors_balance___control___nominal.WWN">#REF!</definedName>
    <definedName name="Ofwat___operating_costs_associated_with_equity_issuance___real.ADDN1">#REF!</definedName>
    <definedName name="Ofwat___operating_costs_associated_with_equity_issuance___real.ADDN2">#REF!</definedName>
    <definedName name="Ofwat___operating_costs_associated_with_equity_issuance___real.BR">#REF!</definedName>
    <definedName name="Ofwat___operating_costs_associated_with_equity_issuance___real.WN">#REF!</definedName>
    <definedName name="Ofwat___operating_costs_associated_with_equity_issuance___real.WR">#REF!</definedName>
    <definedName name="Ofwat___operating_costs_associated_with_equity_issuance___real.WWN">#REF!</definedName>
    <definedName name="Ofwat___Ordinary_dividend_override___nominal">#REF!</definedName>
    <definedName name="Ofwat___Ordinary_shares_issued___control___nominal.ADDN1">#REF!</definedName>
    <definedName name="Ofwat___Ordinary_shares_issued___control___nominal.ADDN2">#REF!</definedName>
    <definedName name="Ofwat___Ordinary_shares_issued___control___nominal.BR">#REF!</definedName>
    <definedName name="Ofwat___Ordinary_shares_issued___control___nominal.WN">#REF!</definedName>
    <definedName name="Ofwat___Ordinary_shares_issued___control___nominal.WR">#REF!</definedName>
    <definedName name="Ofwat___Ordinary_shares_issued___control___nominal.WWN">#REF!</definedName>
    <definedName name="Ofwat___Other_adjustments_to_taxable_profits___control___nominal.ADDN1">#REF!</definedName>
    <definedName name="Ofwat___Other_adjustments_to_taxable_profits___control___nominal.ADDN2">#REF!</definedName>
    <definedName name="Ofwat___Other_adjustments_to_taxable_profits___control___nominal.BR">#REF!</definedName>
    <definedName name="Ofwat___Other_adjustments_to_taxable_profits___control___nominal.WN">#REF!</definedName>
    <definedName name="Ofwat___Other_adjustments_to_taxable_profits___control___nominal.WR">#REF!</definedName>
    <definedName name="Ofwat___Other_adjustments_to_taxable_profits___control___nominal.WWN">#REF!</definedName>
    <definedName name="Ofwat___Other_creditors_target_balance___control___nominal.ADDN1">#REF!</definedName>
    <definedName name="Ofwat___Other_creditors_target_balance___control___nominal.ADDN2">#REF!</definedName>
    <definedName name="Ofwat___Other_creditors_target_balance___control___nominal.BR">#REF!</definedName>
    <definedName name="Ofwat___Other_creditors_target_balance___control___nominal.WN">#REF!</definedName>
    <definedName name="Ofwat___Other_creditors_target_balance___control___nominal.WR">#REF!</definedName>
    <definedName name="Ofwat___Other_creditors_target_balance___control___nominal.WWN">#REF!</definedName>
    <definedName name="Ofwat___other_debtors_target_balance___control___nominal.ADDN1">#REF!</definedName>
    <definedName name="Ofwat___other_debtors_target_balance___control___nominal.ADDN2">#REF!</definedName>
    <definedName name="Ofwat___other_debtors_target_balance___control___nominal.BR">#REF!</definedName>
    <definedName name="Ofwat___other_debtors_target_balance___control___nominal.WN">#REF!</definedName>
    <definedName name="Ofwat___other_debtors_target_balance___control___nominal.WR">#REF!</definedName>
    <definedName name="Ofwat___other_debtors_target_balance___control___nominal.WWN">#REF!</definedName>
    <definedName name="Ofwat___Other_operating_income___real.ADDN1">#REF!</definedName>
    <definedName name="Ofwat___Other_operating_income___real.ADDN2">#REF!</definedName>
    <definedName name="Ofwat___Other_operating_income___real.BR">#REF!</definedName>
    <definedName name="Ofwat___Other_operating_income___real.WN">#REF!</definedName>
    <definedName name="Ofwat___Other_operating_income___real.WR">#REF!</definedName>
    <definedName name="Ofwat___Other_operating_income___real.WWN">#REF!</definedName>
    <definedName name="Ofwat___Other_price_control_income___Third_party_revenue___real.ADDN1">#REF!</definedName>
    <definedName name="Ofwat___Other_price_control_income___Third_party_revenue___real.ADDN2">#REF!</definedName>
    <definedName name="Ofwat___Other_price_control_income___Third_party_revenue___real.BR">#REF!</definedName>
    <definedName name="Ofwat___Other_price_control_income___Third_party_revenue___real.WN">#REF!</definedName>
    <definedName name="Ofwat___Other_price_control_income___Third_party_revenue___real.WR">#REF!</definedName>
    <definedName name="Ofwat___Other_price_control_income___Third_party_revenue___real.WWN">#REF!</definedName>
    <definedName name="Ofwat___Other_taxable_income___Amortisation_on_grants_and_contributions___control___nominal.ADDN1">#REF!</definedName>
    <definedName name="Ofwat___Other_taxable_income___Amortisation_on_grants_and_contributions___control___nominal.ADDN2">#REF!</definedName>
    <definedName name="Ofwat___Other_taxable_income___Amortisation_on_grants_and_contributions___control___nominal.BR">#REF!</definedName>
    <definedName name="Ofwat___Other_taxable_income___Amortisation_on_grants_and_contributions___control___nominal.WN">#REF!</definedName>
    <definedName name="Ofwat___Other_taxable_income___Amortisation_on_grants_and_contributions___control___nominal.WR">#REF!</definedName>
    <definedName name="Ofwat___Other_taxable_income___Amortisation_on_grants_and_contributions___control___nominal.WWN">#REF!</definedName>
    <definedName name="Ofwat___Other_taxable_income___Grants_and_contributions_taxable_on_receipt___control___nominal.ADDN1">#REF!</definedName>
    <definedName name="Ofwat___Other_taxable_income___Grants_and_contributions_taxable_on_receipt___control___nominal.ADDN2">#REF!</definedName>
    <definedName name="Ofwat___Other_taxable_income___Grants_and_contributions_taxable_on_receipt___control___nominal.BR">#REF!</definedName>
    <definedName name="Ofwat___Other_taxable_income___Grants_and_contributions_taxable_on_receipt___control___nominal.WN">#REF!</definedName>
    <definedName name="Ofwat___Other_taxable_income___Grants_and_contributions_taxable_on_receipt___control___nominal.WR">#REF!</definedName>
    <definedName name="Ofwat___Other_taxable_income___Grants_and_contributions_taxable_on_receipt___control___nominal.WWN">#REF!</definedName>
    <definedName name="Ofwat___P_L_expenditure_not_allowable_as_a_deduction_from_taxable_trading_profits___control___nominal.ADDN1">#REF!</definedName>
    <definedName name="Ofwat___P_L_expenditure_not_allowable_as_a_deduction_from_taxable_trading_profits___control___nominal.ADDN2">#REF!</definedName>
    <definedName name="Ofwat___P_L_expenditure_not_allowable_as_a_deduction_from_taxable_trading_profits___control___nominal.BR">#REF!</definedName>
    <definedName name="Ofwat___P_L_expenditure_not_allowable_as_a_deduction_from_taxable_trading_profits___control___nominal.WN">#REF!</definedName>
    <definedName name="Ofwat___P_L_expenditure_not_allowable_as_a_deduction_from_taxable_trading_profits___control___nominal.WR">#REF!</definedName>
    <definedName name="Ofwat___P_L_expenditure_not_allowable_as_a_deduction_from_taxable_trading_profits___control___nominal.WWN">#REF!</definedName>
    <definedName name="Ofwat___P_L_expenditure_relating_to_renewals_not_allowable_as_a_deduction_from_taxable_trading_profits___control___nominal.ADDN1">#REF!</definedName>
    <definedName name="Ofwat___P_L_expenditure_relating_to_renewals_not_allowable_as_a_deduction_from_taxable_trading_profits___control___nominal.ADDN2">#REF!</definedName>
    <definedName name="Ofwat___P_L_expenditure_relating_to_renewals_not_allowable_as_a_deduction_from_taxable_trading_profits___control___nominal.BR">#REF!</definedName>
    <definedName name="Ofwat___P_L_expenditure_relating_to_renewals_not_allowable_as_a_deduction_from_taxable_trading_profits___control___nominal.WN">#REF!</definedName>
    <definedName name="Ofwat___P_L_expenditure_relating_to_renewals_not_allowable_as_a_deduction_from_taxable_trading_profits___control___nominal.WR">#REF!</definedName>
    <definedName name="Ofwat___P_L_expenditure_relating_to_renewals_not_allowable_as_a_deduction_from_taxable_trading_profits___control___nominal.WWN">#REF!</definedName>
    <definedName name="Ofwat___PAYG_Rate___Total_PAYG_rate.ADDN1">#REF!</definedName>
    <definedName name="Ofwat___PAYG_Rate___Total_PAYG_rate.ADDN2">#REF!</definedName>
    <definedName name="Ofwat___PAYG_Rate___Total_PAYG_rate.BR">#REF!</definedName>
    <definedName name="Ofwat___PAYG_Rate___Total_PAYG_rate.WN">#REF!</definedName>
    <definedName name="Ofwat___PAYG_Rate___Total_PAYG_rate.WR">#REF!</definedName>
    <definedName name="Ofwat___PAYG_Rate___Total_PAYG_rate.WWN">#REF!</definedName>
    <definedName name="Ofwat___Percentage_retail_earnings_distributed_as_dividends">#REF!</definedName>
    <definedName name="Ofwat___Post_financeability_adjustments_eligible_for_tax_uplift___real.ADDN1">#REF!</definedName>
    <definedName name="Ofwat___Post_financeability_adjustments_eligible_for_tax_uplift___real.ADDN2">#REF!</definedName>
    <definedName name="Ofwat___Post_financeability_adjustments_eligible_for_tax_uplift___real.BR">#REF!</definedName>
    <definedName name="Ofwat___Post_financeability_adjustments_eligible_for_tax_uplift___real.WN">#REF!</definedName>
    <definedName name="Ofwat___Post_financeability_adjustments_eligible_for_tax_uplift___real.WR">#REF!</definedName>
    <definedName name="Ofwat___Post_financeability_adjustments_eligible_for_tax_uplift___real.WWN">#REF!</definedName>
    <definedName name="Ofwat___Post_financeability_adjustments_not_eligible_for_tax_uplift___real.ADDN1">#REF!</definedName>
    <definedName name="Ofwat___Post_financeability_adjustments_not_eligible_for_tax_uplift___real.ADDN2">#REF!</definedName>
    <definedName name="Ofwat___Post_financeability_adjustments_not_eligible_for_tax_uplift___real.BR">#REF!</definedName>
    <definedName name="Ofwat___Post_financeability_adjustments_not_eligible_for_tax_uplift___real.WN">#REF!</definedName>
    <definedName name="Ofwat___Post_financeability_adjustments_not_eligible_for_tax_uplift___real.WR">#REF!</definedName>
    <definedName name="Ofwat___Post_financeability_adjustments_not_eligible_for_tax_uplift___real.WWN">#REF!</definedName>
    <definedName name="Ofwat___Pre_2020_RCV_opening_balance___real.ADDN1">#REF!</definedName>
    <definedName name="Ofwat___Pre_2020_RCV_opening_balance___real.ADDN2">#REF!</definedName>
    <definedName name="Ofwat___Pre_2020_RCV_opening_balance___real.BR">#REF!</definedName>
    <definedName name="Ofwat___Pre_2020_RCV_opening_balance___real.WN">#REF!</definedName>
    <definedName name="Ofwat___Pre_2020_RCV_opening_balance___real.WR">#REF!</definedName>
    <definedName name="Ofwat___Pre_2020_RCV_opening_balance___real.WWN">#REF!</definedName>
    <definedName name="Ofwat___Pre_2025_RCV_Run_off_rate.ADDN1">#REF!</definedName>
    <definedName name="Ofwat___Pre_2025_RCV_Run_off_rate.ADDN2">#REF!</definedName>
    <definedName name="Ofwat___Pre_2025_RCV_Run_off_rate.BR">#REF!</definedName>
    <definedName name="Ofwat___Pre_2025_RCV_Run_off_rate.WN">#REF!</definedName>
    <definedName name="Ofwat___Pre_2025_RCV_Run_off_rate.WR">#REF!</definedName>
    <definedName name="Ofwat___Pre_2025_RCV_Run_off_rate.WWN">#REF!</definedName>
    <definedName name="Ofwat___Price_control_income___third_party_services___Rechargeable_works___real.ADDN1">#REF!</definedName>
    <definedName name="Ofwat___Price_control_income___third_party_services___Rechargeable_works___real.ADDN2">#REF!</definedName>
    <definedName name="Ofwat___Price_control_income___third_party_services___Rechargeable_works___real.BR">#REF!</definedName>
    <definedName name="Ofwat___Price_control_income___third_party_services___Rechargeable_works___real.WN">#REF!</definedName>
    <definedName name="Ofwat___Price_control_income___third_party_services___Rechargeable_works___real.WR">#REF!</definedName>
    <definedName name="Ofwat___Price_control_income___third_party_services___Rechargeable_works___real.WWN">#REF!</definedName>
    <definedName name="Ofwat___Prior_period_company_residential_apportionment">#REF!</definedName>
    <definedName name="Ofwat___Proportion_of_capitalised_revenue_expenditure__infra___non_infra_.ADDN1">#REF!</definedName>
    <definedName name="Ofwat___Proportion_of_capitalised_revenue_expenditure__infra___non_infra_.ADDN2">#REF!</definedName>
    <definedName name="Ofwat___Proportion_of_capitalised_revenue_expenditure__infra___non_infra_.BR">#REF!</definedName>
    <definedName name="Ofwat___Proportion_of_capitalised_revenue_expenditure__infra___non_infra_.WN">#REF!</definedName>
    <definedName name="Ofwat___Proportion_of_capitalised_revenue_expenditure__infra___non_infra_.WR">#REF!</definedName>
    <definedName name="Ofwat___Proportion_of_capitalised_revenue_expenditure__infra___non_infra_.WWN">#REF!</definedName>
    <definedName name="Ofwat___proportion_of_new_capital_expenditure_not_qualifying_for_capital_allowance_deductions.ADDN1">#REF!</definedName>
    <definedName name="Ofwat___proportion_of_new_capital_expenditure_not_qualifying_for_capital_allowance_deductions.ADDN2">#REF!</definedName>
    <definedName name="Ofwat___proportion_of_new_capital_expenditure_not_qualifying_for_capital_allowance_deductions.BR">#REF!</definedName>
    <definedName name="Ofwat___proportion_of_new_capital_expenditure_not_qualifying_for_capital_allowance_deductions.WN">#REF!</definedName>
    <definedName name="Ofwat___proportion_of_new_capital_expenditure_not_qualifying_for_capital_allowance_deductions.WR">#REF!</definedName>
    <definedName name="Ofwat___proportion_of_new_capital_expenditure_not_qualifying_for_capital_allowance_deductions.WWN">#REF!</definedName>
    <definedName name="Ofwat___proportion_of_new_capital_expenditure_qualifying_for_a_full_deduction.ADDN1">#REF!</definedName>
    <definedName name="Ofwat___proportion_of_new_capital_expenditure_qualifying_for_a_full_deduction.ADDN2">#REF!</definedName>
    <definedName name="Ofwat___proportion_of_new_capital_expenditure_qualifying_for_a_full_deduction.BR">#REF!</definedName>
    <definedName name="Ofwat___proportion_of_new_capital_expenditure_qualifying_for_a_full_deduction.WN">#REF!</definedName>
    <definedName name="Ofwat___proportion_of_new_capital_expenditure_qualifying_for_a_full_deduction.WR">#REF!</definedName>
    <definedName name="Ofwat___proportion_of_new_capital_expenditure_qualifying_for_a_full_deduction.WWN">#REF!</definedName>
    <definedName name="Ofwat___Proportion_of_new_capital_expenditure_qualifying_for_high_level_deduction_main_rate_pool.ADDN1">#REF!</definedName>
    <definedName name="Ofwat___Proportion_of_new_capital_expenditure_qualifying_for_high_level_deduction_main_rate_pool.ADDN2">#REF!</definedName>
    <definedName name="Ofwat___Proportion_of_new_capital_expenditure_qualifying_for_high_level_deduction_main_rate_pool.BR">#REF!</definedName>
    <definedName name="Ofwat___Proportion_of_new_capital_expenditure_qualifying_for_high_level_deduction_main_rate_pool.WN">#REF!</definedName>
    <definedName name="Ofwat___Proportion_of_new_capital_expenditure_qualifying_for_high_level_deduction_main_rate_pool.WR">#REF!</definedName>
    <definedName name="Ofwat___Proportion_of_new_capital_expenditure_qualifying_for_high_level_deduction_main_rate_pool.WWN">#REF!</definedName>
    <definedName name="Ofwat___Proportion_of_new_capital_expenditure_qualifying_for_high_level_deduction_special_rate_pool.ADDN1">#REF!</definedName>
    <definedName name="Ofwat___Proportion_of_new_capital_expenditure_qualifying_for_high_level_deduction_special_rate_pool.ADDN2">#REF!</definedName>
    <definedName name="Ofwat___Proportion_of_new_capital_expenditure_qualifying_for_high_level_deduction_special_rate_pool.BR">#REF!</definedName>
    <definedName name="Ofwat___Proportion_of_new_capital_expenditure_qualifying_for_high_level_deduction_special_rate_pool.WN">#REF!</definedName>
    <definedName name="Ofwat___Proportion_of_new_capital_expenditure_qualifying_for_high_level_deduction_special_rate_pool.WR">#REF!</definedName>
    <definedName name="Ofwat___Proportion_of_new_capital_expenditure_qualifying_for_high_level_deduction_special_rate_pool.WWN">#REF!</definedName>
    <definedName name="Ofwat___Proportion_of_new_capital_expenditure_qualifying_for_high_level_deduction_structures_and_buildings__pool.ADDN1">#REF!</definedName>
    <definedName name="Ofwat___Proportion_of_new_capital_expenditure_qualifying_for_high_level_deduction_structures_and_buildings__pool.ADDN2">#REF!</definedName>
    <definedName name="Ofwat___Proportion_of_new_capital_expenditure_qualifying_for_high_level_deduction_structures_and_buildings__pool.BR">#REF!</definedName>
    <definedName name="Ofwat___Proportion_of_new_capital_expenditure_qualifying_for_high_level_deduction_structures_and_buildings__pool.WN">#REF!</definedName>
    <definedName name="Ofwat___Proportion_of_new_capital_expenditure_qualifying_for_high_level_deduction_structures_and_buildings__pool.WR">#REF!</definedName>
    <definedName name="Ofwat___Proportion_of_new_capital_expenditure_qualifying_for_high_level_deduction_structures_and_buildings__pool.WWN">#REF!</definedName>
    <definedName name="Ofwat___Proportion_of_RPI_ILD">#REF!</definedName>
    <definedName name="Ofwat___proportion_of_taxable_profits_available_for_tax_loss_utilisation">#REF!</definedName>
    <definedName name="Ofwat___QAA_reward__penalty____real.ADDN1">#REF!</definedName>
    <definedName name="Ofwat___QAA_reward__penalty____real.ADDN2">#REF!</definedName>
    <definedName name="Ofwat___QAA_reward__penalty____real.BR">#REF!</definedName>
    <definedName name="Ofwat___QAA_reward__penalty____real.WN">#REF!</definedName>
    <definedName name="Ofwat___QAA_reward__penalty____real.WR">#REF!</definedName>
    <definedName name="Ofwat___QAA_reward__penalty____real.WWN">#REF!</definedName>
    <definedName name="Ofwat___real_dividend_growth">#REF!</definedName>
    <definedName name="Ofwat___Reprofiling_revenue___real.ADDN1">#REF!</definedName>
    <definedName name="Ofwat___Reprofiling_revenue___real.ADDN2">#REF!</definedName>
    <definedName name="Ofwat___Reprofiling_revenue___real.BR">#REF!</definedName>
    <definedName name="Ofwat___Reprofiling_revenue___real.WN">#REF!</definedName>
    <definedName name="Ofwat___Reprofiling_revenue___real.WR">#REF!</definedName>
    <definedName name="Ofwat___Reprofiling_revenue___real.WWN">#REF!</definedName>
    <definedName name="Ofwat___Residential_net_margin_for_company">#REF!</definedName>
    <definedName name="Ofwat___Residential_Retail_allowed_depreciation__post_efficiency_challenge_and_adjustments____real">#REF!</definedName>
    <definedName name="Ofwat___Residential_retail_costs__opex_plus_depn__exc_3rd_party_services____measured___Wastewater_only___nominal">#REF!</definedName>
    <definedName name="Ofwat___Residential_retail_costs__opex_plus_depn__exc_3rd_party_services____measured___Water_only___nominal">#REF!</definedName>
    <definedName name="Ofwat___Residential_retail_costs__opex_plus_depn__exc_3rd_party_services____unmeasured___Wastewater_only___nominal">#REF!</definedName>
    <definedName name="Ofwat___Residential_retail_costs__opex_plus_depn__exc_3rd_party_services____unmeasured___Water_only___nominal">#REF!</definedName>
    <definedName name="Ofwat___Residential_retail_revenue_adjustment_active___real">#REF!</definedName>
    <definedName name="Ofwat___Retail___Corporation_tax_creditor_b_f___nominal">#REF!</definedName>
    <definedName name="Ofwat___Retail___Retail_creditor_months__Payment_terms___Business_retail_pays_wholesaler_in_arrears__advance_">#REF!</definedName>
    <definedName name="Ofwat___Retail___Retail_creditor_months__Payment_terms___Residential_retail_pays_wholesaler_in_arrears__advance_">#REF!</definedName>
    <definedName name="Ofwat___Retirement_benefit_asset____liability__balance___Business___nominal">#REF!</definedName>
    <definedName name="Ofwat___Retirement_benefit_asset____liability__balance___Residential___nominal">#REF!</definedName>
    <definedName name="Ofwat___RPI_CPIH_wedge_for_RPI_ILD_indexation_rate">#REF!</definedName>
    <definedName name="Ofwat___Run_off_rate_for_Post_2025_RCV.ADDN1">#REF!</definedName>
    <definedName name="Ofwat___Run_off_rate_for_Post_2025_RCV.ADDN2">#REF!</definedName>
    <definedName name="Ofwat___Run_off_rate_for_Post_2025_RCV.BR">#REF!</definedName>
    <definedName name="Ofwat___Run_off_rate_for_Post_2025_RCV.WN">#REF!</definedName>
    <definedName name="Ofwat___Run_off_rate_for_Post_2025_RCV.WR">#REF!</definedName>
    <definedName name="Ofwat___Run_off_rate_for_Post_2025_RCV.WWN">#REF!</definedName>
    <definedName name="Ofwat___Statutory_Corporation_tax_rate">#REF!</definedName>
    <definedName name="Ofwat___Tariff_Band___Forecast_allocated_wholesale_charge___nominal.1">#REF!</definedName>
    <definedName name="Ofwat___Tariff_Band___Forecast_allocated_wholesale_charge___nominal.2">#REF!</definedName>
    <definedName name="Ofwat___Tariff_Band___Forecast_allocated_wholesale_charge___nominal.3">#REF!</definedName>
    <definedName name="Ofwat___tariff_band___net_margin_percentage.1">#REF!</definedName>
    <definedName name="Ofwat___tariff_band___net_margin_percentage.2">#REF!</definedName>
    <definedName name="Ofwat___tariff_band___net_margin_percentage.3">#REF!</definedName>
    <definedName name="Ofwat___Tariff_Band___Number_of_customers___Tariff_Band.1">#REF!</definedName>
    <definedName name="Ofwat___Tariff_Band___Number_of_customers___Tariff_Band.2">#REF!</definedName>
    <definedName name="Ofwat___Tariff_Band___Number_of_customers___Tariff_Band.3">#REF!</definedName>
    <definedName name="Ofwat___tax_cashflow_initial_balance.ADDN1">#REF!</definedName>
    <definedName name="Ofwat___tax_cashflow_initial_balance.ADDN2">#REF!</definedName>
    <definedName name="Ofwat___tax_cashflow_initial_balance.BR">#REF!</definedName>
    <definedName name="Ofwat___tax_cashflow_initial_balance.WN">#REF!</definedName>
    <definedName name="Ofwat___tax_cashflow_initial_balance.WR">#REF!</definedName>
    <definedName name="Ofwat___tax_cashflow_initial_balance.WWN">#REF!</definedName>
    <definedName name="Ofwat___Tax_loss_allowance___nominal">#REF!</definedName>
    <definedName name="Ofwat___Tonnes_of_dry_solid___BR">#REF!</definedName>
    <definedName name="Ofwat___Total_Additional_control_customers_WN">#REF!</definedName>
    <definedName name="Ofwat___Total_Additional_control_customers_WR">#REF!</definedName>
    <definedName name="Ofwat___Total_direct_procurement_from_customers___infrastructure_cost_1___real.ADDN1">#REF!</definedName>
    <definedName name="Ofwat___Total_direct_procurement_from_customers___infrastructure_cost_1___real.ADDN2">#REF!</definedName>
    <definedName name="Ofwat___Total_direct_procurement_from_customers___infrastructure_cost_1___real.BR">#REF!</definedName>
    <definedName name="Ofwat___Total_direct_procurement_from_customers___infrastructure_cost_1___real.WN">#REF!</definedName>
    <definedName name="Ofwat___Total_direct_procurement_from_customers___infrastructure_cost_1___real.WR">#REF!</definedName>
    <definedName name="Ofwat___Total_direct_procurement_from_customers___infrastructure_cost_1___real.WWN">#REF!</definedName>
    <definedName name="Ofwat___Total_direct_procurement_from_customers___infrastructure_cost_2___real.ADDN1">#REF!</definedName>
    <definedName name="Ofwat___Total_direct_procurement_from_customers___infrastructure_cost_2___real.ADDN2">#REF!</definedName>
    <definedName name="Ofwat___Total_direct_procurement_from_customers___infrastructure_cost_2___real.BR">#REF!</definedName>
    <definedName name="Ofwat___Total_direct_procurement_from_customers___infrastructure_cost_2___real.WN">#REF!</definedName>
    <definedName name="Ofwat___Total_direct_procurement_from_customers___infrastructure_cost_2___real.WR">#REF!</definedName>
    <definedName name="Ofwat___Total_direct_procurement_from_customers___infrastructure_cost_2___real.WWN">#REF!</definedName>
    <definedName name="Ofwat___Total_direct_procurement_from_customers___infrastructure_cost_3___real.ADDN1">#REF!</definedName>
    <definedName name="Ofwat___Total_direct_procurement_from_customers___infrastructure_cost_3___real.ADDN2">#REF!</definedName>
    <definedName name="Ofwat___Total_direct_procurement_from_customers___infrastructure_cost_3___real.BR">#REF!</definedName>
    <definedName name="Ofwat___Total_direct_procurement_from_customers___infrastructure_cost_3___real.WN">#REF!</definedName>
    <definedName name="Ofwat___Total_direct_procurement_from_customers___infrastructure_cost_3___real.WR">#REF!</definedName>
    <definedName name="Ofwat___Total_direct_procurement_from_customers___infrastructure_cost_3___real.WWN">#REF!</definedName>
    <definedName name="Ofwat___Total_direct_procurement_from_customers___infrastructure_cost_4___real.ADDN1">#REF!</definedName>
    <definedName name="Ofwat___Total_direct_procurement_from_customers___infrastructure_cost_4___real.ADDN2">#REF!</definedName>
    <definedName name="Ofwat___Total_direct_procurement_from_customers___infrastructure_cost_4___real.BR">#REF!</definedName>
    <definedName name="Ofwat___Total_direct_procurement_from_customers___infrastructure_cost_4___real.WN">#REF!</definedName>
    <definedName name="Ofwat___Total_direct_procurement_from_customers___infrastructure_cost_4___real.WR">#REF!</definedName>
    <definedName name="Ofwat___Total_direct_procurement_from_customers___infrastructure_cost_4___real.WWN">#REF!</definedName>
    <definedName name="Ofwat___Total_direct_procurement_from_customers___infrastructure_cost_5___real.ADDN1">#REF!</definedName>
    <definedName name="Ofwat___Total_direct_procurement_from_customers___infrastructure_cost_5___real.ADDN2">#REF!</definedName>
    <definedName name="Ofwat___Total_direct_procurement_from_customers___infrastructure_cost_5___real.BR">#REF!</definedName>
    <definedName name="Ofwat___Total_direct_procurement_from_customers___infrastructure_cost_5___real.WN">#REF!</definedName>
    <definedName name="Ofwat___Total_direct_procurement_from_customers___infrastructure_cost_5___real.WR">#REF!</definedName>
    <definedName name="Ofwat___Total_direct_procurement_from_customers___infrastructure_cost_5___real.WWN">#REF!</definedName>
    <definedName name="Ofwat___Total_direct_procurement_from_customers___infrastructure_cost_6___real.ADDN1">#REF!</definedName>
    <definedName name="Ofwat___Total_direct_procurement_from_customers___infrastructure_cost_6___real.ADDN2">#REF!</definedName>
    <definedName name="Ofwat___Total_direct_procurement_from_customers___infrastructure_cost_6___real.BR">#REF!</definedName>
    <definedName name="Ofwat___Total_direct_procurement_from_customers___infrastructure_cost_6___real.WN">#REF!</definedName>
    <definedName name="Ofwat___Total_direct_procurement_from_customers___infrastructure_cost_6___real.WR">#REF!</definedName>
    <definedName name="Ofwat___Total_direct_procurement_from_customers___infrastructure_cost_6___real.WWN">#REF!</definedName>
    <definedName name="Ofwat___Total_gross_operational_expenditure_including_cost_sharing___real.ADDN1">#REF!</definedName>
    <definedName name="Ofwat___Total_gross_operational_expenditure_including_cost_sharing___real.ADDN2">#REF!</definedName>
    <definedName name="Ofwat___Total_gross_operational_expenditure_including_cost_sharing___real.BR">#REF!</definedName>
    <definedName name="Ofwat___Total_gross_operational_expenditure_including_cost_sharing___real.WN">#REF!</definedName>
    <definedName name="Ofwat___Total_gross_operational_expenditure_including_cost_sharing___real.WR">#REF!</definedName>
    <definedName name="Ofwat___Total_gross_operational_expenditure_including_cost_sharing___real.WWN">#REF!</definedName>
    <definedName name="Ofwat___Trade_and_other_payables___Retail_other_payables___nominal">#REF!</definedName>
    <definedName name="Ofwat___Trade_and_other_payables___Retail_trade_payables___nominal">#REF!</definedName>
    <definedName name="Ofwat___Trade_and_other_payables___Wholesale_creditors___residential_retail___nominal">#REF!</definedName>
    <definedName name="Ofwat___Unmeasured_charge___business.ADDN1">#REF!</definedName>
    <definedName name="Ofwat___Unmeasured_charge___business.ADDN2">#REF!</definedName>
    <definedName name="Ofwat___Unmeasured_charge___business.BR">#REF!</definedName>
    <definedName name="Ofwat___Unmeasured_charge___business.WN">#REF!</definedName>
    <definedName name="Ofwat___Unmeasured_charge___business.WR">#REF!</definedName>
    <definedName name="Ofwat___Unmeasured_charge___business.WWN">#REF!</definedName>
    <definedName name="Ofwat___Unmeasured_charge___residential.ADDN1">#REF!</definedName>
    <definedName name="Ofwat___Unmeasured_charge___residential.ADDN2">#REF!</definedName>
    <definedName name="Ofwat___Unmeasured_charge___residential.BR">#REF!</definedName>
    <definedName name="Ofwat___Unmeasured_charge___residential.WN">#REF!</definedName>
    <definedName name="Ofwat___Unmeasured_charge___residential.WR">#REF!</definedName>
    <definedName name="Ofwat___Unmeasured_charge___residential.WWN">#REF!</definedName>
    <definedName name="Ofwat___Water_efficiency_funding___real.ADDN1">#REF!</definedName>
    <definedName name="Ofwat___Water_efficiency_funding___real.ADDN2">#REF!</definedName>
    <definedName name="Ofwat___Water_efficiency_funding___real.BR">#REF!</definedName>
    <definedName name="Ofwat___Water_efficiency_funding___real.WN">#REF!</definedName>
    <definedName name="Ofwat___Water_efficiency_funding___real.WR">#REF!</definedName>
    <definedName name="Ofwat___Water_efficiency_funding___real.WWN">#REF!</definedName>
    <definedName name="Ofwat___Wholesale___Trade_creditor_days___control.ADDN1">#REF!</definedName>
    <definedName name="Ofwat___Wholesale___Trade_creditor_days___control.ADDN2">#REF!</definedName>
    <definedName name="Ofwat___Wholesale___Trade_creditor_days___control.BR">#REF!</definedName>
    <definedName name="Ofwat___Wholesale___Trade_creditor_days___control.WN">#REF!</definedName>
    <definedName name="Ofwat___Wholesale___Trade_creditor_days___control.WR">#REF!</definedName>
    <definedName name="Ofwat___Wholesale___Trade_creditor_days___control.WWN">#REF!</definedName>
    <definedName name="Ofwat___Wholesale_and_retail_line_item_split___actual_company_structure___Retained_profits___residential_retail___nominal">#REF!</definedName>
    <definedName name="Ofwat___Wholesale_and_retail_line_item_split___Capex_creditor___business_retail___nominal">#REF!</definedName>
    <definedName name="Ofwat___Wholesale_and_retail_line_item_split___capex_creditors___residential_retail___nominal">#REF!</definedName>
    <definedName name="Ofwat___Wholesale_DB_pension_cash_excess_over_charge___control___real.ADDN1">#REF!</definedName>
    <definedName name="Ofwat___Wholesale_DB_pension_cash_excess_over_charge___control___real.ADDN2">#REF!</definedName>
    <definedName name="Ofwat___Wholesale_DB_pension_cash_excess_over_charge___control___real.BR">#REF!</definedName>
    <definedName name="Ofwat___Wholesale_DB_pension_cash_excess_over_charge___control___real.WN">#REF!</definedName>
    <definedName name="Ofwat___Wholesale_DB_pension_cash_excess_over_charge___control___real.WR">#REF!</definedName>
    <definedName name="Ofwat___Wholesale_DB_pension_cash_excess_over_charge___control___real.WWN">#REF!</definedName>
    <definedName name="Ofwat___Wholesale_fixed_asset_life__post_override____control.ADDN1">#REF!</definedName>
    <definedName name="Ofwat___Wholesale_fixed_asset_life__post_override____control.ADDN2">#REF!</definedName>
    <definedName name="Ofwat___Wholesale_fixed_asset_life__post_override____control.BR">#REF!</definedName>
    <definedName name="Ofwat___Wholesale_fixed_asset_life__post_override____control.WN">#REF!</definedName>
    <definedName name="Ofwat___Wholesale_fixed_asset_life__post_override____control.WR">#REF!</definedName>
    <definedName name="Ofwat___Wholesale_fixed_asset_life__post_override____control.WWN">#REF!</definedName>
    <definedName name="Ofwat___Wholesale_WACC___notional___Cost_of_debt___nominal.ADDN1">#REF!</definedName>
    <definedName name="Ofwat___Wholesale_WACC___notional___Cost_of_debt___nominal.ADDN2">#REF!</definedName>
    <definedName name="Ofwat___Wholesale_WACC___notional___Cost_of_debt___nominal.BR">#REF!</definedName>
    <definedName name="Ofwat___Wholesale_WACC___notional___Cost_of_debt___nominal.WN">#REF!</definedName>
    <definedName name="Ofwat___Wholesale_WACC___notional___Cost_of_debt___nominal.WR">#REF!</definedName>
    <definedName name="Ofwat___Wholesale_WACC___notional___Cost_of_debt___nominal.WWN">#REF!</definedName>
    <definedName name="Ofwat___Wholesale_WACC___notional___Equity___nominal.ADDN1">#REF!</definedName>
    <definedName name="Ofwat___Wholesale_WACC___notional___Equity___nominal.ADDN2">#REF!</definedName>
    <definedName name="Ofwat___Wholesale_WACC___notional___Equity___nominal.BR">#REF!</definedName>
    <definedName name="Ofwat___Wholesale_WACC___notional___Equity___nominal.WN">#REF!</definedName>
    <definedName name="Ofwat___Wholesale_WACC___notional___Equity___nominal.WR">#REF!</definedName>
    <definedName name="Ofwat___Wholesale_WACC___notional___Equity___nominal.WWN">#REF!</definedName>
    <definedName name="Ofwat___Wholesale_WACC___notional___Gearing___nominal.ADDN1">#REF!</definedName>
    <definedName name="Ofwat___Wholesale_WACC___notional___Gearing___nominal.ADDN2">#REF!</definedName>
    <definedName name="Ofwat___Wholesale_WACC___notional___Gearing___nominal.BR">#REF!</definedName>
    <definedName name="Ofwat___Wholesale_WACC___notional___Gearing___nominal.WN">#REF!</definedName>
    <definedName name="Ofwat___Wholesale_WACC___notional___Gearing___nominal.WR">#REF!</definedName>
    <definedName name="Ofwat___Wholesale_WACC___notional___Gearing___nominal.WWN">#REF!</definedName>
    <definedName name="Ofwat___Year_on_year___change___CPI_H___Financial_year_average_indices_year_on_year__">#REF!</definedName>
    <definedName name="OISIII" hidden="1">#REF!</definedName>
    <definedName name="Opening_called_up_share_capital___Appointee___nominal">#REF!</definedName>
    <definedName name="Opening_change_in_net_debt_balance___nominal.ADDN1">#REF!</definedName>
    <definedName name="Opening_change_in_net_debt_balance___nominal.ADDN2">#REF!</definedName>
    <definedName name="Opening_change_in_net_debt_balance___nominal.BR">#REF!</definedName>
    <definedName name="Opening_change_in_net_debt_balance___nominal.WN">#REF!</definedName>
    <definedName name="Opening_change_in_net_debt_balance___nominal.WR">#REF!</definedName>
    <definedName name="Opening_change_in_net_debt_balance___nominal.WWN">#REF!</definedName>
    <definedName name="Opening_Debtor_balance___Business___nominal">#REF!</definedName>
    <definedName name="Opening_net_debt___nominal.ADDN1">#REF!</definedName>
    <definedName name="Opening_net_debt___nominal.ADDN2">#REF!</definedName>
    <definedName name="Opening_net_debt___nominal.BR">#REF!</definedName>
    <definedName name="Opening_net_debt___nominal.WN">#REF!</definedName>
    <definedName name="Opening_net_debt___nominal.WR">#REF!</definedName>
    <definedName name="Opening_net_debt___nominal.WWN">#REF!</definedName>
    <definedName name="Opening_Reg_Equity___nominal">#REF!</definedName>
    <definedName name="Opening_Tax_loss_balance___wholesale___nominal">#REF!</definedName>
    <definedName name="Opening_Wholesale_creditor_balance___Residential___nominal">#REF!</definedName>
    <definedName name="Operating_cash_flow___Business___nominal">#REF!</definedName>
    <definedName name="Operating_cash_flow___Residential___nominal">#REF!</definedName>
    <definedName name="Operating_costs_associated_with_equity_issuance___nominal.ADDN1">#REF!</definedName>
    <definedName name="Operating_costs_associated_with_equity_issuance___nominal.ADDN2">#REF!</definedName>
    <definedName name="Operating_costs_associated_with_equity_issuance___nominal.BR">#REF!</definedName>
    <definedName name="Operating_costs_associated_with_equity_issuance___nominal.WN">#REF!</definedName>
    <definedName name="Operating_costs_associated_with_equity_issuance___nominal.WR">#REF!</definedName>
    <definedName name="Operating_costs_associated_with_equity_issuance___nominal.WWN">#REF!</definedName>
    <definedName name="Operating_costs_associated_with_PDR_allowance___nominal.ADDN1">#REF!</definedName>
    <definedName name="Operating_costs_associated_with_PDR_allowance___nominal.ADDN2">#REF!</definedName>
    <definedName name="Operating_costs_associated_with_PDR_allowance___nominal.BR">#REF!</definedName>
    <definedName name="Operating_costs_associated_with_PDR_allowance___nominal.WN">#REF!</definedName>
    <definedName name="Operating_costs_associated_with_PDR_allowance___nominal.WR">#REF!</definedName>
    <definedName name="Operating_costs_associated_with_PDR_allowance___nominal.WWN">#REF!</definedName>
    <definedName name="Operating_costs_associated_with_PDR_allowance___wholesale___nominal">#REF!</definedName>
    <definedName name="Operating_income___Appointee___nominal">#REF!</definedName>
    <definedName name="Operating_income___nominal.ADDN1">#REF!</definedName>
    <definedName name="Operating_income___nominal.ADDN2">#REF!</definedName>
    <definedName name="Operating_income___nominal.BR">#REF!</definedName>
    <definedName name="Operating_income___nominal.WN">#REF!</definedName>
    <definedName name="Operating_income___nominal.WR">#REF!</definedName>
    <definedName name="Operating_income___nominal.WWN">#REF!</definedName>
    <definedName name="Operating_Income___real.ADDN1">#REF!</definedName>
    <definedName name="Operating_Income___real.ADDN2">#REF!</definedName>
    <definedName name="Operating_Income___real.BR">#REF!</definedName>
    <definedName name="Operating_Income___real.WN">#REF!</definedName>
    <definedName name="Operating_Income___real.WR">#REF!</definedName>
    <definedName name="Operating_Income___real.WWN">#REF!</definedName>
    <definedName name="Operating_Income___real___ADDN1">#REF!</definedName>
    <definedName name="Operating_Income___real___ADDN2">#REF!</definedName>
    <definedName name="Operating_Income___real___BR">#REF!</definedName>
    <definedName name="Operating_Income___real___WN">#REF!</definedName>
    <definedName name="Operating_Income___real___WR">#REF!</definedName>
    <definedName name="Operating_Income___real___WWN">#REF!</definedName>
    <definedName name="Operating_income___Wholesale___nominal">#REF!</definedName>
    <definedName name="Operating_profit___Appointee___nominal">#REF!</definedName>
    <definedName name="Opex___Appointee___nominal">#REF!</definedName>
    <definedName name="Opex___Appointee___nominal.NEG">#REF!</definedName>
    <definedName name="Opex_grants_and_contributions___nominal.ADDN1">#REF!</definedName>
    <definedName name="Opex_grants_and_contributions___nominal.ADDN2">#REF!</definedName>
    <definedName name="Opex_grants_and_contributions___nominal.BR">#REF!</definedName>
    <definedName name="Opex_grants_and_contributions___nominal.WN">#REF!</definedName>
    <definedName name="Opex_grants_and_contributions___nominal.WR">#REF!</definedName>
    <definedName name="Opex_grants_and_contributions___nominal.WWN">#REF!</definedName>
    <definedName name="Opex_grants_and_contributions___real.ADDN1">#REF!</definedName>
    <definedName name="Opex_grants_and_contributions___real.ADDN2">#REF!</definedName>
    <definedName name="Opex_grants_and_contributions___real.BR">#REF!</definedName>
    <definedName name="Opex_grants_and_contributions___real.WN">#REF!</definedName>
    <definedName name="Opex_grants_and_contributions___real.WR">#REF!</definedName>
    <definedName name="Opex_grants_and_contributions___real.WWN">#REF!</definedName>
    <definedName name="opt_actuals">#REF!</definedName>
    <definedName name="opt_actuals_percentage">#REF!</definedName>
    <definedName name="opt_baseline_bid_threshold">#REF!</definedName>
    <definedName name="opt_baseline_cap">#REF!</definedName>
    <definedName name="opt_bids">#REF!</definedName>
    <definedName name="opt_bids_percentage">#REF!</definedName>
    <definedName name="opt_gearing">#REF!</definedName>
    <definedName name="opt_tax">#REF!</definedName>
    <definedName name="opt_wacc">#REF!</definedName>
    <definedName name="Ordinary_dividend_declared___control___nominal.ADDN1">#REF!</definedName>
    <definedName name="Ordinary_dividend_declared___control___nominal.ADDN1.NEG">#REF!</definedName>
    <definedName name="Ordinary_dividend_declared___control___nominal.ADDN2">#REF!</definedName>
    <definedName name="Ordinary_dividend_declared___control___nominal.ADDN2.NEG">#REF!</definedName>
    <definedName name="Ordinary_dividend_declared___control___nominal.BR">#REF!</definedName>
    <definedName name="Ordinary_dividend_declared___control___nominal.BR.NEG">#REF!</definedName>
    <definedName name="Ordinary_dividend_declared___control___nominal.WN">#REF!</definedName>
    <definedName name="Ordinary_dividend_declared___control___nominal.WN.NEG">#REF!</definedName>
    <definedName name="Ordinary_dividend_declared___control___nominal.WR">#REF!</definedName>
    <definedName name="Ordinary_dividend_declared___control___nominal.WR.NEG">#REF!</definedName>
    <definedName name="Ordinary_dividend_declared___control___nominal.WWN">#REF!</definedName>
    <definedName name="Ordinary_dividend_declared___control___nominal.WWN.NEG">#REF!</definedName>
    <definedName name="Ordinary_dividend_paid___control___nominal.ADDN1">#REF!</definedName>
    <definedName name="Ordinary_dividend_paid___control___nominal.ADDN2">#REF!</definedName>
    <definedName name="Ordinary_dividend_paid___control___nominal.BR">#REF!</definedName>
    <definedName name="Ordinary_dividend_paid___control___nominal.WN">#REF!</definedName>
    <definedName name="Ordinary_dividend_paid___control___nominal.WR">#REF!</definedName>
    <definedName name="Ordinary_dividend_paid___control___nominal.WWN">#REF!</definedName>
    <definedName name="Other_adjustments_to_taxable_profits___wholesale___nominal">#REF!</definedName>
    <definedName name="Other_creditors_balance___control___nominal.ADDN1">#REF!</definedName>
    <definedName name="Other_creditors_balance___control___nominal.ADDN1.BEG">#REF!</definedName>
    <definedName name="Other_creditors_balance___control___nominal.ADDN2">#REF!</definedName>
    <definedName name="Other_creditors_balance___control___nominal.ADDN2.BEG">#REF!</definedName>
    <definedName name="Other_creditors_balance___control___nominal.BR">#REF!</definedName>
    <definedName name="Other_creditors_balance___control___nominal.BR.BEG">#REF!</definedName>
    <definedName name="Other_creditors_balance___control___nominal.WN">#REF!</definedName>
    <definedName name="Other_creditors_balance___control___nominal.WN.BEG">#REF!</definedName>
    <definedName name="Other_creditors_balance___control___nominal.WR">#REF!</definedName>
    <definedName name="Other_creditors_balance___control___nominal.WR.BEG">#REF!</definedName>
    <definedName name="Other_creditors_balance___control___nominal.WWN">#REF!</definedName>
    <definedName name="Other_creditors_balance___control___nominal.WWN.BEG">#REF!</definedName>
    <definedName name="Other_debtors_balance___control___nominal.ADDN1">#REF!</definedName>
    <definedName name="Other_debtors_balance___control___nominal.ADDN1.BEG">#REF!</definedName>
    <definedName name="Other_debtors_balance___control___nominal.ADDN2">#REF!</definedName>
    <definedName name="Other_debtors_balance___control___nominal.ADDN2.BEG">#REF!</definedName>
    <definedName name="Other_debtors_balance___control___nominal.BR">#REF!</definedName>
    <definedName name="Other_debtors_balance___control___nominal.BR.BEG">#REF!</definedName>
    <definedName name="Other_debtors_balance___control___nominal.WN">#REF!</definedName>
    <definedName name="Other_debtors_balance___control___nominal.WN.BEG">#REF!</definedName>
    <definedName name="Other_debtors_balance___control___nominal.WR">#REF!</definedName>
    <definedName name="Other_debtors_balance___control___nominal.WR.BEG">#REF!</definedName>
    <definedName name="Other_debtors_balance___control___nominal.WWN">#REF!</definedName>
    <definedName name="Other_debtors_balance___control___nominal.WWN.BEG">#REF!</definedName>
    <definedName name="Other_Income__incl._3rd_party_income____Appointee___nominal">#REF!</definedName>
    <definedName name="Other_income__incl._3rd_party_income____Wholesale___nominal">#REF!</definedName>
    <definedName name="Other_liabilities_balance___control___nominal.ADDN1">#REF!</definedName>
    <definedName name="Other_liabilities_balance___control___nominal.ADDN1.BEG">#REF!</definedName>
    <definedName name="Other_liabilities_balance___control___nominal.ADDN2">#REF!</definedName>
    <definedName name="Other_liabilities_balance___control___nominal.ADDN2.BEG">#REF!</definedName>
    <definedName name="Other_liabilities_balance___control___nominal.BR">#REF!</definedName>
    <definedName name="Other_liabilities_balance___control___nominal.BR.BEG">#REF!</definedName>
    <definedName name="Other_liabilities_balance___control___nominal.WN">#REF!</definedName>
    <definedName name="Other_liabilities_balance___control___nominal.WN.BEG">#REF!</definedName>
    <definedName name="Other_liabilities_balance___control___nominal.WR">#REF!</definedName>
    <definedName name="Other_liabilities_balance___control___nominal.WR.BEG">#REF!</definedName>
    <definedName name="Other_liabilities_balance___control___nominal.WWN">#REF!</definedName>
    <definedName name="Other_liabilities_balance___control___nominal.WWN.BEG">#REF!</definedName>
    <definedName name="Other_liabilities_balance___Wholesale___nominal">#REF!</definedName>
    <definedName name="Other_liability_movement___Appointee___nominal">#REF!</definedName>
    <definedName name="Other_price_control_income___real___ADDN1">#REF!</definedName>
    <definedName name="Other_price_control_income___real___ADDN2">#REF!</definedName>
    <definedName name="Other_price_control_income___real___BR">#REF!</definedName>
    <definedName name="Other_price_control_income___real___WN">#REF!</definedName>
    <definedName name="Other_price_control_income___real___WR">#REF!</definedName>
    <definedName name="Other_price_control_income___real___WWN">#REF!</definedName>
    <definedName name="Other_taxable_income_items_for_taxable_profit____loss____control___nominal.ADDN1">#REF!</definedName>
    <definedName name="Other_taxable_income_items_for_taxable_profit____loss____control___nominal.ADDN2">#REF!</definedName>
    <definedName name="Other_taxable_income_items_for_taxable_profit____loss____control___nominal.BR">#REF!</definedName>
    <definedName name="Other_taxable_income_items_for_taxable_profit____loss____control___nominal.WN">#REF!</definedName>
    <definedName name="Other_taxable_income_items_for_taxable_profit____loss____control___nominal.WR">#REF!</definedName>
    <definedName name="Other_taxable_income_items_for_taxable_profit____loss____control___nominal.WWN">#REF!</definedName>
    <definedName name="Other_taxable_income_items_for_taxable_profit____loss____nominal">#REF!</definedName>
    <definedName name="Other_taxable_income_items_for_taxable_profit____loss____post_financeability___control___nominal.ADDN1">#REF!</definedName>
    <definedName name="Other_taxable_income_items_for_taxable_profit____loss____post_financeability___control___nominal.ADDN2">#REF!</definedName>
    <definedName name="Other_taxable_income_items_for_taxable_profit____loss____post_financeability___control___nominal.BR">#REF!</definedName>
    <definedName name="Other_taxable_income_items_for_taxable_profit____loss____post_financeability___control___nominal.WN">#REF!</definedName>
    <definedName name="Other_taxable_income_items_for_taxable_profit____loss____post_financeability___control___nominal.WR">#REF!</definedName>
    <definedName name="Other_taxable_income_items_for_taxable_profit____loss____post_financeability___control___nominal.WWN">#REF!</definedName>
    <definedName name="Other_taxable_income_items_for_taxable_profit____loss____post_financeability___nominal">#REF!</definedName>
    <definedName name="Others_liabilities_balance___Appointee___nominal">#REF!</definedName>
    <definedName name="Override_____of_dividends_issued_as_scrip_shares">#REF!</definedName>
    <definedName name="Override_____of_ILD">#REF!</definedName>
    <definedName name="Override_____of_ordinary_dividends_paid_as_interim_dividend">#REF!</definedName>
    <definedName name="Override___2020_25_RCV_opening_balance___real.ADDN1">#REF!</definedName>
    <definedName name="Override___2020_25_RCV_opening_balance___real.ADDN2">#REF!</definedName>
    <definedName name="Override___2020_25_RCV_opening_balance___real.BR">#REF!</definedName>
    <definedName name="Override___2020_25_RCV_opening_balance___real.WN">#REF!</definedName>
    <definedName name="Override___2020_25_RCV_opening_balance___real.WR">#REF!</definedName>
    <definedName name="Override___2020_25_RCV_opening_balance___real.WWN">#REF!</definedName>
    <definedName name="Override___accounting_charge_included_in_regulatory_accounts_for_Defined_Contribution_schemes___charge_for_DC_schemes___control___real.ADDN1">#REF!</definedName>
    <definedName name="Override___accounting_charge_included_in_regulatory_accounts_for_Defined_Contribution_schemes___charge_for_DC_schemes___control___real.ADDN2">#REF!</definedName>
    <definedName name="Override___accounting_charge_included_in_regulatory_accounts_for_Defined_Contribution_schemes___charge_for_DC_schemes___control___real.BR">#REF!</definedName>
    <definedName name="Override___accounting_charge_included_in_regulatory_accounts_for_Defined_Contribution_schemes___charge_for_DC_schemes___control___real.WN">#REF!</definedName>
    <definedName name="Override___accounting_charge_included_in_regulatory_accounts_for_Defined_Contribution_schemes___charge_for_DC_schemes___control___real.WR">#REF!</definedName>
    <definedName name="Override___accounting_charge_included_in_regulatory_accounts_for_Defined_Contribution_schemes___charge_for_DC_schemes___control___real.WWN">#REF!</definedName>
    <definedName name="Override___actual_opening_fixed_rate_debt___nominal.ADDN1">#REF!</definedName>
    <definedName name="Override___actual_opening_fixed_rate_debt___nominal.ADDN2">#REF!</definedName>
    <definedName name="Override___actual_opening_fixed_rate_debt___nominal.BR">#REF!</definedName>
    <definedName name="Override___actual_opening_fixed_rate_debt___nominal.WN">#REF!</definedName>
    <definedName name="Override___actual_opening_fixed_rate_debt___nominal.WR">#REF!</definedName>
    <definedName name="Override___actual_opening_fixed_rate_debt___nominal.WWN">#REF!</definedName>
    <definedName name="Override___actual_opening_Floating_rate_debt___nominal.ADDN1">#REF!</definedName>
    <definedName name="Override___actual_opening_Floating_rate_debt___nominal.ADDN2">#REF!</definedName>
    <definedName name="Override___actual_opening_Floating_rate_debt___nominal.BR">#REF!</definedName>
    <definedName name="Override___actual_opening_Floating_rate_debt___nominal.WN">#REF!</definedName>
    <definedName name="Override___actual_opening_Floating_rate_debt___nominal.WR">#REF!</definedName>
    <definedName name="Override___actual_opening_Floating_rate_debt___nominal.WWN">#REF!</definedName>
    <definedName name="Override___actual_opening_index_linked_debt___nominal.ADDN1">#REF!</definedName>
    <definedName name="Override___actual_opening_index_linked_debt___nominal.ADDN2">#REF!</definedName>
    <definedName name="Override___actual_opening_index_linked_debt___nominal.BR">#REF!</definedName>
    <definedName name="Override___actual_opening_index_linked_debt___nominal.WN">#REF!</definedName>
    <definedName name="Override___actual_opening_index_linked_debt___nominal.WR">#REF!</definedName>
    <definedName name="Override___actual_opening_index_linked_debt___nominal.WWN">#REF!</definedName>
    <definedName name="Override___adjustment_to_tax_payment.ADDN1">#REF!</definedName>
    <definedName name="Override___adjustment_to_tax_payment.ADDN2">#REF!</definedName>
    <definedName name="Override___adjustment_to_tax_payment.BR">#REF!</definedName>
    <definedName name="Override___adjustment_to_tax_payment.WN">#REF!</definedName>
    <definedName name="Override___adjustment_to_tax_payment.WR">#REF!</definedName>
    <definedName name="Override___adjustment_to_tax_payment.WWN">#REF!</definedName>
    <definedName name="Override___Adjustment_to_Wholesale_revenue_requirement___real.ADDN1">#REF!</definedName>
    <definedName name="Override___Adjustment_to_Wholesale_revenue_requirement___real.ADDN2">#REF!</definedName>
    <definedName name="Override___Adjustment_to_Wholesale_revenue_requirement___real.BR">#REF!</definedName>
    <definedName name="Override___Adjustment_to_Wholesale_revenue_requirement___real.WN">#REF!</definedName>
    <definedName name="Override___Adjustment_to_Wholesale_revenue_requirement___real.WR">#REF!</definedName>
    <definedName name="Override___Adjustment_to_Wholesale_revenue_requirement___real.WWN">#REF!</definedName>
    <definedName name="Override___allowable_depreciation_on_capitalised_revenue___control.ADDN1">#REF!</definedName>
    <definedName name="Override___allowable_depreciation_on_capitalised_revenue___control.ADDN2">#REF!</definedName>
    <definedName name="Override___allowable_depreciation_on_capitalised_revenue___control.BR">#REF!</definedName>
    <definedName name="Override___allowable_depreciation_on_capitalised_revenue___control.WN">#REF!</definedName>
    <definedName name="Override___allowable_depreciation_on_capitalised_revenue___control.WR">#REF!</definedName>
    <definedName name="Override___allowable_depreciation_on_capitalised_revenue___control.WWN">#REF!</definedName>
    <definedName name="Override___Alternative_revenue_value___real.ADDN1">#REF!</definedName>
    <definedName name="Override___Alternative_revenue_value___real.ADDN2">#REF!</definedName>
    <definedName name="Override___Alternative_revenue_value___real.BR">#REF!</definedName>
    <definedName name="Override___Alternative_revenue_value___real.WN">#REF!</definedName>
    <definedName name="Override___Alternative_revenue_value___real.WR">#REF!</definedName>
    <definedName name="Override___Alternative_revenue_value___real.WWN">#REF!</definedName>
    <definedName name="Override___Base_revenue_for_2024_25___real.ADDN1">#REF!</definedName>
    <definedName name="Override___Base_revenue_for_2024_25___real.ADDN2">#REF!</definedName>
    <definedName name="Override___Base_revenue_for_2024_25___real.BR">#REF!</definedName>
    <definedName name="Override___Base_revenue_for_2024_25___real.WN">#REF!</definedName>
    <definedName name="Override___Base_revenue_for_2024_25___real.WR">#REF!</definedName>
    <definedName name="Override___Base_revenue_for_2024_25___real.WWN">#REF!</definedName>
    <definedName name="Override___blended_interest_rate_on_change_in_borrowings">#REF!</definedName>
    <definedName name="Override___Business__retail_total_allowed_depreciation___real">#REF!</definedName>
    <definedName name="Override___Business_Advance_Receipts_Weighting___Unmeasured">#REF!</definedName>
    <definedName name="Override___Business_Measured_income_accrual_Opening_balance___nominal">#REF!</definedName>
    <definedName name="Override___Business_measured_income_proportion_of_total_Business_income">#REF!</definedName>
    <definedName name="Override___Business_retail__Measured_income_accrual_rate">#REF!</definedName>
    <definedName name="Override___Business_retail_advance_receipts_creditor_days_measured">#REF!</definedName>
    <definedName name="Override___Business_retail_advance_receipts_creditor_days_unmeasured">#REF!</definedName>
    <definedName name="Override___Business_retail_average_cost_per_customer_in_Tariff_Band__Welsh_companies____real.1">#REF!</definedName>
    <definedName name="Override___Business_retail_average_cost_per_customer_in_Tariff_Band__Welsh_companies____real.2">#REF!</definedName>
    <definedName name="Override___Business_retail_average_cost_per_customer_in_Tariff_Band__Welsh_companies____real.3">#REF!</definedName>
    <definedName name="Override___Business_retail_margin___Override">#REF!</definedName>
    <definedName name="Override___Business_retail_revenue_adjustment___real">#REF!</definedName>
    <definedName name="Override___Business_retail_revenue_override___nominal">#REF!</definedName>
    <definedName name="Override___business_weighted_average_debtor_days">#REF!</definedName>
    <definedName name="Override___Capex_creditor_days">#REF!</definedName>
    <definedName name="Override___Capital_expenditure_on_assets_principally_used_by_business_retail___real">#REF!</definedName>
    <definedName name="Override___Capital_expenditure_on_assets_principally_used_by_residential_retail___real">#REF!</definedName>
    <definedName name="Override___Capital_expenditure_writing_down_allowance_main_rate_pool">#REF!</definedName>
    <definedName name="Override___Capital_expenditure_writing_down_allowance_main_rate_pool___first_year_rate">#REF!</definedName>
    <definedName name="Override___Capital_expenditure_writing_down_allowance_special_rate_pool">#REF!</definedName>
    <definedName name="Override___Capital_expenditure_writing_down_allowance_special_rate_pool___first_year_rate">#REF!</definedName>
    <definedName name="Override___Capital_expenditure_writing_down_allowance_structures_and_buildings_pool">#REF!</definedName>
    <definedName name="Override___Capital_expenditure_writing_down_allowance_structures_and_buildings_pool___first_year_rate">#REF!</definedName>
    <definedName name="Override___Cash_and_cash_equivalents_actual_initial_balance___control___nominal.ADDN1">#REF!</definedName>
    <definedName name="Override___Cash_and_cash_equivalents_actual_initial_balance___control___nominal.ADDN2">#REF!</definedName>
    <definedName name="Override___Cash_and_cash_equivalents_actual_initial_balance___control___nominal.BR">#REF!</definedName>
    <definedName name="Override___Cash_and_cash_equivalents_actual_initial_balance___control___nominal.WN">#REF!</definedName>
    <definedName name="Override___Cash_and_cash_equivalents_actual_initial_balance___control___nominal.WR">#REF!</definedName>
    <definedName name="Override___Cash_and_cash_equivalents_actual_initial_balance___control___nominal.WWN">#REF!</definedName>
    <definedName name="Override___cash_contributions__DB_schemes__ongoing____actual_and_forecast___control___real.ADDN1">#REF!</definedName>
    <definedName name="Override___cash_contributions__DB_schemes__ongoing____actual_and_forecast___control___real.ADDN2">#REF!</definedName>
    <definedName name="Override___cash_contributions__DB_schemes__ongoing____actual_and_forecast___control___real.BR">#REF!</definedName>
    <definedName name="Override___cash_contributions__DB_schemes__ongoing____actual_and_forecast___control___real.WN">#REF!</definedName>
    <definedName name="Override___cash_contributions__DB_schemes__ongoing____actual_and_forecast___control___real.WR">#REF!</definedName>
    <definedName name="Override___cash_contributions__DB_schemes__ongoing____actual_and_forecast___control___real.WWN">#REF!</definedName>
    <definedName name="Override___cash_interest_rate.ADDN1">#REF!</definedName>
    <definedName name="Override___cash_interest_rate.ADDN2">#REF!</definedName>
    <definedName name="Override___cash_interest_rate.BR">#REF!</definedName>
    <definedName name="Override___cash_interest_rate.WN">#REF!</definedName>
    <definedName name="Override___cash_interest_rate.WR">#REF!</definedName>
    <definedName name="Override___cash_interest_rate.WWN">#REF!</definedName>
    <definedName name="Override___Charge_for_DB_schemes___residential_retail___charge_for_DB_schemes___control___real.ADDN1">#REF!</definedName>
    <definedName name="Override___Charge_for_DB_schemes___residential_retail___charge_for_DB_schemes___control___real.ADDN2">#REF!</definedName>
    <definedName name="Override___Charge_for_DB_schemes___residential_retail___charge_for_DB_schemes___control___real.BR">#REF!</definedName>
    <definedName name="Override___Charge_for_DB_schemes___residential_retail___charge_for_DB_schemes___control___real.WN">#REF!</definedName>
    <definedName name="Override___Charge_for_DB_schemes___residential_retail___charge_for_DB_schemes___control___real.WR">#REF!</definedName>
    <definedName name="Override___Charge_for_DB_schemes___residential_retail___charge_for_DB_schemes___control___real.WWN">#REF!</definedName>
    <definedName name="Override___Consumer_price_index__including_housing_costs____Consumer_Price_Index__with_housing__for_April">#REF!</definedName>
    <definedName name="Override___Consumer_price_index__including_housing_costs____Consumer_Price_Index__with_housing__for_August">#REF!</definedName>
    <definedName name="Override___Consumer_price_index__including_housing_costs____Consumer_Price_Index__with_housing__for_December">#REF!</definedName>
    <definedName name="Override___Consumer_price_index__including_housing_costs____Consumer_Price_Index__with_housing__for_February">#REF!</definedName>
    <definedName name="Override___Consumer_price_index__including_housing_costs____Consumer_Price_Index__with_housing__for_January">#REF!</definedName>
    <definedName name="Override___Consumer_price_index__including_housing_costs____Consumer_Price_Index__with_housing__for_July">#REF!</definedName>
    <definedName name="Override___Consumer_price_index__including_housing_costs____Consumer_Price_Index__with_housing__for_June">#REF!</definedName>
    <definedName name="Override___Consumer_price_index__including_housing_costs____Consumer_Price_Index__with_housing__for_March">#REF!</definedName>
    <definedName name="Override___Consumer_price_index__including_housing_costs____Consumer_Price_Index__with_housing__for_May">#REF!</definedName>
    <definedName name="Override___Consumer_price_index__including_housing_costs____Consumer_Price_Index__with_housing__for_November">#REF!</definedName>
    <definedName name="Override___Consumer_price_index__including_housing_costs____Consumer_Price_Index__with_housing__for_November___Constant">#REF!</definedName>
    <definedName name="Override___Consumer_price_index__including_housing_costs____Consumer_Price_Index__with_housing__for_October">#REF!</definedName>
    <definedName name="Override___Consumer_price_index__including_housing_costs____Consumer_Price_Index__with_housing__for_September">#REF!</definedName>
    <definedName name="Override___Cost_to_serve_metered_dual_customers___real">#REF!</definedName>
    <definedName name="Override___Cost_to_serve_metered_sewerage_customers___real">#REF!</definedName>
    <definedName name="Override___Cost_to_serve_metered_water_customers___real">#REF!</definedName>
    <definedName name="Override___Cost_to_serve_per_unmetered_water_customers___real">#REF!</definedName>
    <definedName name="Override___Cost_to_serve_unmetered_dual_customers___real">#REF!</definedName>
    <definedName name="Override___Cost_to_serve_unmetered_sewerage_customers___real">#REF!</definedName>
    <definedName name="Override___CPI_H____2022_23___April">#REF!</definedName>
    <definedName name="Override___CPI_H____2022_23___August">#REF!</definedName>
    <definedName name="Override___CPI_H____2022_23___December">#REF!</definedName>
    <definedName name="Override___CPI_H____2022_23___February">#REF!</definedName>
    <definedName name="Override___CPI_H____2022_23___January">#REF!</definedName>
    <definedName name="Override___CPI_H____2022_23___July">#REF!</definedName>
    <definedName name="Override___CPI_H____2022_23___June">#REF!</definedName>
    <definedName name="Override___CPI_H____2022_23___March">#REF!</definedName>
    <definedName name="Override___CPI_H____2022_23___May">#REF!</definedName>
    <definedName name="Override___CPI_H____2022_23___November">#REF!</definedName>
    <definedName name="Override___CPI_H____2022_23___October">#REF!</definedName>
    <definedName name="Override___CPI_H____2022_23___September">#REF!</definedName>
    <definedName name="Override___Current_tax_liabilities___Appointee_b_f___nominal">#REF!</definedName>
    <definedName name="Override___Debtors_other___nominal">#REF!</definedName>
    <definedName name="Override___Defined_benefit_pension_deficit_recovery_per_IN13_17___real.ADDN1">#REF!</definedName>
    <definedName name="Override___Defined_benefit_pension_deficit_recovery_per_IN13_17___real.ADDN2">#REF!</definedName>
    <definedName name="Override___Defined_benefit_pension_deficit_recovery_per_IN13_17___real.BR">#REF!</definedName>
    <definedName name="Override___Defined_benefit_pension_deficit_recovery_per_IN13_17___real.WN">#REF!</definedName>
    <definedName name="Override___Defined_benefit_pension_deficit_recovery_per_IN13_17___real.WR">#REF!</definedName>
    <definedName name="Override___Defined_benefit_pension_deficit_recovery_per_IN13_17___real.WWN">#REF!</definedName>
    <definedName name="Override___Depreciation_b_f___control___active___nominal.ADDN1">#REF!</definedName>
    <definedName name="Override___Depreciation_b_f___control___active___nominal.ADDN2">#REF!</definedName>
    <definedName name="Override___Depreciation_b_f___control___active___nominal.BR">#REF!</definedName>
    <definedName name="Override___Depreciation_b_f___control___active___nominal.WN">#REF!</definedName>
    <definedName name="Override___Depreciation_b_f___control___active___nominal.WR">#REF!</definedName>
    <definedName name="Override___Depreciation_b_f___control___active___nominal.WWN">#REF!</definedName>
    <definedName name="Override___Disallowable_expenditure___Change_in_general_provisions___control___nominal.ADDN1">#REF!</definedName>
    <definedName name="Override___Disallowable_expenditure___Change_in_general_provisions___control___nominal.ADDN2">#REF!</definedName>
    <definedName name="Override___Disallowable_expenditure___Change_in_general_provisions___control___nominal.BR">#REF!</definedName>
    <definedName name="Override___Disallowable_expenditure___Change_in_general_provisions___control___nominal.WN">#REF!</definedName>
    <definedName name="Override___Disallowable_expenditure___Change_in_general_provisions___control___nominal.WR">#REF!</definedName>
    <definedName name="Override___Disallowable_expenditure___Change_in_general_provisions___control___nominal.WWN">#REF!</definedName>
    <definedName name="Override___Discount_rate_for_reprofiling_allowed_revenue.ADDN1">#REF!</definedName>
    <definedName name="Override___Discount_rate_for_reprofiling_allowed_revenue.ADDN2">#REF!</definedName>
    <definedName name="Override___Discount_rate_for_reprofiling_allowed_revenue.BR">#REF!</definedName>
    <definedName name="Override___Discount_rate_for_reprofiling_allowed_revenue.WN">#REF!</definedName>
    <definedName name="Override___Discount_rate_for_reprofiling_allowed_revenue.WR">#REF!</definedName>
    <definedName name="Override___Discount_rate_for_reprofiling_allowed_revenue.WWN">#REF!</definedName>
    <definedName name="Override___Dividend_creditors_wholesale_retail_split___business_retail___nominal">#REF!</definedName>
    <definedName name="Override___Dividend_creditors_wholesale_retail_split___Dividend_creditors___residential_retail___nominal">#REF!</definedName>
    <definedName name="Override___Expenditure___Total_residential_retail_costs___Residential_measured___Water_and_Wastewater___nominal">#REF!</definedName>
    <definedName name="Override___Expenditure___Total_residential_retail_costs___Residential_unmeasured___Water_and_Wastewater___nominal">#REF!</definedName>
    <definedName name="Override___Finance_lease_depreciation___control___nominal.ADDN1">#REF!</definedName>
    <definedName name="Override___Finance_lease_depreciation___control___nominal.ADDN2">#REF!</definedName>
    <definedName name="Override___Finance_lease_depreciation___control___nominal.BR">#REF!</definedName>
    <definedName name="Override___Finance_lease_depreciation___control___nominal.WN">#REF!</definedName>
    <definedName name="Override___Finance_lease_depreciation___control___nominal.WR">#REF!</definedName>
    <definedName name="Override___Finance_lease_depreciation___control___nominal.WWN">#REF!</definedName>
    <definedName name="Override___Fixed_asset_net_book_value_at_31_March___business_retail___nominal">#REF!</definedName>
    <definedName name="Override___Fixed_asset_net_book_value_at_31_March___residential_retail___nominal">#REF!</definedName>
    <definedName name="Override___Fixed_assets_b_f___control___active___nominal.ADDN1">#REF!</definedName>
    <definedName name="Override___Fixed_assets_b_f___control___active___nominal.ADDN2">#REF!</definedName>
    <definedName name="Override___Fixed_assets_b_f___control___active___nominal.BR">#REF!</definedName>
    <definedName name="Override___Fixed_assets_b_f___control___active___nominal.WN">#REF!</definedName>
    <definedName name="Override___Fixed_assets_b_f___control___active___nominal.WR">#REF!</definedName>
    <definedName name="Override___Fixed_assets_b_f___control___active___nominal.WWN">#REF!</definedName>
    <definedName name="Override___Grants_and_contributions___capital_expenditure___non_price_control___real.ADDN1">#REF!</definedName>
    <definedName name="Override___Grants_and_contributions___capital_expenditure___non_price_control___real.ADDN2">#REF!</definedName>
    <definedName name="Override___Grants_and_contributions___capital_expenditure___non_price_control___real.BR">#REF!</definedName>
    <definedName name="Override___Grants_and_contributions___capital_expenditure___non_price_control___real.WN">#REF!</definedName>
    <definedName name="Override___Grants_and_contributions___capital_expenditure___non_price_control___real.WR">#REF!</definedName>
    <definedName name="Override___Grants_and_contributions___capital_expenditure___non_price_control___real.WWN">#REF!</definedName>
    <definedName name="Override___Grants_and_contributions___operational_expenditure___non_price_control___real.ADDN1">#REF!</definedName>
    <definedName name="Override___Grants_and_contributions___operational_expenditure___non_price_control___real.ADDN2">#REF!</definedName>
    <definedName name="Override___Grants_and_contributions___operational_expenditure___non_price_control___real.BR">#REF!</definedName>
    <definedName name="Override___Grants_and_contributions___operational_expenditure___non_price_control___real.WN">#REF!</definedName>
    <definedName name="Override___Grants_and_contributions___operational_expenditure___non_price_control___real.WR">#REF!</definedName>
    <definedName name="Override___Grants_and_contributions___operational_expenditure___non_price_control___real.WWN">#REF!</definedName>
    <definedName name="Override___Grants_and_contributions_net_of_income_offset___capital_expenditure___price_control___real.ADDN1">#REF!</definedName>
    <definedName name="Override___Grants_and_contributions_net_of_income_offset___capital_expenditure___price_control___real.ADDN2">#REF!</definedName>
    <definedName name="Override___Grants_and_contributions_net_of_income_offset___capital_expenditure___price_control___real.BR">#REF!</definedName>
    <definedName name="Override___Grants_and_contributions_net_of_income_offset___capital_expenditure___price_control___real.WN">#REF!</definedName>
    <definedName name="Override___Grants_and_contributions_net_of_income_offset___capital_expenditure___price_control___real.WR">#REF!</definedName>
    <definedName name="Override___Grants_and_contributions_net_of_income_offset___capital_expenditure___price_control___real.WWN">#REF!</definedName>
    <definedName name="Override___Grants_and_contributions_net_of_income_offset___operational_expenditure___price_control___real.ADDN1">#REF!</definedName>
    <definedName name="Override___Grants_and_contributions_net_of_income_offset___operational_expenditure___price_control___real.ADDN2">#REF!</definedName>
    <definedName name="Override___Grants_and_contributions_net_of_income_offset___operational_expenditure___price_control___real.BR">#REF!</definedName>
    <definedName name="Override___Grants_and_contributions_net_of_income_offset___operational_expenditure___price_control___real.WN">#REF!</definedName>
    <definedName name="Override___Grants_and_contributions_net_of_income_offset___operational_expenditure___price_control___real.WR">#REF!</definedName>
    <definedName name="Override___Grants_and_contributions_net_of_income_offset___operational_expenditure___price_control___real.WWN">#REF!</definedName>
    <definedName name="Override___Gross_capital_expenditure___real_including_g_c___including_cost_sharing.ADDN1">#REF!</definedName>
    <definedName name="Override___Gross_capital_expenditure___real_including_g_c___including_cost_sharing.ADDN2">#REF!</definedName>
    <definedName name="Override___Gross_capital_expenditure___real_including_g_c___including_cost_sharing.BR">#REF!</definedName>
    <definedName name="Override___Gross_capital_expenditure___real_including_g_c___including_cost_sharing.WN">#REF!</definedName>
    <definedName name="Override___Gross_capital_expenditure___real_including_g_c___including_cost_sharing.WR">#REF!</definedName>
    <definedName name="Override___Gross_capital_expenditure___real_including_g_c___including_cost_sharing.WWN">#REF!</definedName>
    <definedName name="Override___HH_Advance_receipts_creditor_days_measured">#REF!</definedName>
    <definedName name="Override___HH_Advance_receipts_creditor_days_unmeasured">#REF!</definedName>
    <definedName name="Override___HH_Measured_income_accrual___nominal">#REF!</definedName>
    <definedName name="Override___HH_Measured_income_accrual_rate">#REF!</definedName>
    <definedName name="Override___HH_measured_trade_debtors">#REF!</definedName>
    <definedName name="Override___HH_measured_trade_receivables___net___nominal">#REF!</definedName>
    <definedName name="Override___HH_unmeasured_trade_debtors">#REF!</definedName>
    <definedName name="Override___HH_unmeasured_trade_receivables___nominal">#REF!</definedName>
    <definedName name="Override___Households_connected_for_sewerage_only___metered">#REF!</definedName>
    <definedName name="Override___Households_connected_for_sewerage_only___unmetered">#REF!</definedName>
    <definedName name="Override___Households_connected_for_water_and_sewerage___metered">#REF!</definedName>
    <definedName name="Override___Households_connected_for_water_and_sewerage___unmetered">#REF!</definedName>
    <definedName name="Override___Households_connected_for_water_only___metered">#REF!</definedName>
    <definedName name="Override___Households_connected_for_water_only___unmetered">#REF!</definedName>
    <definedName name="Override___Innovation_funding___real.ADDN1">#REF!</definedName>
    <definedName name="Override___Innovation_funding___real.ADDN2">#REF!</definedName>
    <definedName name="Override___Innovation_funding___real.BR">#REF!</definedName>
    <definedName name="Override___Innovation_funding___real.WN">#REF!</definedName>
    <definedName name="Override___Innovation_funding___real.WR">#REF!</definedName>
    <definedName name="Override___Innovation_funding___real.WWN">#REF!</definedName>
    <definedName name="Override___Interest_rate___Business___Active">#REF!</definedName>
    <definedName name="Override___interest_rate___residential">#REF!</definedName>
    <definedName name="Override___interest_rate_on_CPIH_index_linked_debt.ADDN1">#REF!</definedName>
    <definedName name="Override___interest_rate_on_CPIH_index_linked_debt.ADDN2">#REF!</definedName>
    <definedName name="Override___interest_rate_on_CPIH_index_linked_debt.BR">#REF!</definedName>
    <definedName name="Override___interest_rate_on_CPIH_index_linked_debt.WN">#REF!</definedName>
    <definedName name="Override___interest_rate_on_CPIH_index_linked_debt.WR">#REF!</definedName>
    <definedName name="Override___interest_rate_on_CPIH_index_linked_debt.WWN">#REF!</definedName>
    <definedName name="Override___interest_rate_on_fixed_rate_debt.ADDN1">#REF!</definedName>
    <definedName name="Override___interest_rate_on_fixed_rate_debt.ADDN2">#REF!</definedName>
    <definedName name="Override___interest_rate_on_fixed_rate_debt.BR">#REF!</definedName>
    <definedName name="Override___interest_rate_on_fixed_rate_debt.WN">#REF!</definedName>
    <definedName name="Override___interest_rate_on_fixed_rate_debt.WR">#REF!</definedName>
    <definedName name="Override___interest_rate_on_fixed_rate_debt.WWN">#REF!</definedName>
    <definedName name="Override___interest_rate_on_RPI_index_linked_debt.ADDN1">#REF!</definedName>
    <definedName name="Override___interest_rate_on_RPI_index_linked_debt.ADDN2">#REF!</definedName>
    <definedName name="Override___interest_rate_on_RPI_index_linked_debt.BR">#REF!</definedName>
    <definedName name="Override___interest_rate_on_RPI_index_linked_debt.WN">#REF!</definedName>
    <definedName name="Override___interest_rate_on_RPI_index_linked_debt.WR">#REF!</definedName>
    <definedName name="Override___interest_rate_on_RPI_index_linked_debt.WWN">#REF!</definedName>
    <definedName name="Override___Inventories_balance___control___nominal.ADDN1">#REF!</definedName>
    <definedName name="Override___Inventories_balance___control___nominal.ADDN2">#REF!</definedName>
    <definedName name="Override___Inventories_balance___control___nominal.BR">#REF!</definedName>
    <definedName name="Override___Inventories_balance___control___nominal.WN">#REF!</definedName>
    <definedName name="Override___Inventories_balance___control___nominal.WR">#REF!</definedName>
    <definedName name="Override___Inventories_balance___control___nominal.WWN">#REF!</definedName>
    <definedName name="Override___IRE_totex_adjustment_for_ACICR__Ofwat____real.ADDN1">#REF!</definedName>
    <definedName name="Override___IRE_totex_adjustment_for_ACICR__Ofwat____real.ADDN2">#REF!</definedName>
    <definedName name="Override___IRE_totex_adjustment_for_ACICR__Ofwat____real.BR">#REF!</definedName>
    <definedName name="Override___IRE_totex_adjustment_for_ACICR__Ofwat____real.WN">#REF!</definedName>
    <definedName name="Override___IRE_totex_adjustment_for_ACICR__Ofwat____real.WR">#REF!</definedName>
    <definedName name="Override___IRE_totex_adjustment_for_ACICR__Ofwat____real.WWN">#REF!</definedName>
    <definedName name="Override___Long_term_CPI_H__assumed_percentage_increase">#REF!</definedName>
    <definedName name="Override___Measured_charge___business.ADDN1">#REF!</definedName>
    <definedName name="Override___Measured_charge___business.ADDN2">#REF!</definedName>
    <definedName name="Override___Measured_charge___business.BR">#REF!</definedName>
    <definedName name="Override___Measured_charge___business.WN">#REF!</definedName>
    <definedName name="Override___Measured_charge___business.WR">#REF!</definedName>
    <definedName name="Override___Measured_charge___business.WWN">#REF!</definedName>
    <definedName name="Override___Measured_charge___residential.ADDN1">#REF!</definedName>
    <definedName name="Override___Measured_charge___residential.ADDN2">#REF!</definedName>
    <definedName name="Override___Measured_charge___residential.BR">#REF!</definedName>
    <definedName name="Override___Measured_charge___residential.WN">#REF!</definedName>
    <definedName name="Override___Measured_charge___residential.WR">#REF!</definedName>
    <definedName name="Override___Measured_charge___residential.WWN">#REF!</definedName>
    <definedName name="Override___Movement_in_intangible_asset_and_investments_balance___control___nominal.ADDN1">#REF!</definedName>
    <definedName name="Override___Movement_in_intangible_asset_and_investments_balance___control___nominal.ADDN2">#REF!</definedName>
    <definedName name="Override___Movement_in_intangible_asset_and_investments_balance___control___nominal.BR">#REF!</definedName>
    <definedName name="Override___Movement_in_intangible_asset_and_investments_balance___control___nominal.WN">#REF!</definedName>
    <definedName name="Override___Movement_in_intangible_asset_and_investments_balance___control___nominal.WR">#REF!</definedName>
    <definedName name="Override___Movement_in_intangible_asset_and_investments_balance___control___nominal.WWN">#REF!</definedName>
    <definedName name="Override___Movement_in_other_liabilities___control___nominal.ADDN1">#REF!</definedName>
    <definedName name="Override___Movement_in_other_liabilities___control___nominal.ADDN2">#REF!</definedName>
    <definedName name="Override___Movement_in_other_liabilities___control___nominal.BR">#REF!</definedName>
    <definedName name="Override___Movement_in_other_liabilities___control___nominal.WN">#REF!</definedName>
    <definedName name="Override___Movement_in_other_liabilities___control___nominal.WR">#REF!</definedName>
    <definedName name="Override___Movement_in_other_liabilities___control___nominal.WWN">#REF!</definedName>
    <definedName name="Override___Movement_in_provisions___control___nominal.ADDN1">#REF!</definedName>
    <definedName name="Override___Movement_in_provisions___control___nominal.ADDN2">#REF!</definedName>
    <definedName name="Override___Movement_in_provisions___control___nominal.BR">#REF!</definedName>
    <definedName name="Override___Movement_in_provisions___control___nominal.WN">#REF!</definedName>
    <definedName name="Override___Movement_in_provisions___control___nominal.WR">#REF!</definedName>
    <definedName name="Override___Movement_in_provisions___control___nominal.WWN">#REF!</definedName>
    <definedName name="Override___movement_in_trade_debtor___business___nominal">#REF!</definedName>
    <definedName name="Override___New_capital_expenditure___proportion_of_new_capital_expenditure_qualifying_for_the_main_rate_pool___control.ADDN1">#REF!</definedName>
    <definedName name="Override___New_capital_expenditure___proportion_of_new_capital_expenditure_qualifying_for_the_main_rate_pool___control.ADDN2">#REF!</definedName>
    <definedName name="Override___New_capital_expenditure___proportion_of_new_capital_expenditure_qualifying_for_the_main_rate_pool___control.BR">#REF!</definedName>
    <definedName name="Override___New_capital_expenditure___proportion_of_new_capital_expenditure_qualifying_for_the_main_rate_pool___control.WN">#REF!</definedName>
    <definedName name="Override___New_capital_expenditure___proportion_of_new_capital_expenditure_qualifying_for_the_main_rate_pool___control.WR">#REF!</definedName>
    <definedName name="Override___New_capital_expenditure___proportion_of_new_capital_expenditure_qualifying_for_the_main_rate_pool___control.WWN">#REF!</definedName>
    <definedName name="Override___New_capital_expenditure___proportion_of_new_capital_expenditure_qualifying_for_the_special_rate_pool___control.ADDN1">#REF!</definedName>
    <definedName name="Override___New_capital_expenditure___proportion_of_new_capital_expenditure_qualifying_for_the_special_rate_pool___control.ADDN2">#REF!</definedName>
    <definedName name="Override___New_capital_expenditure___proportion_of_new_capital_expenditure_qualifying_for_the_special_rate_pool___control.BR">#REF!</definedName>
    <definedName name="Override___New_capital_expenditure___proportion_of_new_capital_expenditure_qualifying_for_the_special_rate_pool___control.WN">#REF!</definedName>
    <definedName name="Override___New_capital_expenditure___proportion_of_new_capital_expenditure_qualifying_for_the_special_rate_pool___control.WR">#REF!</definedName>
    <definedName name="Override___New_capital_expenditure___proportion_of_new_capital_expenditure_qualifying_for_the_special_rate_pool___control.WWN">#REF!</definedName>
    <definedName name="Override___New_capital_expenditure___proportion_of_new_capital_expenditure_qualifying_for_the_structures_and_buildings_pool___control.ADDN1">#REF!</definedName>
    <definedName name="Override___New_capital_expenditure___proportion_of_new_capital_expenditure_qualifying_for_the_structures_and_buildings_pool___control.ADDN2">#REF!</definedName>
    <definedName name="Override___New_capital_expenditure___proportion_of_new_capital_expenditure_qualifying_for_the_structures_and_buildings_pool___control.BR">#REF!</definedName>
    <definedName name="Override___New_capital_expenditure___proportion_of_new_capital_expenditure_qualifying_for_the_structures_and_buildings_pool___control.WN">#REF!</definedName>
    <definedName name="Override___New_capital_expenditure___proportion_of_new_capital_expenditure_qualifying_for_the_structures_and_buildings_pool___control.WR">#REF!</definedName>
    <definedName name="Override___New_capital_expenditure___proportion_of_new_capital_expenditure_qualifying_for_the_structures_and_buildings_pool___control.WWN">#REF!</definedName>
    <definedName name="Override___Non_price_control_income___principal_services___real.ADDN1">#REF!</definedName>
    <definedName name="Override___Non_price_control_income___principal_services___real.ADDN2">#REF!</definedName>
    <definedName name="Override___Non_price_control_income___principal_services___real.BR">#REF!</definedName>
    <definedName name="Override___Non_price_control_income___principal_services___real.WN">#REF!</definedName>
    <definedName name="Override___Non_price_control_income___principal_services___real.WR">#REF!</definedName>
    <definedName name="Override___Non_price_control_income___principal_services___real.WWN">#REF!</definedName>
    <definedName name="Override___Non_price_control_income___third_party_services___Bulk_supplies___contract_not_qualifying_for_water_trading_incentives___signed_before_1_April_2020___real.ADDN1">#REF!</definedName>
    <definedName name="Override___Non_price_control_income___third_party_services___Bulk_supplies___contract_not_qualifying_for_water_trading_incentives___signed_before_1_April_2020___real.ADDN2">#REF!</definedName>
    <definedName name="Override___Non_price_control_income___third_party_services___Bulk_supplies___contract_not_qualifying_for_water_trading_incentives___signed_before_1_April_2020___real.BR">#REF!</definedName>
    <definedName name="Override___Non_price_control_income___third_party_services___Bulk_supplies___contract_not_qualifying_for_water_trading_incentives___signed_before_1_April_2020___real.WN">#REF!</definedName>
    <definedName name="Override___Non_price_control_income___third_party_services___Bulk_supplies___contract_not_qualifying_for_water_trading_incentives___signed_before_1_April_2020___real.WR">#REF!</definedName>
    <definedName name="Override___Non_price_control_income___third_party_services___Bulk_supplies___contract_not_qualifying_for_water_trading_incentives___signed_before_1_April_2020___real.WWN">#REF!</definedName>
    <definedName name="Override___Non_price_control_income___third_party_services___Bulk_supplies___contract_qualifying_for_water_trading_incentives___on_or_after_1_April_2020___real.ADDN1">#REF!</definedName>
    <definedName name="Override___Non_price_control_income___third_party_services___Bulk_supplies___contract_qualifying_for_water_trading_incentives___on_or_after_1_April_2020___real.ADDN2">#REF!</definedName>
    <definedName name="Override___Non_price_control_income___third_party_services___Bulk_supplies___contract_qualifying_for_water_trading_incentives___on_or_after_1_April_2020___real.BR">#REF!</definedName>
    <definedName name="Override___Non_price_control_income___third_party_services___Bulk_supplies___contract_qualifying_for_water_trading_incentives___on_or_after_1_April_2020___real.WN">#REF!</definedName>
    <definedName name="Override___Non_price_control_income___third_party_services___Bulk_supplies___contract_qualifying_for_water_trading_incentives___on_or_after_1_April_2020___real.WR">#REF!</definedName>
    <definedName name="Override___Non_price_control_income___third_party_services___Bulk_supplies___contract_qualifying_for_water_trading_incentives___on_or_after_1_April_2020___real.WWN">#REF!</definedName>
    <definedName name="Override___Non_price_control_income___third_party_services___Bulk_supplies___General___real.ADDN1">#REF!</definedName>
    <definedName name="Override___Non_price_control_income___third_party_services___Bulk_supplies___General___real.ADDN2">#REF!</definedName>
    <definedName name="Override___Non_price_control_income___third_party_services___Bulk_supplies___General___real.BR">#REF!</definedName>
    <definedName name="Override___Non_price_control_income___third_party_services___Bulk_supplies___General___real.WN">#REF!</definedName>
    <definedName name="Override___Non_price_control_income___third_party_services___Bulk_supplies___General___real.WR">#REF!</definedName>
    <definedName name="Override___Non_price_control_income___third_party_services___Bulk_supplies___General___real.WWN">#REF!</definedName>
    <definedName name="Override___Non_price_control_income___third_party_services___other___real.ADDN1">#REF!</definedName>
    <definedName name="Override___Non_price_control_income___third_party_services___other___real.ADDN2">#REF!</definedName>
    <definedName name="Override___Non_price_control_income___third_party_services___other___real.BR">#REF!</definedName>
    <definedName name="Override___Non_price_control_income___third_party_services___other___real.WN">#REF!</definedName>
    <definedName name="Override___Non_price_control_income___third_party_services___other___real.WR">#REF!</definedName>
    <definedName name="Override___Non_price_control_income___third_party_services___other___real.WWN">#REF!</definedName>
    <definedName name="Override___Notional_target_gearing___control.ADDN1">#REF!</definedName>
    <definedName name="Override___Notional_target_gearing___control.ADDN2">#REF!</definedName>
    <definedName name="Override___Notional_target_gearing___control.BR">#REF!</definedName>
    <definedName name="Override___Notional_target_gearing___control.WN">#REF!</definedName>
    <definedName name="Override___Notional_target_gearing___control.WR">#REF!</definedName>
    <definedName name="Override___Notional_target_gearing___control.WWN">#REF!</definedName>
    <definedName name="Override___opening_business_debtors_measured___nominal">#REF!</definedName>
    <definedName name="Override___opening_business_debtors_unmeasured_nominal">#REF!</definedName>
    <definedName name="Override___Opening_business_retail__unmeasured_advance_receipts___nominal">#REF!</definedName>
    <definedName name="Override___Opening_business_retail_measured_advance_receipts___nominal">#REF!</definedName>
    <definedName name="Override___Opening_Called_up_share_capital_balance___control___nominal.ADDN1">#REF!</definedName>
    <definedName name="Override___Opening_Called_up_share_capital_balance___control___nominal.ADDN2">#REF!</definedName>
    <definedName name="Override___Opening_Called_up_share_capital_balance___control___nominal.BR">#REF!</definedName>
    <definedName name="Override___Opening_Called_up_share_capital_balance___control___nominal.WN">#REF!</definedName>
    <definedName name="Override___Opening_Called_up_share_capital_balance___control___nominal.WR">#REF!</definedName>
    <definedName name="Override___Opening_Called_up_share_capital_balance___control___nominal.WWN">#REF!</definedName>
    <definedName name="Override___Opening_Capex_creditors_balance___control___nominal.ADDN1">#REF!</definedName>
    <definedName name="Override___Opening_Capex_creditors_balance___control___nominal.ADDN2">#REF!</definedName>
    <definedName name="Override___Opening_Capex_creditors_balance___control___nominal.BR">#REF!</definedName>
    <definedName name="Override___Opening_Capex_creditors_balance___control___nominal.WN">#REF!</definedName>
    <definedName name="Override___Opening_Capex_creditors_balance___control___nominal.WR">#REF!</definedName>
    <definedName name="Override___Opening_Capex_creditors_balance___control___nominal.WWN">#REF!</definedName>
    <definedName name="Override___Opening_Capital_allowance_balance___main_rate_pool___Capital_expenditure___control___nominal.ADDN1">#REF!</definedName>
    <definedName name="Override___Opening_Capital_allowance_balance___main_rate_pool___Capital_expenditure___control___nominal.ADDN2">#REF!</definedName>
    <definedName name="Override___Opening_Capital_allowance_balance___main_rate_pool___Capital_expenditure___control___nominal.BR">#REF!</definedName>
    <definedName name="Override___Opening_Capital_allowance_balance___main_rate_pool___Capital_expenditure___control___nominal.WN">#REF!</definedName>
    <definedName name="Override___Opening_Capital_allowance_balance___main_rate_pool___Capital_expenditure___control___nominal.WR">#REF!</definedName>
    <definedName name="Override___Opening_Capital_allowance_balance___main_rate_pool___Capital_expenditure___control___nominal.WWN">#REF!</definedName>
    <definedName name="Override___Opening_Capital_allowance_balance___special_rate_pool___Capital_expenditure___control___nominal.ADDN1">#REF!</definedName>
    <definedName name="Override___Opening_Capital_allowance_balance___special_rate_pool___Capital_expenditure___control___nominal.ADDN2">#REF!</definedName>
    <definedName name="Override___Opening_Capital_allowance_balance___special_rate_pool___Capital_expenditure___control___nominal.BR">#REF!</definedName>
    <definedName name="Override___Opening_Capital_allowance_balance___special_rate_pool___Capital_expenditure___control___nominal.WN">#REF!</definedName>
    <definedName name="Override___Opening_Capital_allowance_balance___special_rate_pool___Capital_expenditure___control___nominal.WR">#REF!</definedName>
    <definedName name="Override___Opening_Capital_allowance_balance___special_rate_pool___Capital_expenditure___control___nominal.WWN">#REF!</definedName>
    <definedName name="Override___Opening_Capital_allowance_balance___structures_and_buildings_pool___Capital_expenditure___control___nominal.ADDN1">#REF!</definedName>
    <definedName name="Override___Opening_Capital_allowance_balance___structures_and_buildings_pool___Capital_expenditure___control___nominal.ADDN2">#REF!</definedName>
    <definedName name="Override___Opening_Capital_allowance_balance___structures_and_buildings_pool___Capital_expenditure___control___nominal.BR">#REF!</definedName>
    <definedName name="Override___Opening_Capital_allowance_balance___structures_and_buildings_pool___Capital_expenditure___control___nominal.WN">#REF!</definedName>
    <definedName name="Override___Opening_Capital_allowance_balance___structures_and_buildings_pool___Capital_expenditure___control___nominal.WR">#REF!</definedName>
    <definedName name="Override___Opening_Capital_allowance_balance___structures_and_buildings_pool___Capital_expenditure___control___nominal.WWN">#REF!</definedName>
    <definedName name="Override___opening_current_tax_liabilities___control___nominal.ADDN1">#REF!</definedName>
    <definedName name="Override___opening_current_tax_liabilities___control___nominal.ADDN2">#REF!</definedName>
    <definedName name="Override___opening_current_tax_liabilities___control___nominal.BR">#REF!</definedName>
    <definedName name="Override___opening_current_tax_liabilities___control___nominal.WN">#REF!</definedName>
    <definedName name="Override___opening_current_tax_liabilities___control___nominal.WR">#REF!</definedName>
    <definedName name="Override___opening_current_tax_liabilities___control___nominal.WWN">#REF!</definedName>
    <definedName name="Override___opening_deferred_tax_balance___control___nominal.ADDN1">#REF!</definedName>
    <definedName name="Override___opening_deferred_tax_balance___control___nominal.ADDN2">#REF!</definedName>
    <definedName name="Override___opening_deferred_tax_balance___control___nominal.BR">#REF!</definedName>
    <definedName name="Override___opening_deferred_tax_balance___control___nominal.WN">#REF!</definedName>
    <definedName name="Override___opening_deferred_tax_balance___control___nominal.WR">#REF!</definedName>
    <definedName name="Override___opening_deferred_tax_balance___control___nominal.WWN">#REF!</definedName>
    <definedName name="Override___opening_dividend_cashflow_balance___control___nominal.ADDN1">#REF!</definedName>
    <definedName name="Override___opening_dividend_cashflow_balance___control___nominal.ADDN2">#REF!</definedName>
    <definedName name="Override___opening_dividend_cashflow_balance___control___nominal.BR">#REF!</definedName>
    <definedName name="Override___opening_dividend_cashflow_balance___control___nominal.WN">#REF!</definedName>
    <definedName name="Override___opening_dividend_cashflow_balance___control___nominal.WR">#REF!</definedName>
    <definedName name="Override___opening_dividend_cashflow_balance___control___nominal.WWN">#REF!</definedName>
    <definedName name="Override___Opening_Dividend_creditors_balance___control___nominal.ADDN1">#REF!</definedName>
    <definedName name="Override___Opening_Dividend_creditors_balance___control___nominal.ADDN2">#REF!</definedName>
    <definedName name="Override___Opening_Dividend_creditors_balance___control___nominal.BR">#REF!</definedName>
    <definedName name="Override___Opening_Dividend_creditors_balance___control___nominal.WN">#REF!</definedName>
    <definedName name="Override___Opening_Dividend_creditors_balance___control___nominal.WR">#REF!</definedName>
    <definedName name="Override___Opening_Dividend_creditors_balance___control___nominal.WWN">#REF!</definedName>
    <definedName name="Override___Opening_household_measured_advance_receipts___nominal">#REF!</definedName>
    <definedName name="Override___Opening_household_unmeasured_advance_receipts___nominal">#REF!</definedName>
    <definedName name="Override___opening_intangible_asset_and_investments_balance___control___nominal.ADDN1">#REF!</definedName>
    <definedName name="Override___opening_intangible_asset_and_investments_balance___control___nominal.ADDN2">#REF!</definedName>
    <definedName name="Override___opening_intangible_asset_and_investments_balance___control___nominal.BR">#REF!</definedName>
    <definedName name="Override___opening_intangible_asset_and_investments_balance___control___nominal.WN">#REF!</definedName>
    <definedName name="Override___opening_intangible_asset_and_investments_balance___control___nominal.WR">#REF!</definedName>
    <definedName name="Override___opening_intangible_asset_and_investments_balance___control___nominal.WWN">#REF!</definedName>
    <definedName name="Override___Opening_Non_distributable_reserves_balance___control___nominal.ADDN1">#REF!</definedName>
    <definedName name="Override___Opening_Non_distributable_reserves_balance___control___nominal.ADDN2">#REF!</definedName>
    <definedName name="Override___Opening_Non_distributable_reserves_balance___control___nominal.BR">#REF!</definedName>
    <definedName name="Override___Opening_Non_distributable_reserves_balance___control___nominal.WN">#REF!</definedName>
    <definedName name="Override___Opening_Non_distributable_reserves_balance___control___nominal.WR">#REF!</definedName>
    <definedName name="Override___Opening_Non_distributable_reserves_balance___control___nominal.WWN">#REF!</definedName>
    <definedName name="Override___Opening_Other_creditors_balance___control___nominal.ADDN1">#REF!</definedName>
    <definedName name="Override___Opening_Other_creditors_balance___control___nominal.ADDN2">#REF!</definedName>
    <definedName name="Override___Opening_Other_creditors_balance___control___nominal.BR">#REF!</definedName>
    <definedName name="Override___Opening_Other_creditors_balance___control___nominal.WN">#REF!</definedName>
    <definedName name="Override___Opening_Other_creditors_balance___control___nominal.WR">#REF!</definedName>
    <definedName name="Override___Opening_Other_creditors_balance___control___nominal.WWN">#REF!</definedName>
    <definedName name="Override___Opening_Other_debtors_balance___control___nominal.ADDN1">#REF!</definedName>
    <definedName name="Override___Opening_Other_debtors_balance___control___nominal.ADDN2">#REF!</definedName>
    <definedName name="Override___Opening_Other_debtors_balance___control___nominal.BR">#REF!</definedName>
    <definedName name="Override___Opening_Other_debtors_balance___control___nominal.WN">#REF!</definedName>
    <definedName name="Override___Opening_Other_debtors_balance___control___nominal.WR">#REF!</definedName>
    <definedName name="Override___Opening_Other_debtors_balance___control___nominal.WWN">#REF!</definedName>
    <definedName name="Override___Opening_Other_liabilities_balance___control___nominal.ADDN1">#REF!</definedName>
    <definedName name="Override___Opening_Other_liabilities_balance___control___nominal.ADDN2">#REF!</definedName>
    <definedName name="Override___Opening_Other_liabilities_balance___control___nominal.BR">#REF!</definedName>
    <definedName name="Override___Opening_Other_liabilities_balance___control___nominal.WN">#REF!</definedName>
    <definedName name="Override___Opening_Other_liabilities_balance___control___nominal.WR">#REF!</definedName>
    <definedName name="Override___Opening_Other_liabilities_balance___control___nominal.WWN">#REF!</definedName>
    <definedName name="Override___Opening_Provisions_balance___control___nominal.ADDN1">#REF!</definedName>
    <definedName name="Override___Opening_Provisions_balance___control___nominal.ADDN2">#REF!</definedName>
    <definedName name="Override___Opening_Provisions_balance___control___nominal.BR">#REF!</definedName>
    <definedName name="Override___Opening_Provisions_balance___control___nominal.WN">#REF!</definedName>
    <definedName name="Override___Opening_Provisions_balance___control___nominal.WR">#REF!</definedName>
    <definedName name="Override___Opening_Provisions_balance___control___nominal.WWN">#REF!</definedName>
    <definedName name="Override___Opening_retained_cash_balance___Business___nominal">#REF!</definedName>
    <definedName name="Override___Opening_retained_cash_balance___Residential___nominal">#REF!</definedName>
    <definedName name="Override___Opening_retained_earnings_balance___Business___nominal">#REF!</definedName>
    <definedName name="Override___opening_retained_earnings_balance___control___nominal.ADDN1">#REF!</definedName>
    <definedName name="Override___opening_retained_earnings_balance___control___nominal.ADDN2">#REF!</definedName>
    <definedName name="Override___opening_retained_earnings_balance___control___nominal.BR">#REF!</definedName>
    <definedName name="Override___opening_retained_earnings_balance___control___nominal.WN">#REF!</definedName>
    <definedName name="Override___opening_retained_earnings_balance___control___nominal.WR">#REF!</definedName>
    <definedName name="Override___opening_retained_earnings_balance___control___nominal.WWN">#REF!</definedName>
    <definedName name="Override___Opening_Retirement_benefit_asset____liabilities__balance___control___nominal.ADDN1">#REF!</definedName>
    <definedName name="Override___Opening_Retirement_benefit_asset____liabilities__balance___control___nominal.ADDN2">#REF!</definedName>
    <definedName name="Override___Opening_Retirement_benefit_asset____liabilities__balance___control___nominal.BR">#REF!</definedName>
    <definedName name="Override___Opening_Retirement_benefit_asset____liabilities__balance___control___nominal.WN">#REF!</definedName>
    <definedName name="Override___Opening_Retirement_benefit_asset____liabilities__balance___control___nominal.WR">#REF!</definedName>
    <definedName name="Override___Opening_Retirement_benefit_asset____liabilities__balance___control___nominal.WWN">#REF!</definedName>
    <definedName name="Override___opening_tax_loss_balance___wholesale.ADDN1">#REF!</definedName>
    <definedName name="Override___opening_tax_loss_balance___wholesale.ADDN2">#REF!</definedName>
    <definedName name="Override___opening_tax_loss_balance___wholesale.BR">#REF!</definedName>
    <definedName name="Override___opening_tax_loss_balance___wholesale.WN">#REF!</definedName>
    <definedName name="Override___opening_tax_loss_balance___wholesale.WR">#REF!</definedName>
    <definedName name="Override___opening_tax_loss_balance___wholesale.WWN">#REF!</definedName>
    <definedName name="Override___Opening_trade_and_other_payables___Wholesale_creditors___business_retail___nominal">#REF!</definedName>
    <definedName name="Override___Opening_Trade_creditors_balance___control___nominal.ADDN1">#REF!</definedName>
    <definedName name="Override___Opening_Trade_creditors_balance___control___nominal.ADDN2">#REF!</definedName>
    <definedName name="Override___Opening_Trade_creditors_balance___control___nominal.BR">#REF!</definedName>
    <definedName name="Override___Opening_Trade_creditors_balance___control___nominal.WN">#REF!</definedName>
    <definedName name="Override___Opening_Trade_creditors_balance___control___nominal.WR">#REF!</definedName>
    <definedName name="Override___Opening_Trade_creditors_balance___control___nominal.WWN">#REF!</definedName>
    <definedName name="Override___Opening_Trade_debtors_balance___control___nominal.ADDN1">#REF!</definedName>
    <definedName name="Override___Opening_Trade_debtors_balance___control___nominal.ADDN2">#REF!</definedName>
    <definedName name="Override___Opening_Trade_debtors_balance___control___nominal.BR">#REF!</definedName>
    <definedName name="Override___Opening_Trade_debtors_balance___control___nominal.WN">#REF!</definedName>
    <definedName name="Override___Opening_Trade_debtors_balance___control___nominal.WR">#REF!</definedName>
    <definedName name="Override___Opening_Trade_debtors_balance___control___nominal.WWN">#REF!</definedName>
    <definedName name="Override___operating_costs_associated_with_equity_issuance___real.ADDN1">#REF!</definedName>
    <definedName name="Override___operating_costs_associated_with_equity_issuance___real.ADDN2">#REF!</definedName>
    <definedName name="Override___operating_costs_associated_with_equity_issuance___real.BR">#REF!</definedName>
    <definedName name="Override___operating_costs_associated_with_equity_issuance___real.WN">#REF!</definedName>
    <definedName name="Override___operating_costs_associated_with_equity_issuance___real.WR">#REF!</definedName>
    <definedName name="Override___operating_costs_associated_with_equity_issuance___real.WWN">#REF!</definedName>
    <definedName name="Override___Ordinary_dividend_override___nominal">#REF!</definedName>
    <definedName name="Override___Ordinary_shares_issued___control___nominal.ADDN1">#REF!</definedName>
    <definedName name="Override___Ordinary_shares_issued___control___nominal.ADDN2">#REF!</definedName>
    <definedName name="Override___Ordinary_shares_issued___control___nominal.BR">#REF!</definedName>
    <definedName name="Override___Ordinary_shares_issued___control___nominal.WN">#REF!</definedName>
    <definedName name="Override___Ordinary_shares_issued___control___nominal.WR">#REF!</definedName>
    <definedName name="Override___Ordinary_shares_issued___control___nominal.WWN">#REF!</definedName>
    <definedName name="Override___Other_adjustments_to_taxable_profits___control___nominal.ADDN1">#REF!</definedName>
    <definedName name="Override___Other_adjustments_to_taxable_profits___control___nominal.ADDN2">#REF!</definedName>
    <definedName name="Override___Other_adjustments_to_taxable_profits___control___nominal.BR">#REF!</definedName>
    <definedName name="Override___Other_adjustments_to_taxable_profits___control___nominal.WN">#REF!</definedName>
    <definedName name="Override___Other_adjustments_to_taxable_profits___control___nominal.WR">#REF!</definedName>
    <definedName name="Override___Other_adjustments_to_taxable_profits___control___nominal.WWN">#REF!</definedName>
    <definedName name="Override___Other_creditors_target_balance___control___nominal.ADDN1">#REF!</definedName>
    <definedName name="Override___Other_creditors_target_balance___control___nominal.ADDN2">#REF!</definedName>
    <definedName name="Override___Other_creditors_target_balance___control___nominal.BR">#REF!</definedName>
    <definedName name="Override___Other_creditors_target_balance___control___nominal.WN">#REF!</definedName>
    <definedName name="Override___Other_creditors_target_balance___control___nominal.WR">#REF!</definedName>
    <definedName name="Override___Other_creditors_target_balance___control___nominal.WWN">#REF!</definedName>
    <definedName name="Override___other_debtors_target_balance___control___nominal.ADDN1">#REF!</definedName>
    <definedName name="Override___other_debtors_target_balance___control___nominal.ADDN2">#REF!</definedName>
    <definedName name="Override___other_debtors_target_balance___control___nominal.BR">#REF!</definedName>
    <definedName name="Override___other_debtors_target_balance___control___nominal.WN">#REF!</definedName>
    <definedName name="Override___other_debtors_target_balance___control___nominal.WR">#REF!</definedName>
    <definedName name="Override___other_debtors_target_balance___control___nominal.WWN">#REF!</definedName>
    <definedName name="Override___Other_operating_income___real.ADDN1">#REF!</definedName>
    <definedName name="Override___Other_operating_income___real.ADDN2">#REF!</definedName>
    <definedName name="Override___Other_operating_income___real.BR">#REF!</definedName>
    <definedName name="Override___Other_operating_income___real.WN">#REF!</definedName>
    <definedName name="Override___Other_operating_income___real.WR">#REF!</definedName>
    <definedName name="Override___Other_operating_income___real.WWN">#REF!</definedName>
    <definedName name="Override___Other_price_control_income___Third_party_revenue___real.ADDN1">#REF!</definedName>
    <definedName name="Override___Other_price_control_income___Third_party_revenue___real.ADDN2">#REF!</definedName>
    <definedName name="Override___Other_price_control_income___Third_party_revenue___real.BR">#REF!</definedName>
    <definedName name="Override___Other_price_control_income___Third_party_revenue___real.WN">#REF!</definedName>
    <definedName name="Override___Other_price_control_income___Third_party_revenue___real.WR">#REF!</definedName>
    <definedName name="Override___Other_price_control_income___Third_party_revenue___real.WWN">#REF!</definedName>
    <definedName name="Override___Other_taxable_income___Amortisation_on_grants_and_contributions___control___nominal.ADDN1">#REF!</definedName>
    <definedName name="Override___Other_taxable_income___Amortisation_on_grants_and_contributions___control___nominal.ADDN2">#REF!</definedName>
    <definedName name="Override___Other_taxable_income___Amortisation_on_grants_and_contributions___control___nominal.BR">#REF!</definedName>
    <definedName name="Override___Other_taxable_income___Amortisation_on_grants_and_contributions___control___nominal.WN">#REF!</definedName>
    <definedName name="Override___Other_taxable_income___Amortisation_on_grants_and_contributions___control___nominal.WR">#REF!</definedName>
    <definedName name="Override___Other_taxable_income___Amortisation_on_grants_and_contributions___control___nominal.WWN">#REF!</definedName>
    <definedName name="Override___Other_taxable_income___Grants_and_contributions_taxable_on_receipt___control___nominal.ADDN1">#REF!</definedName>
    <definedName name="Override___Other_taxable_income___Grants_and_contributions_taxable_on_receipt___control___nominal.ADDN2">#REF!</definedName>
    <definedName name="Override___Other_taxable_income___Grants_and_contributions_taxable_on_receipt___control___nominal.BR">#REF!</definedName>
    <definedName name="Override___Other_taxable_income___Grants_and_contributions_taxable_on_receipt___control___nominal.WN">#REF!</definedName>
    <definedName name="Override___Other_taxable_income___Grants_and_contributions_taxable_on_receipt___control___nominal.WR">#REF!</definedName>
    <definedName name="Override___Other_taxable_income___Grants_and_contributions_taxable_on_receipt___control___nominal.WWN">#REF!</definedName>
    <definedName name="Override___P_L_expenditure_not_allowable_as_a_deduction_from_taxable_trading_profits___control___nominal.ADDN1">#REF!</definedName>
    <definedName name="Override___P_L_expenditure_not_allowable_as_a_deduction_from_taxable_trading_profits___control___nominal.ADDN2">#REF!</definedName>
    <definedName name="Override___P_L_expenditure_not_allowable_as_a_deduction_from_taxable_trading_profits___control___nominal.BR">#REF!</definedName>
    <definedName name="Override___P_L_expenditure_not_allowable_as_a_deduction_from_taxable_trading_profits___control___nominal.WN">#REF!</definedName>
    <definedName name="Override___P_L_expenditure_not_allowable_as_a_deduction_from_taxable_trading_profits___control___nominal.WR">#REF!</definedName>
    <definedName name="Override___P_L_expenditure_not_allowable_as_a_deduction_from_taxable_trading_profits___control___nominal.WWN">#REF!</definedName>
    <definedName name="Override___P_L_expenditure_relating_to_renewals_not_allowable_as_a_deduction_from_taxable_trading_profits___control___nominal.ADDN1">#REF!</definedName>
    <definedName name="Override___P_L_expenditure_relating_to_renewals_not_allowable_as_a_deduction_from_taxable_trading_profits___control___nominal.ADDN2">#REF!</definedName>
    <definedName name="Override___P_L_expenditure_relating_to_renewals_not_allowable_as_a_deduction_from_taxable_trading_profits___control___nominal.BR">#REF!</definedName>
    <definedName name="Override___P_L_expenditure_relating_to_renewals_not_allowable_as_a_deduction_from_taxable_trading_profits___control___nominal.WN">#REF!</definedName>
    <definedName name="Override___P_L_expenditure_relating_to_renewals_not_allowable_as_a_deduction_from_taxable_trading_profits___control___nominal.WR">#REF!</definedName>
    <definedName name="Override___P_L_expenditure_relating_to_renewals_not_allowable_as_a_deduction_from_taxable_trading_profits___control___nominal.WWN">#REF!</definedName>
    <definedName name="Override___PAYG_Rate___Total_PAYG_rate.ADDN1">#REF!</definedName>
    <definedName name="Override___PAYG_Rate___Total_PAYG_rate.ADDN2">#REF!</definedName>
    <definedName name="Override___PAYG_Rate___Total_PAYG_rate.BR">#REF!</definedName>
    <definedName name="Override___PAYG_Rate___Total_PAYG_rate.WN">#REF!</definedName>
    <definedName name="Override___PAYG_Rate___Total_PAYG_rate.WR">#REF!</definedName>
    <definedName name="Override___PAYG_Rate___Total_PAYG_rate.WWN">#REF!</definedName>
    <definedName name="Override___Percentage_retail_earnings_distributed_as_dividends">#REF!</definedName>
    <definedName name="Override___Post_financeability_adjustments_eligible_for_tax_uplift___real.ADDN1">#REF!</definedName>
    <definedName name="Override___Post_financeability_adjustments_eligible_for_tax_uplift___real.ADDN2">#REF!</definedName>
    <definedName name="Override___Post_financeability_adjustments_eligible_for_tax_uplift___real.BR">#REF!</definedName>
    <definedName name="Override___Post_financeability_adjustments_eligible_for_tax_uplift___real.WN">#REF!</definedName>
    <definedName name="Override___Post_financeability_adjustments_eligible_for_tax_uplift___real.WR">#REF!</definedName>
    <definedName name="Override___Post_financeability_adjustments_eligible_for_tax_uplift___real.WWN">#REF!</definedName>
    <definedName name="Override___Post_financeability_adjustments_not_eligible_for_tax_uplift___real.ADDN1">#REF!</definedName>
    <definedName name="Override___Post_financeability_adjustments_not_eligible_for_tax_uplift___real.ADDN2">#REF!</definedName>
    <definedName name="Override___Post_financeability_adjustments_not_eligible_for_tax_uplift___real.BR">#REF!</definedName>
    <definedName name="Override___Post_financeability_adjustments_not_eligible_for_tax_uplift___real.WN">#REF!</definedName>
    <definedName name="Override___Post_financeability_adjustments_not_eligible_for_tax_uplift___real.WR">#REF!</definedName>
    <definedName name="Override___Post_financeability_adjustments_not_eligible_for_tax_uplift___real.WWN">#REF!</definedName>
    <definedName name="Override___Pre_2020_RCV_opening_balance___real.ADDN1">#REF!</definedName>
    <definedName name="Override___Pre_2020_RCV_opening_balance___real.ADDN2">#REF!</definedName>
    <definedName name="Override___Pre_2020_RCV_opening_balance___real.BR">#REF!</definedName>
    <definedName name="Override___Pre_2020_RCV_opening_balance___real.WN">#REF!</definedName>
    <definedName name="Override___Pre_2020_RCV_opening_balance___real.WR">#REF!</definedName>
    <definedName name="Override___Pre_2020_RCV_opening_balance___real.WWN">#REF!</definedName>
    <definedName name="Override___Pre_2025_RCV_Run_off_rate.ADDN1">#REF!</definedName>
    <definedName name="Override___Pre_2025_RCV_Run_off_rate.ADDN2">#REF!</definedName>
    <definedName name="Override___Pre_2025_RCV_Run_off_rate.BR">#REF!</definedName>
    <definedName name="Override___Pre_2025_RCV_Run_off_rate.WN">#REF!</definedName>
    <definedName name="Override___Pre_2025_RCV_Run_off_rate.WR">#REF!</definedName>
    <definedName name="Override___Pre_2025_RCV_Run_off_rate.WWN">#REF!</definedName>
    <definedName name="Override___Price_control_income___third_party_services___Rechargeable_works___real.ADDN1">#REF!</definedName>
    <definedName name="Override___Price_control_income___third_party_services___Rechargeable_works___real.ADDN2">#REF!</definedName>
    <definedName name="Override___Price_control_income___third_party_services___Rechargeable_works___real.BR">#REF!</definedName>
    <definedName name="Override___Price_control_income___third_party_services___Rechargeable_works___real.WN">#REF!</definedName>
    <definedName name="Override___Price_control_income___third_party_services___Rechargeable_works___real.WR">#REF!</definedName>
    <definedName name="Override___Price_control_income___third_party_services___Rechargeable_works___real.WWN">#REF!</definedName>
    <definedName name="Override___Prior_period_company_residential_apportionment">#REF!</definedName>
    <definedName name="Override___Proportion_of_capital_expenditure_qualifying_for_high_level_deduction_main_rate_pool.ADDN1">#REF!</definedName>
    <definedName name="Override___Proportion_of_capital_expenditure_qualifying_for_high_level_deduction_main_rate_pool.ADDN2">#REF!</definedName>
    <definedName name="Override___Proportion_of_capital_expenditure_qualifying_for_high_level_deduction_main_rate_pool.BR">#REF!</definedName>
    <definedName name="Override___Proportion_of_capital_expenditure_qualifying_for_high_level_deduction_main_rate_pool.WN">#REF!</definedName>
    <definedName name="Override___Proportion_of_capital_expenditure_qualifying_for_high_level_deduction_main_rate_pool.WR">#REF!</definedName>
    <definedName name="Override___Proportion_of_capital_expenditure_qualifying_for_high_level_deduction_main_rate_pool.WWN">#REF!</definedName>
    <definedName name="Override___Proportion_of_capitalised_revenue_expenditure__infra___non_infra_.ADDN1">#REF!</definedName>
    <definedName name="Override___Proportion_of_capitalised_revenue_expenditure__infra___non_infra_.ADDN2">#REF!</definedName>
    <definedName name="Override___Proportion_of_capitalised_revenue_expenditure__infra___non_infra_.BR">#REF!</definedName>
    <definedName name="Override___Proportion_of_capitalised_revenue_expenditure__infra___non_infra_.WN">#REF!</definedName>
    <definedName name="Override___Proportion_of_capitalised_revenue_expenditure__infra___non_infra_.WR">#REF!</definedName>
    <definedName name="Override___Proportion_of_capitalised_revenue_expenditure__infra___non_infra_.WWN">#REF!</definedName>
    <definedName name="Override___proportion_of_new_capital_expenditure_not_qualifying_for_capital_allowance_deductions.ADDN1">#REF!</definedName>
    <definedName name="Override___proportion_of_new_capital_expenditure_not_qualifying_for_capital_allowance_deductions.ADDN2">#REF!</definedName>
    <definedName name="Override___proportion_of_new_capital_expenditure_not_qualifying_for_capital_allowance_deductions.BR">#REF!</definedName>
    <definedName name="Override___proportion_of_new_capital_expenditure_not_qualifying_for_capital_allowance_deductions.WN">#REF!</definedName>
    <definedName name="Override___proportion_of_new_capital_expenditure_not_qualifying_for_capital_allowance_deductions.WR">#REF!</definedName>
    <definedName name="Override___proportion_of_new_capital_expenditure_not_qualifying_for_capital_allowance_deductions.WWN">#REF!</definedName>
    <definedName name="Override___proportion_of_new_capital_expenditure_qualifying_for_a_full_deduction.ADDN1">#REF!</definedName>
    <definedName name="Override___proportion_of_new_capital_expenditure_qualifying_for_a_full_deduction.ADDN2">#REF!</definedName>
    <definedName name="Override___proportion_of_new_capital_expenditure_qualifying_for_a_full_deduction.BR">#REF!</definedName>
    <definedName name="Override___proportion_of_new_capital_expenditure_qualifying_for_a_full_deduction.WN">#REF!</definedName>
    <definedName name="Override___proportion_of_new_capital_expenditure_qualifying_for_a_full_deduction.WR">#REF!</definedName>
    <definedName name="Override___proportion_of_new_capital_expenditure_qualifying_for_a_full_deduction.WWN">#REF!</definedName>
    <definedName name="Override___Proportion_of_new_capital_expenditure_qualifying_for_high_level_deduction_special_rate_pool.ADDN1">#REF!</definedName>
    <definedName name="Override___Proportion_of_new_capital_expenditure_qualifying_for_high_level_deduction_special_rate_pool.ADDN2">#REF!</definedName>
    <definedName name="Override___Proportion_of_new_capital_expenditure_qualifying_for_high_level_deduction_special_rate_pool.BR">#REF!</definedName>
    <definedName name="Override___Proportion_of_new_capital_expenditure_qualifying_for_high_level_deduction_special_rate_pool.WN">#REF!</definedName>
    <definedName name="Override___Proportion_of_new_capital_expenditure_qualifying_for_high_level_deduction_special_rate_pool.WR">#REF!</definedName>
    <definedName name="Override___Proportion_of_new_capital_expenditure_qualifying_for_high_level_deduction_special_rate_pool.WWN">#REF!</definedName>
    <definedName name="Override___Proportion_of_new_capital_expenditure_qualifying_for_high_level_deduction_structures_and_buildings_pool.ADDN1">#REF!</definedName>
    <definedName name="Override___Proportion_of_new_capital_expenditure_qualifying_for_high_level_deduction_structures_and_buildings_pool.ADDN2">#REF!</definedName>
    <definedName name="Override___Proportion_of_new_capital_expenditure_qualifying_for_high_level_deduction_structures_and_buildings_pool.BR">#REF!</definedName>
    <definedName name="Override___Proportion_of_new_capital_expenditure_qualifying_for_high_level_deduction_structures_and_buildings_pool.WN">#REF!</definedName>
    <definedName name="Override___Proportion_of_new_capital_expenditure_qualifying_for_high_level_deduction_structures_and_buildings_pool.WR">#REF!</definedName>
    <definedName name="Override___Proportion_of_new_capital_expenditure_qualifying_for_high_level_deduction_structures_and_buildings_pool.WWN">#REF!</definedName>
    <definedName name="Override___Proportion_of_RPI_ILD">#REF!</definedName>
    <definedName name="Override___proportion_of_taxable_profits_available_for_tax_loss_utilisation">#REF!</definedName>
    <definedName name="Override___QAA_reward__penalty____real.ADDN1">#REF!</definedName>
    <definedName name="Override___QAA_reward__penalty____real.ADDN2">#REF!</definedName>
    <definedName name="Override___QAA_reward__penalty____real.BR">#REF!</definedName>
    <definedName name="Override___QAA_reward__penalty____real.WN">#REF!</definedName>
    <definedName name="Override___QAA_reward__penalty____real.WR">#REF!</definedName>
    <definedName name="Override___QAA_reward__penalty____real.WWN">#REF!</definedName>
    <definedName name="Override___real_dividend_growth">#REF!</definedName>
    <definedName name="Override___Reprofiling_revenue___real.ADDN1">#REF!</definedName>
    <definedName name="Override___Reprofiling_revenue___real.ADDN2">#REF!</definedName>
    <definedName name="Override___Reprofiling_revenue___real.BR">#REF!</definedName>
    <definedName name="Override___Reprofiling_revenue___real.WN">#REF!</definedName>
    <definedName name="Override___Reprofiling_revenue___real.WR">#REF!</definedName>
    <definedName name="Override___Reprofiling_revenue___real.WWN">#REF!</definedName>
    <definedName name="Override___Residential_net_margin_for_company">#REF!</definedName>
    <definedName name="Override___Residential_Retail_allowed_depreciation__post_efficiency_challenge_and_adjustments____real">#REF!</definedName>
    <definedName name="Override___Residential_retail_costs__opex_plus_depn__exc_3rd_party_services____measured___Wastewater_only___nominal">#REF!</definedName>
    <definedName name="Override___Residential_retail_costs__opex_plus_depn__exc_3rd_party_services____measured___Water_only___nominal">#REF!</definedName>
    <definedName name="Override___Residential_retail_costs__opex_plus_depn__exc_3rd_party_services____unmeasured___Wastewater_only___nominal">#REF!</definedName>
    <definedName name="Override___Residential_retail_costs__opex_plus_depn__exc_3rd_party_services____unmeasured___Water_only___nominal">#REF!</definedName>
    <definedName name="Override___Residential_retail_revenue_adjustment_active___real">#REF!</definedName>
    <definedName name="Override___Retail___Corporation_tax_creditor_b_f___nominal">#REF!</definedName>
    <definedName name="Override___Retail___Retail_creditor_months__Payment_terms___Business_retail_pays_wholesaler_in_arrears__advance_">#REF!</definedName>
    <definedName name="Override___Retail___Retail_creditor_months__Payment_terms___Residential_retail_pays_wholesaler_in_arrears__advance_">#REF!</definedName>
    <definedName name="Override___Retirement_benefit_asset____liability__balance___Business___nominal">#REF!</definedName>
    <definedName name="Override___Retirement_benefit_asset____liability__balance___Residential___nominal">#REF!</definedName>
    <definedName name="Override___RPI_CPIH_wedge_for_RPI_ILD_indexation_rate">#REF!</definedName>
    <definedName name="Override___Run_off_rate_for_Post_2025_RCV.ADDN1">#REF!</definedName>
    <definedName name="Override___Run_off_rate_for_Post_2025_RCV.ADDN2">#REF!</definedName>
    <definedName name="Override___Run_off_rate_for_Post_2025_RCV.BR">#REF!</definedName>
    <definedName name="Override___Run_off_rate_for_Post_2025_RCV.WN">#REF!</definedName>
    <definedName name="Override___Run_off_rate_for_Post_2025_RCV.WR">#REF!</definedName>
    <definedName name="Override___Run_off_rate_for_Post_2025_RCV.WWN">#REF!</definedName>
    <definedName name="Override___Statutory_Corporation_tax_rate">#REF!</definedName>
    <definedName name="Override___Tariff_Band___Forecast_allocated_wholesale_charge___nominal.1">#REF!</definedName>
    <definedName name="Override___Tariff_Band___Forecast_allocated_wholesale_charge___nominal.2">#REF!</definedName>
    <definedName name="Override___Tariff_Band___Forecast_allocated_wholesale_charge___nominal.3">#REF!</definedName>
    <definedName name="Override___tariff_band___net_margin_percentage.1">#REF!</definedName>
    <definedName name="Override___tariff_band___net_margin_percentage.2">#REF!</definedName>
    <definedName name="Override___tariff_band___net_margin_percentage.3">#REF!</definedName>
    <definedName name="Override___Tariff_Band___Number_of_customers___Tariff_Band.1">#REF!</definedName>
    <definedName name="Override___Tariff_Band___Number_of_customers___Tariff_Band.2">#REF!</definedName>
    <definedName name="Override___Tariff_Band___Number_of_customers___Tariff_Band.3">#REF!</definedName>
    <definedName name="Override___tax_cashflow_initial_balance.ADDN1">#REF!</definedName>
    <definedName name="Override___tax_cashflow_initial_balance.ADDN2">#REF!</definedName>
    <definedName name="Override___tax_cashflow_initial_balance.BR">#REF!</definedName>
    <definedName name="Override___tax_cashflow_initial_balance.WN">#REF!</definedName>
    <definedName name="Override___tax_cashflow_initial_balance.WR">#REF!</definedName>
    <definedName name="Override___tax_cashflow_initial_balance.WWN">#REF!</definedName>
    <definedName name="Override___Tax_loss_allowance___nominal">#REF!</definedName>
    <definedName name="Override___Tonnes_of_dry_solid___BR">#REF!</definedName>
    <definedName name="Override___Total_Additional_control_customers_WN">#REF!</definedName>
    <definedName name="Override___Total_Additional_control_customers_WR">#REF!</definedName>
    <definedName name="Override___Total_direct_procurement_from_customers___infrastructure_cost_1___real.ADDN1">#REF!</definedName>
    <definedName name="Override___Total_direct_procurement_from_customers___infrastructure_cost_1___real.ADDN2">#REF!</definedName>
    <definedName name="Override___Total_direct_procurement_from_customers___infrastructure_cost_1___real.BR">#REF!</definedName>
    <definedName name="Override___Total_direct_procurement_from_customers___infrastructure_cost_1___real.WN">#REF!</definedName>
    <definedName name="Override___Total_direct_procurement_from_customers___infrastructure_cost_1___real.WR">#REF!</definedName>
    <definedName name="Override___Total_direct_procurement_from_customers___infrastructure_cost_1___real.WWN">#REF!</definedName>
    <definedName name="Override___Total_direct_procurement_from_customers___infrastructure_cost_2___real.ADDN1">#REF!</definedName>
    <definedName name="Override___Total_direct_procurement_from_customers___infrastructure_cost_2___real.ADDN2">#REF!</definedName>
    <definedName name="Override___Total_direct_procurement_from_customers___infrastructure_cost_2___real.BR">#REF!</definedName>
    <definedName name="Override___Total_direct_procurement_from_customers___infrastructure_cost_2___real.WN">#REF!</definedName>
    <definedName name="Override___Total_direct_procurement_from_customers___infrastructure_cost_2___real.WR">#REF!</definedName>
    <definedName name="Override___Total_direct_procurement_from_customers___infrastructure_cost_2___real.WWN">#REF!</definedName>
    <definedName name="Override___Total_direct_procurement_from_customers___infrastructure_cost_3___real.ADDN1">#REF!</definedName>
    <definedName name="Override___Total_direct_procurement_from_customers___infrastructure_cost_3___real.ADDN2">#REF!</definedName>
    <definedName name="Override___Total_direct_procurement_from_customers___infrastructure_cost_3___real.BR">#REF!</definedName>
    <definedName name="Override___Total_direct_procurement_from_customers___infrastructure_cost_3___real.WN">#REF!</definedName>
    <definedName name="Override___Total_direct_procurement_from_customers___infrastructure_cost_3___real.WR">#REF!</definedName>
    <definedName name="Override___Total_direct_procurement_from_customers___infrastructure_cost_3___real.WWN">#REF!</definedName>
    <definedName name="Override___Total_direct_procurement_from_customers___infrastructure_cost_4___real.ADDN1">#REF!</definedName>
    <definedName name="Override___Total_direct_procurement_from_customers___infrastructure_cost_4___real.ADDN2">#REF!</definedName>
    <definedName name="Override___Total_direct_procurement_from_customers___infrastructure_cost_4___real.BR">#REF!</definedName>
    <definedName name="Override___Total_direct_procurement_from_customers___infrastructure_cost_4___real.WN">#REF!</definedName>
    <definedName name="Override___Total_direct_procurement_from_customers___infrastructure_cost_4___real.WR">#REF!</definedName>
    <definedName name="Override___Total_direct_procurement_from_customers___infrastructure_cost_4___real.WWN">#REF!</definedName>
    <definedName name="Override___Total_direct_procurement_from_customers___infrastructure_cost_5___real.ADDN1">#REF!</definedName>
    <definedName name="Override___Total_direct_procurement_from_customers___infrastructure_cost_5___real.ADDN2">#REF!</definedName>
    <definedName name="Override___Total_direct_procurement_from_customers___infrastructure_cost_5___real.BR">#REF!</definedName>
    <definedName name="Override___Total_direct_procurement_from_customers___infrastructure_cost_5___real.WN">#REF!</definedName>
    <definedName name="Override___Total_direct_procurement_from_customers___infrastructure_cost_5___real.WR">#REF!</definedName>
    <definedName name="Override___Total_direct_procurement_from_customers___infrastructure_cost_5___real.WWN">#REF!</definedName>
    <definedName name="Override___Total_direct_procurement_from_customers___infrastructure_cost_6___real.ADDN1">#REF!</definedName>
    <definedName name="Override___Total_direct_procurement_from_customers___infrastructure_cost_6___real.ADDN2">#REF!</definedName>
    <definedName name="Override___Total_direct_procurement_from_customers___infrastructure_cost_6___real.BR">#REF!</definedName>
    <definedName name="Override___Total_direct_procurement_from_customers___infrastructure_cost_6___real.WN">#REF!</definedName>
    <definedName name="Override___Total_direct_procurement_from_customers___infrastructure_cost_6___real.WR">#REF!</definedName>
    <definedName name="Override___Total_direct_procurement_from_customers___infrastructure_cost_6___real.WWN">#REF!</definedName>
    <definedName name="Override___Total_gross_operational_expenditure___real___including_cost_sharing___real.ADDN1">#REF!</definedName>
    <definedName name="Override___Total_gross_operational_expenditure___real___including_cost_sharing___real.ADDN2">#REF!</definedName>
    <definedName name="Override___Total_gross_operational_expenditure___real___including_cost_sharing___real.BR">#REF!</definedName>
    <definedName name="Override___Total_gross_operational_expenditure___real___including_cost_sharing___real.WN">#REF!</definedName>
    <definedName name="Override___Total_gross_operational_expenditure___real___including_cost_sharing___real.WR">#REF!</definedName>
    <definedName name="Override___Total_gross_operational_expenditure___real___including_cost_sharing___real.WWN">#REF!</definedName>
    <definedName name="Override___Trade_and_other_payables___Retail_other_payables___nominal">#REF!</definedName>
    <definedName name="Override___Trade_and_other_payables___Retail_trade_payables___nominal">#REF!</definedName>
    <definedName name="Override___Trade_and_other_payables___Wholesale_creditors___residential_retail___nominal">#REF!</definedName>
    <definedName name="Override___Unmeasured_charge___business.ADDN1">#REF!</definedName>
    <definedName name="Override___Unmeasured_charge___business.ADDN2">#REF!</definedName>
    <definedName name="Override___Unmeasured_charge___business.BR">#REF!</definedName>
    <definedName name="Override___Unmeasured_charge___business.WN">#REF!</definedName>
    <definedName name="Override___Unmeasured_charge___business.WR">#REF!</definedName>
    <definedName name="Override___Unmeasured_charge___business.WWN">#REF!</definedName>
    <definedName name="Override___Unmeasured_charge___residential.ADDN1">#REF!</definedName>
    <definedName name="Override___Unmeasured_charge___residential.ADDN2">#REF!</definedName>
    <definedName name="Override___Unmeasured_charge___residential.BR">#REF!</definedName>
    <definedName name="Override___Unmeasured_charge___residential.WN">#REF!</definedName>
    <definedName name="Override___Unmeasured_charge___residential.WR">#REF!</definedName>
    <definedName name="Override___Unmeasured_charge___residential.WWN">#REF!</definedName>
    <definedName name="Override___Water_efficiency_funding___real.ADDN1">#REF!</definedName>
    <definedName name="Override___Water_efficiency_funding___real.ADDN2">#REF!</definedName>
    <definedName name="Override___Water_efficiency_funding___real.BR">#REF!</definedName>
    <definedName name="Override___Water_efficiency_funding___real.WN">#REF!</definedName>
    <definedName name="Override___Water_efficiency_funding___real.WR">#REF!</definedName>
    <definedName name="Override___Water_efficiency_funding___real.WWN">#REF!</definedName>
    <definedName name="Override___Wholesale___Trade_creditor_days___control.ADDN1">#REF!</definedName>
    <definedName name="Override___Wholesale___Trade_creditor_days___control.ADDN2">#REF!</definedName>
    <definedName name="Override___Wholesale___Trade_creditor_days___control.BR">#REF!</definedName>
    <definedName name="Override___Wholesale___Trade_creditor_days___control.WN">#REF!</definedName>
    <definedName name="Override___Wholesale___Trade_creditor_days___control.WR">#REF!</definedName>
    <definedName name="Override___Wholesale___Trade_creditor_days___control.WWN">#REF!</definedName>
    <definedName name="Override___Wholesale_and_retail_line_item_split___actual_company_structure___Retained_profits___residential_retail___nominal">#REF!</definedName>
    <definedName name="Override___Wholesale_and_retail_line_item_split___Capex_creditor___business_retail___nominal">#REF!</definedName>
    <definedName name="Override___Wholesale_and_retail_line_item_split___capex_creditors___residential_retail___nominal">#REF!</definedName>
    <definedName name="Override___Wholesale_DB_pension_cash_excess_over_charge___control___real.ADDN1">#REF!</definedName>
    <definedName name="Override___Wholesale_DB_pension_cash_excess_over_charge___control___real.ADDN2">#REF!</definedName>
    <definedName name="Override___Wholesale_DB_pension_cash_excess_over_charge___control___real.BR">#REF!</definedName>
    <definedName name="Override___Wholesale_DB_pension_cash_excess_over_charge___control___real.WN">#REF!</definedName>
    <definedName name="Override___Wholesale_DB_pension_cash_excess_over_charge___control___real.WR">#REF!</definedName>
    <definedName name="Override___Wholesale_DB_pension_cash_excess_over_charge___control___real.WWN">#REF!</definedName>
    <definedName name="Override___Wholesale_fixed_asset_life__post_override____control.ADDN1">#REF!</definedName>
    <definedName name="Override___Wholesale_fixed_asset_life__post_override____control.ADDN2">#REF!</definedName>
    <definedName name="Override___Wholesale_fixed_asset_life__post_override____control.BR">#REF!</definedName>
    <definedName name="Override___Wholesale_fixed_asset_life__post_override____control.WN">#REF!</definedName>
    <definedName name="Override___Wholesale_fixed_asset_life__post_override____control.WR">#REF!</definedName>
    <definedName name="Override___Wholesale_fixed_asset_life__post_override____control.WWN">#REF!</definedName>
    <definedName name="Override___Wholesale_WACC___nominal___Equity___nominal.ADDN1">#REF!</definedName>
    <definedName name="Override___Wholesale_WACC___nominal___Equity___nominal.ADDN2">#REF!</definedName>
    <definedName name="Override___Wholesale_WACC___nominal___Equity___nominal.BR">#REF!</definedName>
    <definedName name="Override___Wholesale_WACC___nominal___Equity___nominal.WN">#REF!</definedName>
    <definedName name="Override___Wholesale_WACC___nominal___Equity___nominal.WR">#REF!</definedName>
    <definedName name="Override___Wholesale_WACC___nominal___Equity___nominal.WWN">#REF!</definedName>
    <definedName name="Override___Wholesale_WACC___notional___Cost_of_debt___nominal.ADDN1">#REF!</definedName>
    <definedName name="Override___Wholesale_WACC___notional___Cost_of_debt___nominal.ADDN2">#REF!</definedName>
    <definedName name="Override___Wholesale_WACC___notional___Cost_of_debt___nominal.BR">#REF!</definedName>
    <definedName name="Override___Wholesale_WACC___notional___Cost_of_debt___nominal.WN">#REF!</definedName>
    <definedName name="Override___Wholesale_WACC___notional___Cost_of_debt___nominal.WR">#REF!</definedName>
    <definedName name="Override___Wholesale_WACC___notional___Cost_of_debt___nominal.WWN">#REF!</definedName>
    <definedName name="Override___Wholesale_WACC___notional___Gearing___nominal.ADDN1">#REF!</definedName>
    <definedName name="Override___Wholesale_WACC___notional___Gearing___nominal.ADDN2">#REF!</definedName>
    <definedName name="Override___Wholesale_WACC___notional___Gearing___nominal.BR">#REF!</definedName>
    <definedName name="Override___Wholesale_WACC___notional___Gearing___nominal.WN">#REF!</definedName>
    <definedName name="Override___Wholesale_WACC___notional___Gearing___nominal.WR">#REF!</definedName>
    <definedName name="Override___Wholesale_WACC___notional___Gearing___nominal.WWN">#REF!</definedName>
    <definedName name="Override___Year_on_year___change___CPI_H___Financial_year_average_indices_year_on_year__">#REF!</definedName>
    <definedName name="Override__dividend_yield">#REF!</definedName>
    <definedName name="OXON">#REF!</definedName>
    <definedName name="P_L_expenditure_not_allowable_as_a_deduction_from_taxable_trading_profits___Wholesale___nominal">#REF!</definedName>
    <definedName name="P_L_expenditure_relating_to_renewals_not_allowable_as_a_deduction_from_taxable_trading_profits___Wholesale___nominal">#REF!</definedName>
    <definedName name="PAYG____control___real.ADDN1">#REF!</definedName>
    <definedName name="PAYG____control___real.ADDN2">#REF!</definedName>
    <definedName name="PAYG____control___real.BR">#REF!</definedName>
    <definedName name="PAYG____control___real.WN">#REF!</definedName>
    <definedName name="PAYG____control___real.WR">#REF!</definedName>
    <definedName name="PAYG____control___real.WWN">#REF!</definedName>
    <definedName name="PAYG___nominal.ADDN1">#REF!</definedName>
    <definedName name="PAYG___nominal.ADDN2">#REF!</definedName>
    <definedName name="PAYG___nominal.BR">#REF!</definedName>
    <definedName name="PAYG___nominal.WN">#REF!</definedName>
    <definedName name="PAYG___nominal.WR">#REF!</definedName>
    <definedName name="PAYG___nominal.WWN">#REF!</definedName>
    <definedName name="PAYG___real.ADDN1">#REF!</definedName>
    <definedName name="PAYG___real.ADDN2">#REF!</definedName>
    <definedName name="PAYG___real.BR">#REF!</definedName>
    <definedName name="PAYG___real.WN">#REF!</definedName>
    <definedName name="PAYG___real.WR">#REF!</definedName>
    <definedName name="PAYG___real.WWN">#REF!</definedName>
    <definedName name="PAYG___real___ADDN1">#REF!</definedName>
    <definedName name="PAYG___real___ADDN2">#REF!</definedName>
    <definedName name="PAYG___real___BR">#REF!</definedName>
    <definedName name="PAYG___real___WR">#REF!</definedName>
    <definedName name="PAYG___real___WWN">#REF!</definedName>
    <definedName name="PAYG___real__WN">#REF!</definedName>
    <definedName name="PAYG___Wholesale___real">#REF!</definedName>
    <definedName name="PAYG_Totex___Appointee___nominal">#REF!</definedName>
    <definedName name="PAYG_Totex___Wholesale___nominal">#REF!</definedName>
    <definedName name="Pct_Tol">#REF!</definedName>
    <definedName name="Pension_accounting_charge___control___nominal.ADDN1">#REF!</definedName>
    <definedName name="Pension_accounting_charge___control___nominal.ADDN2">#REF!</definedName>
    <definedName name="Pension_accounting_charge___control___nominal.BR">#REF!</definedName>
    <definedName name="Pension_accounting_charge___control___nominal.WN">#REF!</definedName>
    <definedName name="Pension_accounting_charge___control___nominal.WR">#REF!</definedName>
    <definedName name="Pension_accounting_charge___control___nominal.WWN">#REF!</definedName>
    <definedName name="Pension_accounting_charge___post_financeability___control___nominal.ADDN1">#REF!</definedName>
    <definedName name="Pension_accounting_charge___post_financeability___control___nominal.ADDN2">#REF!</definedName>
    <definedName name="Pension_accounting_charge___post_financeability___control___nominal.BR">#REF!</definedName>
    <definedName name="Pension_accounting_charge___post_financeability___control___nominal.WN">#REF!</definedName>
    <definedName name="Pension_accounting_charge___post_financeability___control___nominal.WR">#REF!</definedName>
    <definedName name="Pension_accounting_charge___post_financeability___control___nominal.WWN">#REF!</definedName>
    <definedName name="Pension_contributions___Appointee___nominal">#REF!</definedName>
    <definedName name="Pension_contributions___Appointee___nominal.NEG">#REF!</definedName>
    <definedName name="Pension_deficit_recovery____real___WR">#REF!</definedName>
    <definedName name="Pension_deficit_recovery___real___ADDN1">#REF!</definedName>
    <definedName name="Pension_deficit_recovery___real___ADDN2">#REF!</definedName>
    <definedName name="Pension_deficit_recovery___real___BR">#REF!</definedName>
    <definedName name="Pension_deficit_recovery___real___WN">#REF!</definedName>
    <definedName name="Pension_deficit_recovery___real___WWN">#REF!</definedName>
    <definedName name="Pension_deficit_repair_allowance___nominal.ADDN1">#REF!</definedName>
    <definedName name="Pension_deficit_repair_allowance___nominal.ADDN2">#REF!</definedName>
    <definedName name="Pension_deficit_repair_allowance___nominal.BR">#REF!</definedName>
    <definedName name="Pension_deficit_repair_allowance___nominal.WN">#REF!</definedName>
    <definedName name="Pension_deficit_repair_allowance___nominal.WR">#REF!</definedName>
    <definedName name="Pension_deficit_repair_allowance___nominal.WWN">#REF!</definedName>
    <definedName name="Pension_deficit_repair_allowance___Wholesale___nominal">#REF!</definedName>
    <definedName name="Period_number">#REF!</definedName>
    <definedName name="Positive_tax_calculated___nominal.ADDN1">#REF!</definedName>
    <definedName name="Positive_tax_calculated___nominal.ADDN2">#REF!</definedName>
    <definedName name="Positive_tax_calculated___nominal.BR">#REF!</definedName>
    <definedName name="Positive_tax_calculated___nominal.WN">#REF!</definedName>
    <definedName name="Positive_tax_calculated___nominal.WR">#REF!</definedName>
    <definedName name="Positive_tax_calculated___nominal.WWN">#REF!</definedName>
    <definedName name="Positive_tax_calculated___post_financeability___nominal.ADDN1">#REF!</definedName>
    <definedName name="Positive_tax_calculated___post_financeability___nominal.ADDN2">#REF!</definedName>
    <definedName name="Positive_tax_calculated___post_financeability___nominal.BR">#REF!</definedName>
    <definedName name="Positive_tax_calculated___post_financeability___nominal.WN">#REF!</definedName>
    <definedName name="Positive_tax_calculated___post_financeability___nominal.WR">#REF!</definedName>
    <definedName name="Positive_tax_calculated___post_financeability___nominal.WWN">#REF!</definedName>
    <definedName name="Post_2025_RCV___nominal.ADDN1">#REF!</definedName>
    <definedName name="Post_2025_RCV___nominal.ADDN1.BEG">#REF!</definedName>
    <definedName name="Post_2025_RCV___nominal.ADDN2">#REF!</definedName>
    <definedName name="Post_2025_RCV___nominal.ADDN2.BEG">#REF!</definedName>
    <definedName name="Post_2025_RCV___nominal.BR">#REF!</definedName>
    <definedName name="Post_2025_RCV___nominal.BR.BEG">#REF!</definedName>
    <definedName name="Post_2025_RCV___nominal.WN">#REF!</definedName>
    <definedName name="Post_2025_RCV___nominal.WN.BEG">#REF!</definedName>
    <definedName name="Post_2025_RCV___nominal.WR">#REF!</definedName>
    <definedName name="Post_2025_RCV___nominal.WR.BEG">#REF!</definedName>
    <definedName name="Post_2025_RCV___nominal.WWN">#REF!</definedName>
    <definedName name="Post_2025_RCV___nominal.WWN.BEG">#REF!</definedName>
    <definedName name="Post_2025_RCV___nominal___not_negative_check.ADDN1">#REF!</definedName>
    <definedName name="Post_2025_RCV___nominal___not_negative_check.ADDN2">#REF!</definedName>
    <definedName name="Post_2025_RCV___nominal___not_negative_check.BR">#REF!</definedName>
    <definedName name="Post_2025_RCV___nominal___not_negative_check.WN">#REF!</definedName>
    <definedName name="Post_2025_RCV___nominal___not_negative_check.WR">#REF!</definedName>
    <definedName name="Post_2025_RCV___nominal___not_negative_check.WWN">#REF!</definedName>
    <definedName name="Post_2025_RCV___nominal___not_negative_check_overall.ADDN1">#REF!</definedName>
    <definedName name="Post_2025_RCV___nominal___not_negative_check_overall.ADDN2">#REF!</definedName>
    <definedName name="Post_2025_RCV___nominal___not_negative_check_overall.BR">#REF!</definedName>
    <definedName name="Post_2025_RCV___nominal___not_negative_check_overall.WN">#REF!</definedName>
    <definedName name="Post_2025_RCV___nominal___not_negative_check_overall.WR">#REF!</definedName>
    <definedName name="Post_2025_RCV___nominal___not_negative_check_overall.WWN">#REF!</definedName>
    <definedName name="Post_2025_RCV___opening_plus_movement___nominal.ADDN1">#REF!</definedName>
    <definedName name="Post_2025_RCV___opening_plus_movement___nominal.ADDN2">#REF!</definedName>
    <definedName name="Post_2025_RCV___opening_plus_movement___nominal.BR">#REF!</definedName>
    <definedName name="Post_2025_RCV___opening_plus_movement___nominal.WN">#REF!</definedName>
    <definedName name="Post_2025_RCV___opening_plus_movement___nominal.WR">#REF!</definedName>
    <definedName name="Post_2025_RCV___opening_plus_movement___nominal.WWN">#REF!</definedName>
    <definedName name="Post_2025_RCV___real.ADDN1">#REF!</definedName>
    <definedName name="Post_2025_RCV___real.ADDN2">#REF!</definedName>
    <definedName name="Post_2025_RCV___real.BR">#REF!</definedName>
    <definedName name="Post_2025_RCV___real.WN">#REF!</definedName>
    <definedName name="Post_2025_RCV___real.WR">#REF!</definedName>
    <definedName name="Post_2025_RCV___real.WWN">#REF!</definedName>
    <definedName name="Post_2025_RCV_additions___nominal.ADDN1">#REF!</definedName>
    <definedName name="Post_2025_RCV_additions___nominal.ADDN2">#REF!</definedName>
    <definedName name="Post_2025_RCV_additions___nominal.BR">#REF!</definedName>
    <definedName name="Post_2025_RCV_additions___nominal.WN">#REF!</definedName>
    <definedName name="Post_2025_RCV_additions___nominal.WR">#REF!</definedName>
    <definedName name="Post_2025_RCV_additions___nominal.WWN">#REF!</definedName>
    <definedName name="Post_2025_RCV_additions___real.ADDN1">#REF!</definedName>
    <definedName name="Post_2025_RCV_additions___real.ADDN2">#REF!</definedName>
    <definedName name="Post_2025_RCV_additions___real.BR">#REF!</definedName>
    <definedName name="Post_2025_RCV_additions___real.WN">#REF!</definedName>
    <definedName name="Post_2025_RCV_additions___real.WR">#REF!</definedName>
    <definedName name="Post_2025_RCV_additions___real.WWN">#REF!</definedName>
    <definedName name="Post_2025_RCV_run_off___nominal.ADDN1">#REF!</definedName>
    <definedName name="Post_2025_RCV_run_off___nominal.ADDN2">#REF!</definedName>
    <definedName name="Post_2025_RCV_run_off___nominal.BR">#REF!</definedName>
    <definedName name="Post_2025_RCV_run_off___nominal.WN">#REF!</definedName>
    <definedName name="Post_2025_RCV_run_off___nominal.WR">#REF!</definedName>
    <definedName name="Post_2025_RCV_run_off___nominal.WWN">#REF!</definedName>
    <definedName name="Post_2025_RCV_run_off___real.ADDN1">#REF!</definedName>
    <definedName name="Post_2025_RCV_run_off___real.ADDN2">#REF!</definedName>
    <definedName name="Post_2025_RCV_run_off___real.BR">#REF!</definedName>
    <definedName name="Post_2025_RCV_run_off___real.WN">#REF!</definedName>
    <definedName name="Post_2025_RCV_run_off___real.WR">#REF!</definedName>
    <definedName name="Post_2025_RCV_run_off___real.WWN">#REF!</definedName>
    <definedName name="Post_2025_RCV_run_off_after_year_of_addition_to_RCV___nominal.ADDN1">#REF!</definedName>
    <definedName name="Post_2025_RCV_run_off_after_year_of_addition_to_RCV___nominal.ADDN2">#REF!</definedName>
    <definedName name="Post_2025_RCV_run_off_after_year_of_addition_to_RCV___nominal.BR">#REF!</definedName>
    <definedName name="Post_2025_RCV_run_off_after_year_of_addition_to_RCV___nominal.WN">#REF!</definedName>
    <definedName name="Post_2025_RCV_run_off_after_year_of_addition_to_RCV___nominal.WR">#REF!</definedName>
    <definedName name="Post_2025_RCV_run_off_after_year_of_addition_to_RCV___nominal.WWN">#REF!</definedName>
    <definedName name="Post_2025_RCV_run_off_in_year_of_addition_to_RCV___nominal.ADDN1">#REF!</definedName>
    <definedName name="Post_2025_RCV_run_off_in_year_of_addition_to_RCV___nominal.ADDN2">#REF!</definedName>
    <definedName name="Post_2025_RCV_run_off_in_year_of_addition_to_RCV___nominal.BR">#REF!</definedName>
    <definedName name="Post_2025_RCV_run_off_in_year_of_addition_to_RCV___nominal.WN">#REF!</definedName>
    <definedName name="Post_2025_RCV_run_off_in_year_of_addition_to_RCV___nominal.WR">#REF!</definedName>
    <definedName name="Post_2025_RCV_run_off_in_year_of_addition_to_RCV___nominal.WWN">#REF!</definedName>
    <definedName name="Post_financeability_adjustments___nominal.ADDN1">#REF!</definedName>
    <definedName name="Post_financeability_adjustments___nominal.ADDN2">#REF!</definedName>
    <definedName name="Post_financeability_adjustments___nominal.BR">#REF!</definedName>
    <definedName name="Post_financeability_adjustments___nominal.WN">#REF!</definedName>
    <definedName name="Post_financeability_adjustments___nominal.WR">#REF!</definedName>
    <definedName name="Post_financeability_adjustments___nominal.WWN">#REF!</definedName>
    <definedName name="Post_financeability_adjustments___real___ADDN1">#REF!</definedName>
    <definedName name="Post_financeability_adjustments___real___ADDN2">#REF!</definedName>
    <definedName name="Post_financeability_adjustments___real___BR">#REF!</definedName>
    <definedName name="Post_financeability_adjustments___real___WN">#REF!</definedName>
    <definedName name="Post_financeability_adjustments___real___WR">#REF!</definedName>
    <definedName name="Post_financeability_adjustments___real___WWN">#REF!</definedName>
    <definedName name="Post_financeability_adjustments_eligible_for_tax_uplift___real.ADDN1">#REF!</definedName>
    <definedName name="Post_financeability_adjustments_eligible_for_tax_uplift___real.ADDN2">#REF!</definedName>
    <definedName name="Post_financeability_adjustments_eligible_for_tax_uplift___real.BR">#REF!</definedName>
    <definedName name="Post_financeability_adjustments_eligible_for_tax_uplift___real.WN">#REF!</definedName>
    <definedName name="Post_financeability_adjustments_eligible_for_tax_uplift___real.WR">#REF!</definedName>
    <definedName name="Post_financeability_adjustments_eligible_for_tax_uplift___real.WWN">#REF!</definedName>
    <definedName name="Post_financeability_adjustments_not_eligible_for_tax_uplift___alert.ADDN1">#REF!</definedName>
    <definedName name="Post_financeability_adjustments_not_eligible_for_tax_uplift___alert.ADDN2">#REF!</definedName>
    <definedName name="Post_financeability_adjustments_not_eligible_for_tax_uplift___alert.BR">#REF!</definedName>
    <definedName name="Post_financeability_adjustments_not_eligible_for_tax_uplift___alert.WN">#REF!</definedName>
    <definedName name="Post_financeability_adjustments_not_eligible_for_tax_uplift___alert.WR">#REF!</definedName>
    <definedName name="Post_financeability_adjustments_not_eligible_for_tax_uplift___alert.WWN">#REF!</definedName>
    <definedName name="Post_financeability_adjustments_not_eligible_for_tax_uplift___alert_overall.ADDN1">#REF!</definedName>
    <definedName name="Post_financeability_adjustments_not_eligible_for_tax_uplift___alert_overall.ADDN2">#REF!</definedName>
    <definedName name="Post_financeability_adjustments_not_eligible_for_tax_uplift___alert_overall.BR">#REF!</definedName>
    <definedName name="Post_financeability_adjustments_not_eligible_for_tax_uplift___alert_overall.WN">#REF!</definedName>
    <definedName name="Post_financeability_adjustments_not_eligible_for_tax_uplift___alert_overall.WR">#REF!</definedName>
    <definedName name="Post_financeability_adjustments_not_eligible_for_tax_uplift___alert_overall.WWN">#REF!</definedName>
    <definedName name="Post_financeability_adjustments_not_eligible_for_tax_uplift___real.ADDN1">#REF!</definedName>
    <definedName name="Post_financeability_adjustments_not_eligible_for_tax_uplift___real.ADDN2">#REF!</definedName>
    <definedName name="Post_financeability_adjustments_not_eligible_for_tax_uplift___real.BR">#REF!</definedName>
    <definedName name="Post_financeability_adjustments_not_eligible_for_tax_uplift___real.WN">#REF!</definedName>
    <definedName name="Post_financeability_adjustments_not_eligible_for_tax_uplift___real.WR">#REF!</definedName>
    <definedName name="Post_financeability_adjustments_not_eligible_for_tax_uplift___real.WWN">#REF!</definedName>
    <definedName name="Post_financeability_Interest_adjustment_for_retail_business___nominal">#REF!</definedName>
    <definedName name="Post_financeability_Interest_adjustment_for_retail_residential___nominal">#REF!</definedName>
    <definedName name="Post_financeability_not_eligble_for_tax_uplift_adjusted_for_double_count___real.ADDN1">#REF!</definedName>
    <definedName name="Post_financeability_not_eligble_for_tax_uplift_adjusted_for_double_count___real.ADDN2">#REF!</definedName>
    <definedName name="Post_financeability_not_eligble_for_tax_uplift_adjusted_for_double_count___real.BR">#REF!</definedName>
    <definedName name="Post_financeability_not_eligble_for_tax_uplift_adjusted_for_double_count___real.WN">#REF!</definedName>
    <definedName name="Post_financeability_not_eligble_for_tax_uplift_adjusted_for_double_count___real.WR">#REF!</definedName>
    <definedName name="Post_financeability_not_eligble_for_tax_uplift_adjusted_for_double_count___real.WWN">#REF!</definedName>
    <definedName name="Post_forecast_period_flag">#REF!</definedName>
    <definedName name="Post_forecast_period_flag_total">#REF!</definedName>
    <definedName name="Post_tax_cash_flow___Business___nominal">#REF!</definedName>
    <definedName name="Post_tax_cash_flow___Residential___nominal">#REF!</definedName>
    <definedName name="Post_tax_return_on_RCV">#REF!</definedName>
    <definedName name="Post_tax_return_on_RCV___ADDN1__nominal">#REF!</definedName>
    <definedName name="Post_tax_return_on_RCV___ADDN2___nominal">#REF!</definedName>
    <definedName name="Post_tax_return_on_RCV___BR___nominal">#REF!</definedName>
    <definedName name="Post_tax_return_on_RCV___control.ADDN1">#REF!</definedName>
    <definedName name="Post_tax_return_on_RCV___control.ADDN2">#REF!</definedName>
    <definedName name="Post_tax_return_on_RCV___control.BR">#REF!</definedName>
    <definedName name="Post_tax_return_on_RCV___control.WN">#REF!</definedName>
    <definedName name="Post_tax_return_on_RCV___control.WR">#REF!</definedName>
    <definedName name="Post_tax_return_on_RCV___control.WWN">#REF!</definedName>
    <definedName name="Post_tax_return_on_RCV___WN___nominal">#REF!</definedName>
    <definedName name="Post_tax_return_on_RCV___WR___nominal">#REF!</definedName>
    <definedName name="Post_tax_return_on_RCV___WWN___nominal">#REF!</definedName>
    <definedName name="POWYS">#REF!</definedName>
    <definedName name="Pre_2020_RCV___nominal.ADDN1">#REF!</definedName>
    <definedName name="Pre_2020_RCV___nominal.ADDN1.BEG">#REF!</definedName>
    <definedName name="Pre_2020_RCV___nominal.ADDN2">#REF!</definedName>
    <definedName name="Pre_2020_RCV___nominal.ADDN2.BEG">#REF!</definedName>
    <definedName name="Pre_2020_RCV___nominal.BR">#REF!</definedName>
    <definedName name="Pre_2020_RCV___nominal.BR.BEG">#REF!</definedName>
    <definedName name="Pre_2020_RCV___nominal.WN">#REF!</definedName>
    <definedName name="Pre_2020_RCV___nominal.WN.BEG">#REF!</definedName>
    <definedName name="Pre_2020_RCV___nominal.WR">#REF!</definedName>
    <definedName name="Pre_2020_RCV___nominal.WR.BEG">#REF!</definedName>
    <definedName name="Pre_2020_RCV___nominal.WWN">#REF!</definedName>
    <definedName name="Pre_2020_RCV___nominal.WWN.BEG">#REF!</definedName>
    <definedName name="Pre_2020_RCV___not_negative_check.ADDN1">#REF!</definedName>
    <definedName name="Pre_2020_RCV___not_negative_check.ADDN2">#REF!</definedName>
    <definedName name="Pre_2020_RCV___not_negative_check.BR">#REF!</definedName>
    <definedName name="Pre_2020_RCV___not_negative_check.WN">#REF!</definedName>
    <definedName name="Pre_2020_RCV___not_negative_check.WR">#REF!</definedName>
    <definedName name="Pre_2020_RCV___not_negative_check.WWN">#REF!</definedName>
    <definedName name="Pre_2020_RCV___not_negative_check_overall.ADDN1">#REF!</definedName>
    <definedName name="Pre_2020_RCV___not_negative_check_overall.ADDN2">#REF!</definedName>
    <definedName name="Pre_2020_RCV___not_negative_check_overall.BR">#REF!</definedName>
    <definedName name="Pre_2020_RCV___not_negative_check_overall.WN">#REF!</definedName>
    <definedName name="Pre_2020_RCV___not_negative_check_overall.WR">#REF!</definedName>
    <definedName name="Pre_2020_RCV___not_negative_check_overall.WWN">#REF!</definedName>
    <definedName name="Pre_2020_RCV___opening_plus_indexation___nominal.ADDN1">#REF!</definedName>
    <definedName name="Pre_2020_RCV___opening_plus_indexation___nominal.ADDN2">#REF!</definedName>
    <definedName name="Pre_2020_RCV___opening_plus_indexation___nominal.BR">#REF!</definedName>
    <definedName name="Pre_2020_RCV___opening_plus_indexation___nominal.WN">#REF!</definedName>
    <definedName name="Pre_2020_RCV___opening_plus_indexation___nominal.WR">#REF!</definedName>
    <definedName name="Pre_2020_RCV___opening_plus_indexation___nominal.WWN">#REF!</definedName>
    <definedName name="Pre_2020_RCV___real.ADDN1">#REF!</definedName>
    <definedName name="Pre_2020_RCV___real.ADDN2">#REF!</definedName>
    <definedName name="Pre_2020_RCV___real.BR">#REF!</definedName>
    <definedName name="Pre_2020_RCV___real.WN">#REF!</definedName>
    <definedName name="Pre_2020_RCV___real.WR">#REF!</definedName>
    <definedName name="Pre_2020_RCV___real.WWN">#REF!</definedName>
    <definedName name="Pre_2020_RCV___run_off___real.ADDN1">#REF!</definedName>
    <definedName name="Pre_2020_RCV___run_off___real.ADDN2">#REF!</definedName>
    <definedName name="Pre_2020_RCV___run_off___real.BR">#REF!</definedName>
    <definedName name="Pre_2020_RCV___run_off___real.WN">#REF!</definedName>
    <definedName name="Pre_2020_RCV___run_off___real.WR">#REF!</definedName>
    <definedName name="Pre_2020_RCV___run_off___real.WWN">#REF!</definedName>
    <definedName name="Pre_2020_RCV___run_off__nominal.ADDN1">#REF!</definedName>
    <definedName name="Pre_2020_RCV___run_off__nominal.ADDN2">#REF!</definedName>
    <definedName name="Pre_2020_RCV___run_off__nominal.BR">#REF!</definedName>
    <definedName name="Pre_2020_RCV___run_off__nominal.WN">#REF!</definedName>
    <definedName name="Pre_2020_RCV___run_off__nominal.WR">#REF!</definedName>
    <definedName name="Pre_2020_RCV___run_off__nominal.WWN">#REF!</definedName>
    <definedName name="Pre_2020_RCV_initial_balance___nominal.ADDN1">#REF!</definedName>
    <definedName name="Pre_2020_RCV_initial_balance___nominal.ADDN2">#REF!</definedName>
    <definedName name="Pre_2020_RCV_initial_balance___nominal.BR">#REF!</definedName>
    <definedName name="Pre_2020_RCV_initial_balance___nominal.WN">#REF!</definedName>
    <definedName name="Pre_2020_RCV_initial_balance___nominal.WR">#REF!</definedName>
    <definedName name="Pre_2020_RCV_initial_balance___nominal.WWN">#REF!</definedName>
    <definedName name="Pre_2020_RCV_initial_balance___not_negative_check.ADDN1">#REF!</definedName>
    <definedName name="Pre_2020_RCV_initial_balance___not_negative_check.ADDN2">#REF!</definedName>
    <definedName name="Pre_2020_RCV_initial_balance___not_negative_check.BR">#REF!</definedName>
    <definedName name="Pre_2020_RCV_initial_balance___not_negative_check.WN">#REF!</definedName>
    <definedName name="Pre_2020_RCV_initial_balance___not_negative_check.WR">#REF!</definedName>
    <definedName name="Pre_2020_RCV_initial_balance___not_negative_check.WWN">#REF!</definedName>
    <definedName name="Pre_2020_RCV_initial_balance___not_negative_check_overall.ADDN1">#REF!</definedName>
    <definedName name="Pre_2020_RCV_initial_balance___not_negative_check_overall.ADDN2">#REF!</definedName>
    <definedName name="Pre_2020_RCV_initial_balance___not_negative_check_overall.BR">#REF!</definedName>
    <definedName name="Pre_2020_RCV_initial_balance___not_negative_check_overall.WN">#REF!</definedName>
    <definedName name="Pre_2020_RCV_initial_balance___not_negative_check_overall.WR">#REF!</definedName>
    <definedName name="Pre_2020_RCV_initial_balance___not_negative_check_overall.WWN">#REF!</definedName>
    <definedName name="Pre_2020_RCV_initial_balance___wholesale___nominal">#REF!</definedName>
    <definedName name="Pre_forecast_period_flag">#REF!</definedName>
    <definedName name="Pre_forecast_period_flag_total">#REF!</definedName>
    <definedName name="Pre_tax_cash_flow___Business___nominal">#REF!</definedName>
    <definedName name="Pre_tax_cash_flow___Residential___nominal">#REF!</definedName>
    <definedName name="Pre_tax_return_on_RCV">#REF!</definedName>
    <definedName name="Pre_tax_return_on_RCV___ADDN1___nominal">#REF!</definedName>
    <definedName name="Pre_tax_return_on_RCV___ADDN2___nominal">#REF!</definedName>
    <definedName name="Pre_tax_return_on_RCV___BR___nominal">#REF!</definedName>
    <definedName name="Pre_tax_return_on_RCV___control.ADDN1">#REF!</definedName>
    <definedName name="Pre_tax_return_on_RCV___control.ADDN2">#REF!</definedName>
    <definedName name="Pre_tax_return_on_RCV___control.BR">#REF!</definedName>
    <definedName name="Pre_tax_return_on_RCV___control.WN">#REF!</definedName>
    <definedName name="Pre_tax_return_on_RCV___control.WR">#REF!</definedName>
    <definedName name="Pre_tax_return_on_RCV___control.WWN">#REF!</definedName>
    <definedName name="Pre_tax_return_on_RCV___WN___nominal">#REF!</definedName>
    <definedName name="Pre_tax_return_on_RCV___WR___nominal">#REF!</definedName>
    <definedName name="Pre_tax_return_on_RCV___WWN___nominal">#REF!</definedName>
    <definedName name="Proceeds_from_share_issues___Appointee___nominal">#REF!</definedName>
    <definedName name="Proceeds_from_share_issues___control___nominal.ADDN1">#REF!</definedName>
    <definedName name="Proceeds_from_share_issues___control___nominal.ADDN2">#REF!</definedName>
    <definedName name="Proceeds_from_share_issues___control___nominal.BR">#REF!</definedName>
    <definedName name="Proceeds_from_share_issues___control___nominal.WN">#REF!</definedName>
    <definedName name="Proceeds_from_share_issues___control___nominal.WR">#REF!</definedName>
    <definedName name="Proceeds_from_share_issues___control___nominal.WWN">#REF!</definedName>
    <definedName name="Proceeds_from_share_issues___Wholesale___nominal">#REF!</definedName>
    <definedName name="ProfileInps">#REF!</definedName>
    <definedName name="Profit_after_tax___Appointee___nominal">#REF!</definedName>
    <definedName name="Profit_after_tax_post_financeability_adjustment___appointee___nominal">#REF!</definedName>
    <definedName name="Profit_before_tax___Appointee___nominal">#REF!</definedName>
    <definedName name="Properties_WW">#REF!</definedName>
    <definedName name="Proportion_of_debtors_to_revenue">#REF!</definedName>
    <definedName name="Proportion_of_net_margin_customers___Tariff_Band.1">#REF!</definedName>
    <definedName name="Proportion_of_net_margin_customers___Tariff_Band.2">#REF!</definedName>
    <definedName name="Proportion_of_net_margin_customers___Tariff_Band.3">#REF!</definedName>
    <definedName name="Proportion_of_non_PAYG_Totex_that_is_subject_to_depreciation_in_year_of_addition_to_RCV">#REF!</definedName>
    <definedName name="Proportion_of_RCV_for_control.ADDN1">#REF!</definedName>
    <definedName name="Proportion_of_RCV_for_control.ADDN2">#REF!</definedName>
    <definedName name="Proportion_of_RCV_for_control.BR">#REF!</definedName>
    <definedName name="Proportion_of_RCV_for_control.WN">#REF!</definedName>
    <definedName name="Proportion_of_RCV_for_control.WR">#REF!</definedName>
    <definedName name="Proportion_of_RCV_for_control.WWN">#REF!</definedName>
    <definedName name="Proportion_of_tariff_costs.1">#REF!</definedName>
    <definedName name="Proportion_of_tariff_costs.2">#REF!</definedName>
    <definedName name="Proportion_of_tariff_costs.3">#REF!</definedName>
    <definedName name="Proposed_residential_retail_net_margin">#REF!</definedName>
    <definedName name="Provision___Appointee___nominal">#REF!</definedName>
    <definedName name="Provision_liabilities_balance___Appointee___nominal">#REF!</definedName>
    <definedName name="Provisions_balance___control___nominal.ADDN1">#REF!</definedName>
    <definedName name="Provisions_balance___control___nominal.ADDN1.BEG">#REF!</definedName>
    <definedName name="Provisions_balance___control___nominal.ADDN2">#REF!</definedName>
    <definedName name="Provisions_balance___control___nominal.ADDN2.BEG">#REF!</definedName>
    <definedName name="Provisions_balance___control___nominal.BR">#REF!</definedName>
    <definedName name="Provisions_balance___control___nominal.BR.BEG">#REF!</definedName>
    <definedName name="Provisions_balance___control___nominal.WN">#REF!</definedName>
    <definedName name="Provisions_balance___control___nominal.WN.BEG">#REF!</definedName>
    <definedName name="Provisions_balance___control___nominal.WR">#REF!</definedName>
    <definedName name="Provisions_balance___control___nominal.WR.BEG">#REF!</definedName>
    <definedName name="Provisions_balance___control___nominal.WWN">#REF!</definedName>
    <definedName name="Provisions_balance___control___nominal.WWN.BEG">#REF!</definedName>
    <definedName name="Provisions_balance___Wholesale___nominal">#REF!</definedName>
    <definedName name="PRTBPinputs">#REF!</definedName>
    <definedName name="PRTBPtrans">#REF!</definedName>
    <definedName name="PRTtransition">#REF!</definedName>
    <definedName name="PV_base_date">#REF!</definedName>
    <definedName name="PV_discount_factor.ADDN1">#REF!</definedName>
    <definedName name="PV_discount_factor.ADDN2">#REF!</definedName>
    <definedName name="PV_discount_factor.BR">#REF!</definedName>
    <definedName name="PV_discount_factor.WN">#REF!</definedName>
    <definedName name="PV_discount_factor.WR">#REF!</definedName>
    <definedName name="PV_discount_factor.WWN">#REF!</definedName>
    <definedName name="PV_discount_factor___BR">#REF!</definedName>
    <definedName name="PV_of_re_profiled_allowed_revenue___active___real.ADDN1">#REF!</definedName>
    <definedName name="PV_of_re_profiled_allowed_revenue___active___real.ADDN2">#REF!</definedName>
    <definedName name="PV_of_re_profiled_allowed_revenue___active___real.BR">#REF!</definedName>
    <definedName name="PV_of_re_profiled_allowed_revenue___active___real.WN">#REF!</definedName>
    <definedName name="PV_of_re_profiled_allowed_revenue___active___real.WR">#REF!</definedName>
    <definedName name="PV_of_re_profiled_allowed_revenue___active___real.WWN">#REF!</definedName>
    <definedName name="PV_of_revenue_requirement_excl._tax_charge___real.ADDN1">#REF!</definedName>
    <definedName name="PV_of_revenue_requirement_excl._tax_charge___real.ADDN2">#REF!</definedName>
    <definedName name="PV_of_revenue_requirement_excl._tax_charge___real.BR">#REF!</definedName>
    <definedName name="PV_of_revenue_requirement_excl._tax_charge___real.WN">#REF!</definedName>
    <definedName name="PV_of_revenue_requirement_excl._tax_charge___real.WR">#REF!</definedName>
    <definedName name="PV_of_revenue_requirement_excl._tax_charge___real.WWN">#REF!</definedName>
    <definedName name="QAA_reward__penalty____real.ADDN1">#REF!</definedName>
    <definedName name="QAA_reward__penalty____real.ADDN2">#REF!</definedName>
    <definedName name="QAA_reward__penalty____real.BR">#REF!</definedName>
    <definedName name="QAA_reward__penalty____real.WN">#REF!</definedName>
    <definedName name="QAA_reward__penalty____real.WR">#REF!</definedName>
    <definedName name="QAA_reward__penalty____real.WWN">#REF!</definedName>
    <definedName name="qfx" hidden="1">{"NET",#N/A,FALSE,"401C11"}</definedName>
    <definedName name="qwefqefa" hidden="1">#REF!</definedName>
    <definedName name="RCF_to_capex___Appointee">#REF!</definedName>
    <definedName name="RCV___EBITDA___Appointee">#REF!</definedName>
    <definedName name="RCV___EBITDA___Control.ADDN1">#REF!</definedName>
    <definedName name="RCV___EBITDA___Control.ADDN2">#REF!</definedName>
    <definedName name="RCV___EBITDA___Control.BR">#REF!</definedName>
    <definedName name="RCV___EBITDA___Control.WN">#REF!</definedName>
    <definedName name="RCV___EBITDA___Control.WR">#REF!</definedName>
    <definedName name="RCV___EBITDA___Control.WWN">#REF!</definedName>
    <definedName name="RCV___nominal_BEG.ADDN1">#REF!</definedName>
    <definedName name="RCV___nominal_BEG.ADDN2">#REF!</definedName>
    <definedName name="RCV___nominal_BEG.BR">#REF!</definedName>
    <definedName name="RCV___nominal_BEG.WN">#REF!</definedName>
    <definedName name="RCV___nominal_BEG.WR">#REF!</definedName>
    <definedName name="RCV___nominal_BEG.WWN">#REF!</definedName>
    <definedName name="RCV___Wholesale___nominal_BEG">#REF!</definedName>
    <definedName name="RCV_additions_run_off___control___real.ADDN1">#REF!</definedName>
    <definedName name="RCV_additions_run_off___control___real.ADDN2">#REF!</definedName>
    <definedName name="RCV_additions_run_off___control___real.BR">#REF!</definedName>
    <definedName name="RCV_additions_run_off___control___real.WN">#REF!</definedName>
    <definedName name="RCV_additions_run_off___control___real.WR">#REF!</definedName>
    <definedName name="RCV_additions_run_off___control___real.WWN">#REF!</definedName>
    <definedName name="RCV_apportionment_percentage_CALC.ADDN1">#REF!</definedName>
    <definedName name="RCV_apportionment_percentage_CALC.ADDN2">#REF!</definedName>
    <definedName name="RCV_apportionment_percentage_CALC.BR">#REF!</definedName>
    <definedName name="RCV_apportionment_percentage_CALC.WN">#REF!</definedName>
    <definedName name="RCV_apportionment_percentage_CALC.WR">#REF!</definedName>
    <definedName name="RCV_apportionment_percentage_CALC.WWN">#REF!</definedName>
    <definedName name="RCV_balance___Appointee___nominal">#REF!</definedName>
    <definedName name="RCV_balance___forecast___ADDN1__nominal">#REF!</definedName>
    <definedName name="RCV_balance___forecast___ADDN2___nominal">#REF!</definedName>
    <definedName name="RCV_balance___forecast___Appointee___nominal">#REF!</definedName>
    <definedName name="RCV_balance___forecast___BR___nominal">#REF!</definedName>
    <definedName name="RCV_balance___forecast___control___nominal.ADDN1">#REF!</definedName>
    <definedName name="RCV_balance___forecast___control___nominal.ADDN2">#REF!</definedName>
    <definedName name="RCV_balance___forecast___control___nominal.BR">#REF!</definedName>
    <definedName name="RCV_balance___forecast___control___nominal.WN">#REF!</definedName>
    <definedName name="RCV_balance___forecast___control___nominal.WR">#REF!</definedName>
    <definedName name="RCV_balance___forecast___control___nominal.WWN">#REF!</definedName>
    <definedName name="RCV_balance___forecast___control___real.ADDN1">#REF!</definedName>
    <definedName name="RCV_balance___forecast___control___real.ADDN2">#REF!</definedName>
    <definedName name="RCV_balance___forecast___control___real.BR">#REF!</definedName>
    <definedName name="RCV_balance___forecast___control___real.WN">#REF!</definedName>
    <definedName name="RCV_balance___forecast___control___real.WR">#REF!</definedName>
    <definedName name="RCV_balance___forecast___control___real.WWN">#REF!</definedName>
    <definedName name="RCV_balance___forecast___wholesale___nominal">#REF!</definedName>
    <definedName name="RCV_balance___forecast___wholesale___real">#REF!</definedName>
    <definedName name="RCV_balance___forecast___WN___nominal">#REF!</definedName>
    <definedName name="RCV_balance___forecast___WR___nominal">#REF!</definedName>
    <definedName name="RCV_balance___forecast___WWN___nominal">#REF!</definedName>
    <definedName name="RCV_balance___Wholesale___nominal">#REF!</definedName>
    <definedName name="RCV_growth_to_2029_30___control___nominal.ADDN1">#REF!</definedName>
    <definedName name="RCV_growth_to_2029_30___control___nominal.ADDN2">#REF!</definedName>
    <definedName name="RCV_growth_to_2029_30___control___nominal.BR">#REF!</definedName>
    <definedName name="RCV_growth_to_2029_30___control___nominal.WN">#REF!</definedName>
    <definedName name="RCV_growth_to_2029_30___control___nominal.WR">#REF!</definedName>
    <definedName name="RCV_growth_to_2029_30___control___nominal.WWN">#REF!</definedName>
    <definedName name="RCV_growth_to_2029_30___control___real.ADDN1">#REF!</definedName>
    <definedName name="RCV_growth_to_2029_30___control___real.ADDN2">#REF!</definedName>
    <definedName name="RCV_growth_to_2029_30___control___real.BR">#REF!</definedName>
    <definedName name="RCV_growth_to_2029_30___control___real.WN">#REF!</definedName>
    <definedName name="RCV_growth_to_2029_30___control___real.WR">#REF!</definedName>
    <definedName name="RCV_growth_to_2029_30___control___real.WWN">#REF!</definedName>
    <definedName name="RCV_growth_to_2029_30___wholesale___nominal">#REF!</definedName>
    <definedName name="RCV_growth_to_2029_30___wholesale___real">#REF!</definedName>
    <definedName name="RCV_opening_balance___nominal.ADDN1">#REF!</definedName>
    <definedName name="RCV_opening_balance___nominal.ADDN2">#REF!</definedName>
    <definedName name="RCV_opening_balance___nominal.BR">#REF!</definedName>
    <definedName name="RCV_opening_balance___nominal.WN">#REF!</definedName>
    <definedName name="RCV_opening_balance___nominal.WR">#REF!</definedName>
    <definedName name="RCV_opening_balance___nominal.WWN">#REF!</definedName>
    <definedName name="RCV_Run_off___Appointee___nominal">#REF!</definedName>
    <definedName name="RCV_Run_off___control___real.ADDN1">#REF!</definedName>
    <definedName name="RCV_Run_off___control___real.ADDN2">#REF!</definedName>
    <definedName name="RCV_Run_off___control___real.BR">#REF!</definedName>
    <definedName name="RCV_Run_off___control___real.WN">#REF!</definedName>
    <definedName name="RCV_Run_off___control___real.WR">#REF!</definedName>
    <definedName name="RCV_Run_off___control___real.WWN">#REF!</definedName>
    <definedName name="RCV_Run_off___nominal.ADDN1">#REF!</definedName>
    <definedName name="RCV_Run_off___nominal.ADDN2">#REF!</definedName>
    <definedName name="RCV_Run_off___nominal.BR">#REF!</definedName>
    <definedName name="RCV_Run_off___nominal.WN">#REF!</definedName>
    <definedName name="RCV_Run_off___nominal.WR">#REF!</definedName>
    <definedName name="RCV_Run_off___nominal.WWN">#REF!</definedName>
    <definedName name="RCV_Run_off___real.ADDN1">#REF!</definedName>
    <definedName name="RCV_Run_off___real.ADDN2">#REF!</definedName>
    <definedName name="RCV_Run_off___real.BR">#REF!</definedName>
    <definedName name="RCV_Run_off___real.WN">#REF!</definedName>
    <definedName name="RCV_Run_off___real.WR">#REF!</definedName>
    <definedName name="RCV_Run_off___real.WWN">#REF!</definedName>
    <definedName name="RCV_Run_off___real___ADDN1">#REF!</definedName>
    <definedName name="RCV_Run_off___real___ADDN2">#REF!</definedName>
    <definedName name="RCV_Run_off___real___BR">#REF!</definedName>
    <definedName name="RCV_Run_off___real___WN">#REF!</definedName>
    <definedName name="RCV_Run_off___real___WR">#REF!</definedName>
    <definedName name="RCV_Run_off___real___WWN">#REF!</definedName>
    <definedName name="RCV_Run_off___Wholesale___nominal">#REF!</definedName>
    <definedName name="Re_profiled_allowed_revenue___active___real.ADDN1">#REF!</definedName>
    <definedName name="Re_profiled_allowed_revenue___active___real.ADDN2">#REF!</definedName>
    <definedName name="Re_profiled_allowed_revenue___active___real.BR">#REF!</definedName>
    <definedName name="Re_profiled_allowed_revenue___active___real.WN">#REF!</definedName>
    <definedName name="Re_profiled_allowed_revenue___active___real.WR">#REF!</definedName>
    <definedName name="Re_profiled_allowed_revenue___active___real.WWN">#REF!</definedName>
    <definedName name="Re_profiled_allowed_revenue_adjusted____control___real.ADDN1">#REF!</definedName>
    <definedName name="Re_profiled_allowed_revenue_adjusted____control___real.ADDN2">#REF!</definedName>
    <definedName name="Re_profiled_allowed_revenue_adjusted____control___real.BR">#REF!</definedName>
    <definedName name="Re_profiled_allowed_revenue_adjusted____control___real.WN">#REF!</definedName>
    <definedName name="Re_profiled_allowed_revenue_adjusted____control___real.WR">#REF!</definedName>
    <definedName name="Re_profiled_allowed_revenue_adjusted____control___real.WWN">#REF!</definedName>
    <definedName name="real" hidden="1">#REF!</definedName>
    <definedName name="Receivables_by_tariff_band___nominal.1">#REF!</definedName>
    <definedName name="Receivables_by_tariff_band___nominal.2">#REF!</definedName>
    <definedName name="Receivables_by_tariff_band___nominal.3">#REF!</definedName>
    <definedName name="Recommended_dividend___nominal">#REF!</definedName>
    <definedName name="Recommended_dividend_adj._growth___nominal">#REF!</definedName>
    <definedName name="Redn._in_at_cost_wholesale_fixed_assets___control___nominal.ADDN1">#REF!</definedName>
    <definedName name="Redn._in_at_cost_wholesale_fixed_assets___control___nominal.ADDN2">#REF!</definedName>
    <definedName name="Redn._in_at_cost_wholesale_fixed_assets___control___nominal.BR">#REF!</definedName>
    <definedName name="Redn._in_at_cost_wholesale_fixed_assets___control___nominal.WN">#REF!</definedName>
    <definedName name="Redn._in_at_cost_wholesale_fixed_assets___control___nominal.WR">#REF!</definedName>
    <definedName name="Redn._in_at_cost_wholesale_fixed_assets___control___nominal.WWN">#REF!</definedName>
    <definedName name="Regulatory_equity___regulated_earnings_for_the_regulated_company___Appointee">#REF!</definedName>
    <definedName name="ReportBarFormat">#REF!</definedName>
    <definedName name="Reprofiling_adjustments___real___ADDN1">#REF!</definedName>
    <definedName name="Reprofiling_adjustments___real___ADDN2">#REF!</definedName>
    <definedName name="Reprofiling_adjustments___real___BR">#REF!</definedName>
    <definedName name="Reprofiling_adjustments___real___WN">#REF!</definedName>
    <definedName name="Reprofiling_adjustments___real___WR">#REF!</definedName>
    <definedName name="Reprofiling_adjustments___real___WWN">#REF!</definedName>
    <definedName name="Residental_apportioned_direct_procurement_from_customers___infrastructure_cost___nominal___Total">#REF!</definedName>
    <definedName name="Residential_Advance_receipts_lag_factor_measured">#REF!</definedName>
    <definedName name="Residential_Advance_receipts_lag_factor_unmeasured">#REF!</definedName>
    <definedName name="Residential_advance_receipts_measured_b_f___nominal_POS">#REF!</definedName>
    <definedName name="Residential_advance_receipts_unmeasured_b_f___nominal_POS">#REF!</definedName>
    <definedName name="Residential_apportionment_percentage_CALC">#REF!</definedName>
    <definedName name="Residential_apportionment_percentage_including_prior_year">#REF!</definedName>
    <definedName name="Residential_debtor_lag_factor">#REF!</definedName>
    <definedName name="Residential_debtor_target_balance___nominal">#REF!</definedName>
    <definedName name="Residential_Headroom____of_net_margin_">#REF!</definedName>
    <definedName name="Residential_Measured_income_accrual_rate">#REF!</definedName>
    <definedName name="Residential_Measured_income_accrual_target_balance___nominal">#REF!</definedName>
    <definedName name="Residential_measured_income_proportion_of_total_Residential_income">#REF!</definedName>
    <definedName name="Residential_net_margin__">#REF!</definedName>
    <definedName name="Residential_net_margin___nominal">#REF!</definedName>
    <definedName name="Residential_retail_impact_of_post_financeability_adjustment___nominal">#REF!</definedName>
    <definedName name="Residential_retail_impact_of_post_financeability_adjustment___real">#REF!</definedName>
    <definedName name="Residential_Retail_impact_of_post_financeability_adjustment_exc_wholesale_impact___nominal">#REF!</definedName>
    <definedName name="Residential_retail_margin____inclusive_of_margin_on_DPC_pass_through_">#REF!</definedName>
    <definedName name="Residential_retail_margin_inclusive_of_margin_on_DPC_pass_through___nominal">#REF!</definedName>
    <definedName name="Residential_retail_revenue_adjustment___nominal">#REF!</definedName>
    <definedName name="Residential_retail_revenue_adjustment___real">#REF!</definedName>
    <definedName name="Residential_retail_revenue_adjustment_per_customer___nominal">#REF!</definedName>
    <definedName name="Residential_retail_revenue_adjustment_per_customer___real">#REF!</definedName>
    <definedName name="Residential_retail_revenue_check">#REF!</definedName>
    <definedName name="Residential_retail_revenue_check_overall">#REF!</definedName>
    <definedName name="Residential_retail_service_revenue___real">#REF!</definedName>
    <definedName name="Residential_retail_service_revenue__sum_of_margin__margin_on_DPC_and_CTS____nominal">#REF!</definedName>
    <definedName name="Residential_retail_service_revenue__sum_of_margin__margin_on_DPC_and_CTS_and_post_financeability____nominal">#REF!</definedName>
    <definedName name="Residential_retail_service_revenue__sum_of_measured_and_unmeasured____nominal">#REF!</definedName>
    <definedName name="Residential_retail_service_revenue__sum_of_measured_and_unmeasured__including_post_financeability___nominal">#REF!</definedName>
    <definedName name="Residential_retail_service_revenue_inclusive_of_DPC_margin___nominal">#REF!</definedName>
    <definedName name="Residential_retail_service_revenue_inclusive_of_DPC_margin___post_financeability_adjustments_check">#REF!</definedName>
    <definedName name="Residential_retail_service_revenue_inclusive_of_DPC_margin___post_financeability_adjustments_check_overall">#REF!</definedName>
    <definedName name="Residential_retail_service_revenue_inclusive_of_DPC_margin___real">#REF!</definedName>
    <definedName name="Residential_retail_service_revenue_inclusive_of_DPC_margin_excluding_post_financeability_adjustments_check">#REF!</definedName>
    <definedName name="Residential_retail_service_revenue_inclusive_of_DPC_margin_excluding_post_financeability_adjustments_check_overall">#REF!</definedName>
    <definedName name="Residential_revenue_received___nominal">#REF!</definedName>
    <definedName name="Residential_tax_charge____of_net_margin_">#REF!</definedName>
    <definedName name="Residential_weighted_average_debtor_days___CALC">#REF!</definedName>
    <definedName name="Residential_wholesale_cost_paid___nominal_POS">#REF!</definedName>
    <definedName name="Residential_wholesale_creditor_lag_factor">#REF!</definedName>
    <definedName name="Residential_wholesale_creditor_target_balance___nominal">#REF!</definedName>
    <definedName name="Residential_working_capital_interest____of_net_margin___interest_received_">#REF!</definedName>
    <definedName name="Residentials_connected_for_water_and_sewerage">#REF!</definedName>
    <definedName name="Residentials_connected_for_water_or_sewerage">#REF!</definedName>
    <definedName name="Retail___Corporation_tax_creditor___Business_b_f___nominal">#REF!</definedName>
    <definedName name="Retail___Corporation_tax_creditor___Residential_b_f___nominal">#REF!</definedName>
    <definedName name="Retail_allowed_revenue_per_customer___joint_service___bill_module___real">#REF!</definedName>
    <definedName name="Retail_allowed_revenue_per_customer___joint_service___real">#REF!</definedName>
    <definedName name="Retail_allowed_revenue_per_customer___single_service___bill_module___real">#REF!</definedName>
    <definedName name="Retail_allowed_revenue_per_customer___single_service___real">#REF!</definedName>
    <definedName name="Retail_allowed_revenue_per_customer_joint_services___Growth">#REF!</definedName>
    <definedName name="Retail_allowed_revenue_per_customer_single_service___Growth">#REF!</definedName>
    <definedName name="Retail_revenue_adjustment_per_customer___Tariff_Band___real.1">#REF!</definedName>
    <definedName name="Retail_revenue_adjustment_per_customer___Tariff_Band___real.2">#REF!</definedName>
    <definedName name="Retail_revenue_adjustment_per_customer___Tariff_Band___real.3">#REF!</definedName>
    <definedName name="Retail_service_opex___Business___nominal">#REF!</definedName>
    <definedName name="Retail_service_opex___Business___nominal.NEG">#REF!</definedName>
    <definedName name="Retail_service_opex___Residential___nominal">#REF!</definedName>
    <definedName name="Retail_service_opex___Residential___nominal.NEG">#REF!</definedName>
    <definedName name="Retail_Trade_and_Other_Payables___Business___nominal">#REF!</definedName>
    <definedName name="Retail_Trade_and_Other_Payables___nominal">#REF!</definedName>
    <definedName name="Retail_Trade_and_Other_Payables___nominal_POS">#REF!</definedName>
    <definedName name="Retail_Trade_and_Other_Payables___Residential___nominal">#REF!</definedName>
    <definedName name="Retained_cash_balance___Appointee___check_calc___nominal">#REF!</definedName>
    <definedName name="Retained_cash_balance___Appointee___check_calc___nominal.BEG">#REF!</definedName>
    <definedName name="Retained_cash_balance___Appointee___nominal">#REF!</definedName>
    <definedName name="Retained_cash_balance___Appointee___nominal.BEG">#REF!</definedName>
    <definedName name="Retained_cash_balance___Business___check_calc___nominal">#REF!</definedName>
    <definedName name="Retained_cash_balance___Business___check_calc___nominal.BEG">#REF!</definedName>
    <definedName name="Retained_cash_balance___Business___nominal">#REF!</definedName>
    <definedName name="Retained_cash_balance___Business___nominal.BEG">#REF!</definedName>
    <definedName name="Retained_cash_balance___control___check_calc___nominal.ADDN1">#REF!</definedName>
    <definedName name="Retained_cash_balance___control___check_calc___nominal.ADDN1.BEG">#REF!</definedName>
    <definedName name="Retained_cash_balance___control___check_calc___nominal.ADDN2">#REF!</definedName>
    <definedName name="Retained_cash_balance___control___check_calc___nominal.ADDN2.BEG">#REF!</definedName>
    <definedName name="Retained_cash_balance___control___check_calc___nominal.BR">#REF!</definedName>
    <definedName name="Retained_cash_balance___control___check_calc___nominal.BR.BEG">#REF!</definedName>
    <definedName name="Retained_cash_balance___control___check_calc___nominal.WN">#REF!</definedName>
    <definedName name="Retained_cash_balance___control___check_calc___nominal.WN.BEG">#REF!</definedName>
    <definedName name="Retained_cash_balance___control___check_calc___nominal.WR">#REF!</definedName>
    <definedName name="Retained_cash_balance___control___check_calc___nominal.WR.BEG">#REF!</definedName>
    <definedName name="Retained_cash_balance___control___check_calc___nominal.WWN">#REF!</definedName>
    <definedName name="Retained_cash_balance___control___check_calc___nominal.WWN.BEG">#REF!</definedName>
    <definedName name="Retained_cash_balance___control___nominal.ADDN1">#REF!</definedName>
    <definedName name="Retained_cash_balance___control___nominal.ADDN1.BEG">#REF!</definedName>
    <definedName name="Retained_cash_balance___control___nominal.ADDN2">#REF!</definedName>
    <definedName name="Retained_cash_balance___control___nominal.ADDN2.BEG">#REF!</definedName>
    <definedName name="Retained_cash_balance___control___nominal.BR">#REF!</definedName>
    <definedName name="Retained_cash_balance___control___nominal.BR.BEG">#REF!</definedName>
    <definedName name="Retained_cash_balance___control___nominal.WN">#REF!</definedName>
    <definedName name="Retained_cash_balance___control___nominal.WN.BEG">#REF!</definedName>
    <definedName name="Retained_cash_balance___control___nominal.WR">#REF!</definedName>
    <definedName name="Retained_cash_balance___control___nominal.WR.BEG">#REF!</definedName>
    <definedName name="Retained_cash_balance___control___nominal.WWN">#REF!</definedName>
    <definedName name="Retained_cash_balance___control___nominal.WWN.BEG">#REF!</definedName>
    <definedName name="Retained_cash_balance___Residential___check_calc___nominal">#REF!</definedName>
    <definedName name="Retained_cash_balance___Residential___check_calc___nominal.BEG">#REF!</definedName>
    <definedName name="Retained_cash_balance___Residential___nominal">#REF!</definedName>
    <definedName name="Retained_cash_balance___Residential___nominal.BEG">#REF!</definedName>
    <definedName name="Retained_cash_balance___Retail___check_calc___nominal">#REF!</definedName>
    <definedName name="Retained_cash_balance___Retail___check_calc___nominal.BEG">#REF!</definedName>
    <definedName name="Retained_cash_balance___Wholesale___check_calc___nominal">#REF!</definedName>
    <definedName name="Retained_cash_balance___Wholesale___check_calc___nominal.BEG">#REF!</definedName>
    <definedName name="Retained_cash_balance___Wholesale___nominal">#REF!</definedName>
    <definedName name="Retained_cash_flow___debt___Appointee">#REF!</definedName>
    <definedName name="Retained_cash_flow___debt___Post_Fin_adj___Appointee">#REF!</definedName>
    <definedName name="Retained_earnings___Business___nominal">#REF!</definedName>
    <definedName name="Retained_earnings___control___nominal.ADDN1">#REF!</definedName>
    <definedName name="Retained_earnings___control___nominal.ADDN2">#REF!</definedName>
    <definedName name="Retained_earnings___control___nominal.BR">#REF!</definedName>
    <definedName name="Retained_earnings___control___nominal.WN">#REF!</definedName>
    <definedName name="Retained_earnings___control___nominal.WR">#REF!</definedName>
    <definedName name="Retained_earnings___control___nominal.WWN">#REF!</definedName>
    <definedName name="Retained_earnings___Residential___nominal">#REF!</definedName>
    <definedName name="Retained_earnings___Retail___nominal">#REF!</definedName>
    <definedName name="Retained_earnings___wholesale___nominal">#REF!</definedName>
    <definedName name="Retained_earnings_and_other_distributable_reserves_b_f___Appointee___nominal">#REF!</definedName>
    <definedName name="Retained_earnings_and_other_distributable_reserves_balance___Appointee___nominal">#REF!</definedName>
    <definedName name="Retained_earnings_and_other_distributable_reserves_balance___Appointee___nominal.BEG">#REF!</definedName>
    <definedName name="Retained_earnings_Appointee_total_check">#REF!</definedName>
    <definedName name="Retained_earnings_Appointee_total_check_overall">#REF!</definedName>
    <definedName name="Retained_earnings_balance___Appointee___nominal">#REF!</definedName>
    <definedName name="Retained_earnings_balance___Appointee___nominal.BEG">#REF!</definedName>
    <definedName name="Retained_earnings_balance___Business___check_calc___nominal">#REF!</definedName>
    <definedName name="Retained_earnings_balance___Business___check_calc___nominal.BEG">#REF!</definedName>
    <definedName name="Retained_earnings_balance___Business___nominal">#REF!</definedName>
    <definedName name="Retained_earnings_balance___Business___nominal.BEG">#REF!</definedName>
    <definedName name="Retained_earnings_balance___control___check_calc___nominal.ADDN1">#REF!</definedName>
    <definedName name="Retained_earnings_balance___control___check_calc___nominal.ADDN1.BEG">#REF!</definedName>
    <definedName name="Retained_earnings_balance___control___check_calc___nominal.ADDN2">#REF!</definedName>
    <definedName name="Retained_earnings_balance___control___check_calc___nominal.ADDN2.BEG">#REF!</definedName>
    <definedName name="Retained_earnings_balance___control___check_calc___nominal.BR">#REF!</definedName>
    <definedName name="Retained_earnings_balance___control___check_calc___nominal.BR.BEG">#REF!</definedName>
    <definedName name="Retained_earnings_balance___control___check_calc___nominal.WN">#REF!</definedName>
    <definedName name="Retained_earnings_balance___control___check_calc___nominal.WN.BEG">#REF!</definedName>
    <definedName name="Retained_earnings_balance___control___check_calc___nominal.WR">#REF!</definedName>
    <definedName name="Retained_earnings_balance___control___check_calc___nominal.WR.BEG">#REF!</definedName>
    <definedName name="Retained_earnings_balance___control___check_calc___nominal.WWN">#REF!</definedName>
    <definedName name="Retained_earnings_balance___control___check_calc___nominal.WWN.BEG">#REF!</definedName>
    <definedName name="Retained_earnings_balance___control___nominal.ADDN1">#REF!</definedName>
    <definedName name="Retained_earnings_balance___control___nominal.ADDN1.BEG">#REF!</definedName>
    <definedName name="Retained_earnings_balance___control___nominal.ADDN2">#REF!</definedName>
    <definedName name="Retained_earnings_balance___control___nominal.ADDN2.BEG">#REF!</definedName>
    <definedName name="Retained_earnings_balance___control___nominal.BR">#REF!</definedName>
    <definedName name="Retained_earnings_balance___control___nominal.BR.BEG">#REF!</definedName>
    <definedName name="Retained_earnings_balance___control___nominal.WN">#REF!</definedName>
    <definedName name="Retained_earnings_balance___control___nominal.WN.BEG">#REF!</definedName>
    <definedName name="Retained_earnings_balance___control___nominal.WR">#REF!</definedName>
    <definedName name="Retained_earnings_balance___control___nominal.WR.BEG">#REF!</definedName>
    <definedName name="Retained_earnings_balance___control___nominal.WWN">#REF!</definedName>
    <definedName name="Retained_earnings_balance___control___nominal.WWN.BEG">#REF!</definedName>
    <definedName name="Retained_earnings_balance___Residential___check_calc___nominal">#REF!</definedName>
    <definedName name="Retained_earnings_balance___Residential___check_calc___nominal.BEG">#REF!</definedName>
    <definedName name="Retained_earnings_balance___Residential___nominal">#REF!</definedName>
    <definedName name="Retained_earnings_balance___Residential___nominal.BEG">#REF!</definedName>
    <definedName name="Retained_earnings_balance___Retail___check_calc___nominal">#REF!</definedName>
    <definedName name="Retained_earnings_balance___Retail___check_calc___nominal.BEG">#REF!</definedName>
    <definedName name="Retained_earnings_balance___Retail___nominal">#REF!</definedName>
    <definedName name="Retained_earnings_balance___Wholesale___check_calc___nominal">#REF!</definedName>
    <definedName name="Retained_earnings_balance___Wholesale___check_calc___nominal.BEG">#REF!</definedName>
    <definedName name="Retained_earnings_balance___Wholesale___nominal">#REF!</definedName>
    <definedName name="Retirement_benefit_asset____liabilities__balance__control___nominal.ADDN1">#REF!</definedName>
    <definedName name="Retirement_benefit_asset____liabilities__balance__control___nominal.ADDN1.BEG">#REF!</definedName>
    <definedName name="Retirement_benefit_asset____liabilities__balance__control___nominal.ADDN2">#REF!</definedName>
    <definedName name="Retirement_benefit_asset____liabilities__balance__control___nominal.ADDN2.BEG">#REF!</definedName>
    <definedName name="Retirement_benefit_asset____liabilities__balance__control___nominal.BR">#REF!</definedName>
    <definedName name="Retirement_benefit_asset____liabilities__balance__control___nominal.BR.BEG">#REF!</definedName>
    <definedName name="Retirement_benefit_asset____liabilities__balance__control___nominal.WN">#REF!</definedName>
    <definedName name="Retirement_benefit_asset____liabilities__balance__control___nominal.WN.BEG">#REF!</definedName>
    <definedName name="Retirement_benefit_asset____liabilities__balance__control___nominal.WR">#REF!</definedName>
    <definedName name="Retirement_benefit_asset____liabilities__balance__control___nominal.WR.BEG">#REF!</definedName>
    <definedName name="Retirement_benefit_asset____liabilities__balance__control___nominal.WWN">#REF!</definedName>
    <definedName name="Retirement_benefit_asset____liabilities__balance__control___nominal.WWN.BEG">#REF!</definedName>
    <definedName name="Retirement_benefit_asset_balance___Appointee___nominal">#REF!</definedName>
    <definedName name="Retirement_benefit_asset_balance___Business___nominal">#REF!</definedName>
    <definedName name="Retirement_benefit_asset_balance___control___nominal.ADDN1">#REF!</definedName>
    <definedName name="Retirement_benefit_asset_balance___control___nominal.ADDN2">#REF!</definedName>
    <definedName name="Retirement_benefit_asset_balance___control___nominal.BR">#REF!</definedName>
    <definedName name="Retirement_benefit_asset_balance___control___nominal.WN">#REF!</definedName>
    <definedName name="Retirement_benefit_asset_balance___control___nominal.WR">#REF!</definedName>
    <definedName name="Retirement_benefit_asset_balance___control___nominal.WWN">#REF!</definedName>
    <definedName name="Retirement_benefit_asset_balance___Residential___nominal">#REF!</definedName>
    <definedName name="Retirement_benefit_asset_balance___Retail___nominal">#REF!</definedName>
    <definedName name="Retirement_benefit_asset_balance___Wholesale___nominal">#REF!</definedName>
    <definedName name="Retirement_benefit_liability_balance___Appointee___nominal">#REF!</definedName>
    <definedName name="Retirement_benefit_liability_balance___Business___nominal">#REF!</definedName>
    <definedName name="Retirement_benefit_liability_balance___control___nominal.ADDN1">#REF!</definedName>
    <definedName name="Retirement_benefit_liability_balance___control___nominal.ADDN2">#REF!</definedName>
    <definedName name="Retirement_benefit_liability_balance___control___nominal.BR">#REF!</definedName>
    <definedName name="Retirement_benefit_liability_balance___control___nominal.WN">#REF!</definedName>
    <definedName name="Retirement_benefit_liability_balance___control___nominal.WR">#REF!</definedName>
    <definedName name="Retirement_benefit_liability_balance___control___nominal.WWN">#REF!</definedName>
    <definedName name="Retirement_benefit_liability_balance___Residential___nominal">#REF!</definedName>
    <definedName name="Retirement_benefit_liability_balance___Retail___nominal">#REF!</definedName>
    <definedName name="Retirement_benefit_liability_balance___Wholesale___nominal">#REF!</definedName>
    <definedName name="Return_on_2020_25_RCV___nominal.ADDN1">#REF!</definedName>
    <definedName name="Return_on_2020_25_RCV___nominal.ADDN2">#REF!</definedName>
    <definedName name="Return_on_2020_25_RCV___nominal.BR">#REF!</definedName>
    <definedName name="Return_on_2020_25_RCV___nominal.WN">#REF!</definedName>
    <definedName name="Return_on_2020_25_RCV___nominal.WR">#REF!</definedName>
    <definedName name="Return_on_2020_25_RCV___nominal.WWN">#REF!</definedName>
    <definedName name="Return_on_2020_25_RCV___real.ADDN1">#REF!</definedName>
    <definedName name="Return_on_2020_25_RCV___real.ADDN2">#REF!</definedName>
    <definedName name="Return_on_2020_25_RCV___real.BR">#REF!</definedName>
    <definedName name="Return_on_2020_25_RCV___real.WN">#REF!</definedName>
    <definedName name="Return_on_2020_25_RCV___real.WR">#REF!</definedName>
    <definedName name="Return_on_2020_25_RCV___real.WWN">#REF!</definedName>
    <definedName name="Return_on_Capital____control___real.ADDN1">#REF!</definedName>
    <definedName name="Return_on_Capital____control___real.ADDN2">#REF!</definedName>
    <definedName name="Return_on_Capital____control___real.BR">#REF!</definedName>
    <definedName name="Return_on_Capital____control___real.WN">#REF!</definedName>
    <definedName name="Return_on_Capital____control___real.WR">#REF!</definedName>
    <definedName name="Return_on_Capital____control___real.WWN">#REF!</definedName>
    <definedName name="Return_on_Capital___nominal.ADDN1">#REF!</definedName>
    <definedName name="Return_on_Capital___nominal.ADDN2">#REF!</definedName>
    <definedName name="Return_on_Capital___nominal.BR">#REF!</definedName>
    <definedName name="Return_on_Capital___nominal.WN">#REF!</definedName>
    <definedName name="Return_on_Capital___nominal.WR">#REF!</definedName>
    <definedName name="Return_on_Capital___nominal.WWN">#REF!</definedName>
    <definedName name="Return_on_Capital___real.ADDN1">#REF!</definedName>
    <definedName name="Return_on_Capital___real.ADDN2">#REF!</definedName>
    <definedName name="Return_on_Capital___real.BR">#REF!</definedName>
    <definedName name="Return_on_Capital___real.WN">#REF!</definedName>
    <definedName name="Return_on_Capital___real.WR">#REF!</definedName>
    <definedName name="Return_on_Capital___real.WWN">#REF!</definedName>
    <definedName name="Return_on_Capital___real___ADDN1">#REF!</definedName>
    <definedName name="Return_on_Capital___real___ADDN2">#REF!</definedName>
    <definedName name="Return_on_Capital___real___BR">#REF!</definedName>
    <definedName name="Return_on_Capital___real___WN">#REF!</definedName>
    <definedName name="Return_on_Capital___real___WR">#REF!</definedName>
    <definedName name="Return_on_Capital___real___WWN">#REF!</definedName>
    <definedName name="Return_on_capital_employed___ROCE____Appointee">#REF!</definedName>
    <definedName name="Return_on_capital_employed___ROCE____Control.ADDN1">#REF!</definedName>
    <definedName name="Return_on_capital_employed___ROCE____Control.ADDN2">#REF!</definedName>
    <definedName name="Return_on_capital_employed___ROCE____Control.BR">#REF!</definedName>
    <definedName name="Return_on_capital_employed___ROCE____Control.WN">#REF!</definedName>
    <definedName name="Return_on_capital_employed___ROCE____Control.WR">#REF!</definedName>
    <definedName name="Return_on_capital_employed___ROCE____Control.WWN">#REF!</definedName>
    <definedName name="Return_on_capital_employed___ROCE___building_blocks____Wholesale">#REF!</definedName>
    <definedName name="Return_on_Post_2025_RCV___nominal.ADDN1">#REF!</definedName>
    <definedName name="Return_on_Post_2025_RCV___nominal.ADDN2">#REF!</definedName>
    <definedName name="Return_on_Post_2025_RCV___nominal.BR">#REF!</definedName>
    <definedName name="Return_on_Post_2025_RCV___nominal.WN">#REF!</definedName>
    <definedName name="Return_on_Post_2025_RCV___nominal.WR">#REF!</definedName>
    <definedName name="Return_on_Post_2025_RCV___nominal.WWN">#REF!</definedName>
    <definedName name="Return_on_Post_2025_RCV___real.ADDN1">#REF!</definedName>
    <definedName name="Return_on_Post_2025_RCV___real.ADDN2">#REF!</definedName>
    <definedName name="Return_on_Post_2025_RCV___real.BR">#REF!</definedName>
    <definedName name="Return_on_Post_2025_RCV___real.WN">#REF!</definedName>
    <definedName name="Return_on_Post_2025_RCV___real.WR">#REF!</definedName>
    <definedName name="Return_on_Post_2025_RCV___real.WWN">#REF!</definedName>
    <definedName name="Return_on_Pre_2020_RCV___nominal.ADDN1">#REF!</definedName>
    <definedName name="Return_on_Pre_2020_RCV___nominal.ADDN2">#REF!</definedName>
    <definedName name="Return_on_Pre_2020_RCV___nominal.BR">#REF!</definedName>
    <definedName name="Return_on_Pre_2020_RCV___nominal.WN">#REF!</definedName>
    <definedName name="Return_on_Pre_2020_RCV___nominal.WR">#REF!</definedName>
    <definedName name="Return_on_Pre_2020_RCV___nominal.WWN">#REF!</definedName>
    <definedName name="Return_on_Pre_2020_RCV___real.ADDN1">#REF!</definedName>
    <definedName name="Return_on_Pre_2020_RCV___real.ADDN2">#REF!</definedName>
    <definedName name="Return_on_Pre_2020_RCV___real.BR">#REF!</definedName>
    <definedName name="Return_on_Pre_2020_RCV___real.WN">#REF!</definedName>
    <definedName name="Return_on_Pre_2020_RCV___real.WR">#REF!</definedName>
    <definedName name="Return_on_Pre_2020_RCV___real.WWN">#REF!</definedName>
    <definedName name="Revenue___Appointee___nominal">#REF!</definedName>
    <definedName name="Revenue___Retail___nominal">#REF!</definedName>
    <definedName name="Revenue_excl._tax__reprofiling_and_post_financeability___real___ADDN1">#REF!</definedName>
    <definedName name="Revenue_excl._tax__reprofiling_and_post_financeability___real___ADDN2">#REF!</definedName>
    <definedName name="Revenue_excl._tax_charge__reprofiling_and_post_financeability___real___BR">#REF!</definedName>
    <definedName name="Revenue_excl._tax_charge__reprofiling_and_post_financeability___real___WN">#REF!</definedName>
    <definedName name="Revenue_excl._tax_charge__reprofiling_and_post_financeability___real___WR">#REF!</definedName>
    <definedName name="Revenue_excl._tax_charge__reprofiling_and_post_financeability___real___WWN">#REF!</definedName>
    <definedName name="Revenue_inc._tax_charge__reprofiling_and_post_financeability___real___ADDN1">#REF!</definedName>
    <definedName name="Revenue_inc._tax_charge__reprofiling_and_post_financeability___real___ADDN2">#REF!</definedName>
    <definedName name="Revenue_inc._tax_charge__reprofiling_and_post_financeability___real___BR">#REF!</definedName>
    <definedName name="Revenue_inc._tax_charge__reprofiling_and_post_financeability___real___WN">#REF!</definedName>
    <definedName name="Revenue_inc._tax_charge__reprofiling_and_post_financeability___real___WR">#REF!</definedName>
    <definedName name="Revenue_inc._tax_charge__reprofiling_and_post_financeability___real___WWN">#REF!</definedName>
    <definedName name="Revenue_requirement_excl._tax_charge___before_override___nominal.ADDN1">#REF!</definedName>
    <definedName name="Revenue_requirement_excl._tax_charge___before_override___nominal.ADDN2">#REF!</definedName>
    <definedName name="Revenue_requirement_excl._tax_charge___before_override___nominal.BR">#REF!</definedName>
    <definedName name="Revenue_requirement_excl._tax_charge___before_override___nominal.WN">#REF!</definedName>
    <definedName name="Revenue_requirement_excl._tax_charge___before_override___nominal.WR">#REF!</definedName>
    <definedName name="Revenue_requirement_excl._tax_charge___before_override___nominal.WWN">#REF!</definedName>
    <definedName name="Revenue_requirement_excl._tax_charge___before_override___real.ADDN1">#REF!</definedName>
    <definedName name="Revenue_requirement_excl._tax_charge___before_override___real.ADDN2">#REF!</definedName>
    <definedName name="Revenue_requirement_excl._tax_charge___before_override___real.BR">#REF!</definedName>
    <definedName name="Revenue_requirement_excl._tax_charge___before_override___real.WN">#REF!</definedName>
    <definedName name="Revenue_requirement_excl._tax_charge___before_override___real.WR">#REF!</definedName>
    <definedName name="Revenue_requirement_excl._tax_charge___before_override___real.WWN">#REF!</definedName>
    <definedName name="Revenue_requirement_excl._tax_charge___nominal.ADDN1">#REF!</definedName>
    <definedName name="Revenue_requirement_excl._tax_charge___nominal.ADDN2">#REF!</definedName>
    <definedName name="Revenue_requirement_excl._tax_charge___nominal.BR">#REF!</definedName>
    <definedName name="Revenue_requirement_excl._tax_charge___nominal.WN">#REF!</definedName>
    <definedName name="Revenue_requirement_excl._tax_charge___nominal.WR">#REF!</definedName>
    <definedName name="Revenue_requirement_excl._tax_charge___nominal.WWN">#REF!</definedName>
    <definedName name="Revenue_requirement_excl._tax_charge___real.ADDN1">#REF!</definedName>
    <definedName name="Revenue_requirement_excl._tax_charge___real.ADDN2">#REF!</definedName>
    <definedName name="Revenue_requirement_excl._tax_charge___real.BR">#REF!</definedName>
    <definedName name="Revenue_requirement_excl._tax_charge___real.WN">#REF!</definedName>
    <definedName name="Revenue_requirement_excl._tax_charge___real.WR">#REF!</definedName>
    <definedName name="Revenue_requirement_excl._tax_charge___real.WWN">#REF!</definedName>
    <definedName name="Revenue_requirement_excl._tax_charge_and_revenue_adj.____control___real.ADDN1">#REF!</definedName>
    <definedName name="Revenue_requirement_excl._tax_charge_and_revenue_adj.____control___real.ADDN2">#REF!</definedName>
    <definedName name="Revenue_requirement_excl._tax_charge_and_revenue_adj.____control___real.BR">#REF!</definedName>
    <definedName name="Revenue_requirement_excl._tax_charge_and_revenue_adj.____control___real.WN">#REF!</definedName>
    <definedName name="Revenue_requirement_excl._tax_charge_and_revenue_adj.____control___real.WR">#REF!</definedName>
    <definedName name="Revenue_requirement_excl._tax_charge_and_revenue_adj.____control___real.WWN">#REF!</definedName>
    <definedName name="Revenue_requirement_incl._tax_charge___Wholesale___nominal">#REF!</definedName>
    <definedName name="Revenue_requirement_with_impact_of_reprofiling_excl._tax_charge___nominal.ADDN1">#REF!</definedName>
    <definedName name="Revenue_requirement_with_impact_of_reprofiling_excl._tax_charge___nominal.ADDN2">#REF!</definedName>
    <definedName name="Revenue_requirement_with_impact_of_reprofiling_excl._tax_charge___nominal.BR">#REF!</definedName>
    <definedName name="Revenue_requirement_with_impact_of_reprofiling_excl._tax_charge___nominal.WN">#REF!</definedName>
    <definedName name="Revenue_requirement_with_impact_of_reprofiling_excl._tax_charge___nominal.WR">#REF!</definedName>
    <definedName name="Revenue_requirement_with_impact_of_reprofiling_excl._tax_charge___nominal.WWN">#REF!</definedName>
    <definedName name="Revenue_requirement_with_impact_of_reprofiling_excl._tax_charge___real.ADDN1">#REF!</definedName>
    <definedName name="Revenue_requirement_with_impact_of_reprofiling_excl._tax_charge___real.ADDN2">#REF!</definedName>
    <definedName name="Revenue_requirement_with_impact_of_reprofiling_excl._tax_charge___real.BR">#REF!</definedName>
    <definedName name="Revenue_requirement_with_impact_of_reprofiling_excl._tax_charge___real.WN">#REF!</definedName>
    <definedName name="Revenue_requirement_with_impact_of_reprofiling_excl._tax_charge___real.WR">#REF!</definedName>
    <definedName name="Revenue_requirement_with_impact_of_reprofiling_excl._tax_charge___real.WWN">#REF!</definedName>
    <definedName name="Revenue_requirement_with_impact_of_reprofiling_excl._tax_charge___wholesale___nominal">#REF!</definedName>
    <definedName name="rge">#REF!</definedName>
    <definedName name="rgwer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PI">#REF!</definedName>
    <definedName name="RPI_ILD_indexation_rate">#REF!</definedName>
    <definedName name="RPI_Index_linked_debt___nominal.ADDN1">#REF!</definedName>
    <definedName name="RPI_Index_linked_debt___nominal.ADDN1.BEG">#REF!</definedName>
    <definedName name="RPI_Index_linked_debt___nominal.ADDN2">#REF!</definedName>
    <definedName name="RPI_Index_linked_debt___nominal.ADDN2.BEG">#REF!</definedName>
    <definedName name="RPI_Index_linked_debt___nominal.BR">#REF!</definedName>
    <definedName name="RPI_Index_linked_debt___nominal.BR.BEG">#REF!</definedName>
    <definedName name="RPI_Index_linked_debt___nominal.WN">#REF!</definedName>
    <definedName name="RPI_Index_linked_debt___nominal.WN.BEG">#REF!</definedName>
    <definedName name="RPI_Index_linked_debt___nominal.WR">#REF!</definedName>
    <definedName name="RPI_Index_linked_debt___nominal.WR.BEG">#REF!</definedName>
    <definedName name="RPI_Index_linked_debt___nominal.WWN">#REF!</definedName>
    <definedName name="RPI_Index_linked_debt___nominal.WWN.BEG">#REF!</definedName>
    <definedName name="RPI_Index_linked_debt_indexation___nominal.ADDN1">#REF!</definedName>
    <definedName name="RPI_Index_linked_debt_indexation___nominal.ADDN2">#REF!</definedName>
    <definedName name="RPI_Index_linked_debt_indexation___nominal.BR">#REF!</definedName>
    <definedName name="RPI_Index_linked_debt_indexation___nominal.WN">#REF!</definedName>
    <definedName name="RPI_Index_linked_debt_indexation___nominal.WR">#REF!</definedName>
    <definedName name="RPI_Index_linked_debt_indexation___nominal.WWN">#REF!</definedName>
    <definedName name="RPI_Interest_on_Index_linked_loans___control___nominal.ADDN1">#REF!</definedName>
    <definedName name="RPI_Interest_on_Index_linked_loans___control___nominal.ADDN2">#REF!</definedName>
    <definedName name="RPI_Interest_on_Index_linked_loans___control___nominal.BR">#REF!</definedName>
    <definedName name="RPI_Interest_on_Index_linked_loans___control___nominal.WN">#REF!</definedName>
    <definedName name="RPI_Interest_on_Index_linked_loans___control___nominal.WR">#REF!</definedName>
    <definedName name="RPI_Interest_on_Index_linked_loans___control___nominal.WWN">#REF!</definedName>
    <definedName name="RPI_opening_index_linked_debt___nominal.ADDN1">#REF!</definedName>
    <definedName name="RPI_opening_index_linked_debt___nominal.ADDN2">#REF!</definedName>
    <definedName name="RPI_opening_index_linked_debt___nominal.BR">#REF!</definedName>
    <definedName name="RPI_opening_index_linked_debt___nominal.WN">#REF!</definedName>
    <definedName name="RPI_opening_index_linked_debt___nominal.WR">#REF!</definedName>
    <definedName name="RPI_opening_index_linked_debt___nominal.WWN">#REF!</definedName>
    <definedName name="rytry" hidden="1">{"NET",#N/A,FALSE,"401C11"}</definedName>
    <definedName name="S_GLAM">#REF!</definedName>
    <definedName name="S_YORKS">#REF!</definedName>
    <definedName name="SAPBEXrevision" hidden="1">1</definedName>
    <definedName name="SAPBEXsysID" hidden="1">"BWB"</definedName>
    <definedName name="SAPBEXwbID" hidden="1">"49ZLUKBQR0WG29D9LLI3IBIIT"</definedName>
    <definedName name="SBaseG_Act">#REF!</definedName>
    <definedName name="SBaseG_BP">#REF!</definedName>
    <definedName name="SBaseG_FD">#REF!</definedName>
    <definedName name="SBaseN_Act">#REF!</definedName>
    <definedName name="SBaseN_FD">#REF!</definedName>
    <definedName name="SBWBPinputs">#REF!</definedName>
    <definedName name="SBWBPtrans">#REF!</definedName>
    <definedName name="SBWtransition">#REF!</definedName>
    <definedName name="SEnhG_BP">#REF!</definedName>
    <definedName name="SEnhG_FD">#REF!</definedName>
    <definedName name="SEnhN_Act">#REF!</definedName>
    <definedName name="SEnhN_FD">#REF!</definedName>
    <definedName name="SESBPinputs">#REF!</definedName>
    <definedName name="SESBPtrans">#REF!</definedName>
    <definedName name="SEStransition">#REF!</definedName>
    <definedName name="SEWBPinputs">#REF!</definedName>
    <definedName name="SEWBPtrans">#REF!</definedName>
    <definedName name="SewGC">#REF!</definedName>
    <definedName name="sewIRE">#REF!</definedName>
    <definedName name="SewMNIgc">#REF!</definedName>
    <definedName name="SEWtransition">#REF!</definedName>
    <definedName name="SGross_Act">#REF!</definedName>
    <definedName name="SHROPS">#REF!</definedName>
    <definedName name="Single_Retail_income___real">#REF!</definedName>
    <definedName name="SIREN_Act">#REF!</definedName>
    <definedName name="SMNIN_Act">#REF!</definedName>
    <definedName name="SNet_Act">#REF!</definedName>
    <definedName name="SNet_BP">#REF!</definedName>
    <definedName name="SNet_FD">#REF!</definedName>
    <definedName name="SOMERSET">#REF!</definedName>
    <definedName name="sort" hidden="1">#REF!</definedName>
    <definedName name="SRNBPinputs">#REF!</definedName>
    <definedName name="SRNBPtrans">#REF!</definedName>
    <definedName name="SRNtransition">#REF!</definedName>
    <definedName name="SSCBPinputs">#REF!</definedName>
    <definedName name="SSCBPtrans">#REF!</definedName>
    <definedName name="SSCtransition">#REF!</definedName>
    <definedName name="STAFFS">#REF!</definedName>
    <definedName name="Start_date">#REF!</definedName>
    <definedName name="STotalgross">#REF!</definedName>
    <definedName name="SUFFOLK">#REF!</definedName>
    <definedName name="Supply_demand_balance_scheme_classification">#REF!</definedName>
    <definedName name="SURREY">#REF!</definedName>
    <definedName name="SVTBPinputs">#REF!</definedName>
    <definedName name="SVTBPtrans">#REF!</definedName>
    <definedName name="SVTtransition">#REF!</definedName>
    <definedName name="Switch_____of_dividends_issued_as_scrip_shares">#REF!</definedName>
    <definedName name="Switch_____of_ILD">#REF!</definedName>
    <definedName name="Switch_____of_ordinary_dividends_paid_as_interim_dividend">#REF!</definedName>
    <definedName name="Switch____HH_Advance_receipt_creditor_days">#REF!</definedName>
    <definedName name="Switch___adjustment_to_tax_payment">#REF!</definedName>
    <definedName name="Switch___Adjustment_to_Wholesale_revenue_requirement___real">#REF!</definedName>
    <definedName name="Switch___Allowable_depreciation_on_capitalised_revenue___active___control">#REF!</definedName>
    <definedName name="Switch___Alternative_revenue_value___real.ADDN1">#REF!</definedName>
    <definedName name="Switch___Alternative_revenue_value___real.ADDN2">#REF!</definedName>
    <definedName name="Switch___Alternative_revenue_value___real.BR">#REF!</definedName>
    <definedName name="Switch___Alternative_revenue_value___real.WN">#REF!</definedName>
    <definedName name="Switch___Alternative_revenue_value___real.WR">#REF!</definedName>
    <definedName name="Switch___Alternative_revenue_value___real.WWN">#REF!</definedName>
    <definedName name="Switch___Apply_adjustment_to_post_financeability_items_not_eligible_for_uplift.ADDN1">#REF!</definedName>
    <definedName name="Switch___Apply_adjustment_to_post_financeability_items_not_eligible_for_uplift.ADDN2">#REF!</definedName>
    <definedName name="Switch___Apply_adjustment_to_post_financeability_items_not_eligible_for_uplift.BR">#REF!</definedName>
    <definedName name="Switch___Apply_adjustment_to_post_financeability_items_not_eligible_for_uplift.WN">#REF!</definedName>
    <definedName name="Switch___Apply_adjustment_to_post_financeability_items_not_eligible_for_uplift.WR">#REF!</definedName>
    <definedName name="Switch___Apply_adjustment_to_post_financeability_items_not_eligible_for_uplift.WWN">#REF!</definedName>
    <definedName name="Switch___bank_interest_rate__receivable_">#REF!</definedName>
    <definedName name="Switch___Base_revenue_for_2024_25">#REF!</definedName>
    <definedName name="Switch___bioresources_TDS">#REF!</definedName>
    <definedName name="Switch___Blended_interest_rate">#REF!</definedName>
    <definedName name="Switch___Business__retail_total_allowed_depreciation___real">#REF!</definedName>
    <definedName name="Switch___Business_Advance_Receipts_Weighting___Unmeasured">#REF!</definedName>
    <definedName name="Switch___Business_Measured_income_accrual_Opening_balance____nominal">#REF!</definedName>
    <definedName name="Switch___Business_measured_income_proportion_of_total_Business_income">#REF!</definedName>
    <definedName name="Switch___Business_retail_advance_receipts_creditor_days">#REF!</definedName>
    <definedName name="Switch___Business_retail_average_cost_per_customer_in_Tariff_Band__Welsh_companies____real">#REF!</definedName>
    <definedName name="Switch___Business_retail_capital_expenditure">#REF!</definedName>
    <definedName name="Switch___Business_retail_debtors">#REF!</definedName>
    <definedName name="Switch___Business_retail_margin___Override">#REF!</definedName>
    <definedName name="Switch___Business_retail_measured_advance_receipts">#REF!</definedName>
    <definedName name="Switch___Business_retail_Measured_income_accrual_rate">#REF!</definedName>
    <definedName name="Switch___Business_retail_revenue_adjustment___real">#REF!</definedName>
    <definedName name="Switch___Business_retail_revenue_override___nominal">#REF!</definedName>
    <definedName name="Switch___Business_retail_unmeasured_advance_receipts">#REF!</definedName>
    <definedName name="Switch___Capex_creditor_days">#REF!</definedName>
    <definedName name="Switch___Capital_expenditure___proportion_of_new_capital_expenditure_not_qualifying_for_capital_allowance_deductions">#REF!</definedName>
    <definedName name="Switch___Capital_expenditure___Proportion_of_new_capital_expenditure_qualifying_for_high_level_deduction">#REF!</definedName>
    <definedName name="Switch___Capital_expenditure___proportion_of_new_capital_expenditure_qualifying_for_the_main_rate_pool___control">#REF!</definedName>
    <definedName name="Switch___Capital_expenditure___proportion_of_new_capital_expenditure_qualifying_for_the_special_rate_pool___control">#REF!</definedName>
    <definedName name="Switch___Capital_expenditure___proportion_of_new_capital_expenditure_qualifying_for_the_structures_and_buildings_pool___control">#REF!</definedName>
    <definedName name="Switch___Capital_expenditure_writing_down_allowance_main_rate_pool">#REF!</definedName>
    <definedName name="Switch___Capital_expenditure_writing_down_allowance_special_rate_pool">#REF!</definedName>
    <definedName name="Switch___Capital_expenditure_writing_down_allowance_structures_and_buildings_pool">#REF!</definedName>
    <definedName name="Switch___Cash_and_cash_equivalents_initial_balance___control___nominal">#REF!</definedName>
    <definedName name="Switch___cost_to_serve">#REF!</definedName>
    <definedName name="Switch___Current_tax_liabilities___Appointee_b_f___nominal">#REF!</definedName>
    <definedName name="Switch___Debtors_other">#REF!</definedName>
    <definedName name="Switch___Depreciation_b_f___control___active___nominal">#REF!</definedName>
    <definedName name="Switch___Disallowable_expenditure___Change_in_general_provisions___control">#REF!</definedName>
    <definedName name="Switch___Dividend_creditors_wholesale_retail_split___business_retail___nominal">#REF!</definedName>
    <definedName name="Switch___Dividend_creditors_wholesale_retail_split___Dividend_creditors___residential_retail">#REF!</definedName>
    <definedName name="Switch___Dividend_yield">#REF!</definedName>
    <definedName name="Switch___DPC_and_infrastructure_costs">#REF!</definedName>
    <definedName name="Switch___Finance_lease_depreciation___control___nominal">#REF!</definedName>
    <definedName name="Switch___Fixed_asset_net_book_value_at_31_March___business_retail___nominal">#REF!</definedName>
    <definedName name="Switch___Fixed_asset_net_book_value_at_31_March___residential_retail___nominal">#REF!</definedName>
    <definedName name="Switch___Fixed_assets_b_f___control___active___nominal">#REF!</definedName>
    <definedName name="Switch___HH_Advance_receipts">#REF!</definedName>
    <definedName name="Switch___HH_income_accrual">#REF!</definedName>
    <definedName name="Switch___HH_trade_receivables">#REF!</definedName>
    <definedName name="Switch___Households_connected">#REF!</definedName>
    <definedName name="Switch___Inflation">#REF!</definedName>
    <definedName name="Switch___Innovation_funding">#REF!</definedName>
    <definedName name="Switch___Interest_rate___Business___Active">#REF!</definedName>
    <definedName name="Switch___interest_rate___residential">#REF!</definedName>
    <definedName name="Switch___interest_rate_on_fixed_rate_debt">#REF!</definedName>
    <definedName name="Switch___interest_rate_on_index_linked_debt">#REF!</definedName>
    <definedName name="Switch___Inventories_balance___control___nominal">#REF!</definedName>
    <definedName name="Switch___IRE_totex_adjustment_for_ACICR__Ofwat____Active">#REF!</definedName>
    <definedName name="Switch___Measured_unmeasured_charges">#REF!</definedName>
    <definedName name="Switch___Movement_in_intangible_asset_and_investments_balance__control">#REF!</definedName>
    <definedName name="Switch___Movement_in_other_liabilities___control">#REF!</definedName>
    <definedName name="Switch___Movement_in_provisions___control___nominal.ADDN1">#REF!</definedName>
    <definedName name="Switch___Movement_in_provisions___control___nominal.ADDN2">#REF!</definedName>
    <definedName name="Switch___Movement_in_provisions___control___nominal.BR">#REF!</definedName>
    <definedName name="Switch___Movement_in_provisions___control___nominal.WN">#REF!</definedName>
    <definedName name="Switch___Movement_in_provisions___control___nominal.WR">#REF!</definedName>
    <definedName name="Switch___Movement_in_provisions___control___nominal.WWN">#REF!</definedName>
    <definedName name="Switch___new_capital_expenditure___proportion_of_new_capital_expenditure_qualifying_for_a_full_deduction">#REF!</definedName>
    <definedName name="Switch___Notional_target_gearing___control.ADDN1">#REF!</definedName>
    <definedName name="Switch___Notional_target_gearing___control.ADDN2">#REF!</definedName>
    <definedName name="Switch___Notional_target_gearing___control.BR">#REF!</definedName>
    <definedName name="Switch___Notional_target_gearing___control.WN">#REF!</definedName>
    <definedName name="Switch___Notional_target_gearing___control.WR">#REF!</definedName>
    <definedName name="Switch___Notional_target_gearing___control.WWN">#REF!</definedName>
    <definedName name="Switch___Opening_Called_up_share_capital_balance__control">#REF!</definedName>
    <definedName name="Switch___Opening_Capex_creditors_balance___control___nominal">#REF!</definedName>
    <definedName name="Switch___Opening_Capital_allowance_balance___main_rate_pool___new_capital_expenditure___control___nominal">#REF!</definedName>
    <definedName name="Switch___Opening_Capital_allowance_balance___special_rate_pool___new_capital_expenditure___control___nominal">#REF!</definedName>
    <definedName name="Switch___Opening_Capital_allowance_balance___structures_and_buildings_pool___control___nominal">#REF!</definedName>
    <definedName name="Switch___Opening_debt">#REF!</definedName>
    <definedName name="Switch___opening_deferred_tax_balance___control">#REF!</definedName>
    <definedName name="Switch___Opening_dividend_cashflow_balance">#REF!</definedName>
    <definedName name="Switch___Opening_Dividend_creditors_balance__control">#REF!</definedName>
    <definedName name="Switch___Opening_Intangible_asset_and_investments_balance___control___nominal">#REF!</definedName>
    <definedName name="Switch___Opening_Non_distributable_reserves_balance__control">#REF!</definedName>
    <definedName name="Switch___Opening_Other_creditors_balance___control___nominal">#REF!</definedName>
    <definedName name="Switch___Opening_Other_debtors_balance___control___nominal">#REF!</definedName>
    <definedName name="Switch___Opening_Other_liabilities_balance__control">#REF!</definedName>
    <definedName name="Switch___Opening_Provisions_balance__control">#REF!</definedName>
    <definedName name="Switch___Opening_retained_cash_balance___Business___nominal">#REF!</definedName>
    <definedName name="Switch___Opening_retained_cash_balance___Residential">#REF!</definedName>
    <definedName name="Switch___Opening_retained_earnings_balance___Business___nominal">#REF!</definedName>
    <definedName name="Switch___Opening_retained_earnings_balance___control">#REF!</definedName>
    <definedName name="Switch___Opening_Retirement_benefit_asset____liabilities__balance__control___nominal">#REF!</definedName>
    <definedName name="Switch___opening_tax_loss_balance___wholesale">#REF!</definedName>
    <definedName name="Switch___Opening_Trade_creditors_balance___control___nominal">#REF!</definedName>
    <definedName name="Switch___Opening_Trade_debtors_balance___control___nominal">#REF!</definedName>
    <definedName name="Switch___Ordinary_dividend__overrides_any_other_dividend_approach___post_override____nominal">#REF!</definedName>
    <definedName name="Switch___Ordinary_shares_issued___control___nominal">#REF!</definedName>
    <definedName name="Switch___Other_adjustments_to_taxable_profits___control___nominal">#REF!</definedName>
    <definedName name="Switch___Other_creditors_target_balance___control___nominal">#REF!</definedName>
    <definedName name="Switch___other_debtors_target_balance___control___nominal">#REF!</definedName>
    <definedName name="Switch___Other_non_price_control_income">#REF!</definedName>
    <definedName name="Switch___Other_operating_income">#REF!</definedName>
    <definedName name="Switch___Other_price_control_income">#REF!</definedName>
    <definedName name="Switch___Other_taxable_income___Amortisation_on_grants_and_contributions___control___nominal">#REF!</definedName>
    <definedName name="Switch___Other_taxable_income___Grants_and_contributions_taxable_on_receipt___control___nominal">#REF!</definedName>
    <definedName name="Switch___overdraft_interest_rate">#REF!</definedName>
    <definedName name="Switch___P_L_expenditure_not_allowable_as_a_deduction_from_taxable_trading_profits___control___nominal">#REF!</definedName>
    <definedName name="Switch___P_L_expenditure_relating_to_renewals_not_allowable_as_a_deduction_from_taxable_trading_profits___control___nominal">#REF!</definedName>
    <definedName name="Switch___PAYG">#REF!</definedName>
    <definedName name="Switch___Pension_contributions___control">#REF!</definedName>
    <definedName name="Switch___Pension_contributions___Retail">#REF!</definedName>
    <definedName name="Switch___Pension_deficit_repair_allowance___Wholesale">#REF!</definedName>
    <definedName name="Switch___Percentage_earnings_distributed_as_dividends">#REF!</definedName>
    <definedName name="Switch___Post_financeability_adjustments_eligible_for_tax_uplift">#REF!</definedName>
    <definedName name="Switch___Post_financeability_adjustments_not_eligible_for_tax_uplift">#REF!</definedName>
    <definedName name="Switch___Prior_period_company_residential_apportionment">#REF!</definedName>
    <definedName name="Switch___Proportion_of_capitalised_revenue_expenditure__infra___non_infra_">#REF!</definedName>
    <definedName name="Switch___Proportion_of_RPI_ILD">#REF!</definedName>
    <definedName name="Switch___proportion_of_taxable_profits_available_for_tax_loss_utilisation">#REF!</definedName>
    <definedName name="Switch___QAA_reward__penalty_">#REF!</definedName>
    <definedName name="Switch___RCV_Opening_balances_switch">#REF!</definedName>
    <definedName name="Switch___re_profiled_revenues_active_switch___Wholesale_control">#REF!</definedName>
    <definedName name="Switch___real_dividend_growth">#REF!</definedName>
    <definedName name="Switch___Reprofiling">#REF!</definedName>
    <definedName name="Switch___Residential_average_debtor_days">#REF!</definedName>
    <definedName name="Switch___Residential_net_margin">#REF!</definedName>
    <definedName name="Switch___Residential_Retail_allowed_depreciation">#REF!</definedName>
    <definedName name="Switch___Residential_retail_capital_expenditure">#REF!</definedName>
    <definedName name="Switch___Residential_retail_revenue_adjustment">#REF!</definedName>
    <definedName name="Switch___Retail___Corporation_tax_creditor_b_f___nominal">#REF!</definedName>
    <definedName name="Switch___Retail___Retail_creditor_months__Payment_terms___Business_retail_pays_wholesaler_in_arrears__advance_">#REF!</definedName>
    <definedName name="Switch___Retail_Costs">#REF!</definedName>
    <definedName name="Switch___Retail_creditor_months">#REF!</definedName>
    <definedName name="Switch___Retirement_benefit_asset____liability__balance___Retail___nominal">#REF!</definedName>
    <definedName name="Switch___Revenue_override.ADDN1">#REF!</definedName>
    <definedName name="Switch___Revenue_override.ADDN2">#REF!</definedName>
    <definedName name="Switch___Revenue_override.BR">#REF!</definedName>
    <definedName name="Switch___Revenue_override.WN">#REF!</definedName>
    <definedName name="Switch___Revenue_override.WR">#REF!</definedName>
    <definedName name="Switch___Revenue_override.WWN">#REF!</definedName>
    <definedName name="Switch___RPI_CPIH_wedge_for_RPI_ILD_indexation_rate">#REF!</definedName>
    <definedName name="Switch___Run_off_rate_for_Post_2025_RCV">#REF!</definedName>
    <definedName name="Switch___Run_off_rate_Pre_2025_RCV">#REF!</definedName>
    <definedName name="Switch___Tariff_band___net_margin_percentage">#REF!</definedName>
    <definedName name="Switch___Tariff_band___number_of_customers.1">#REF!</definedName>
    <definedName name="Switch___Tariff_band___number_of_customers.2">#REF!</definedName>
    <definedName name="Switch___Tariff_band___number_of_customers.3">#REF!</definedName>
    <definedName name="Switch___Tariff_band___wholesale_charge.1">#REF!</definedName>
    <definedName name="Switch___Tariff_band___wholesale_charge.2">#REF!</definedName>
    <definedName name="Switch___Tariff_band___wholesale_charge.3">#REF!</definedName>
    <definedName name="Switch___tax_cashflow_initial_balance">#REF!</definedName>
    <definedName name="Switch___Tax_liabilities___control___nominal">#REF!</definedName>
    <definedName name="Switch___Tax_loss_allowance___nominal">#REF!</definedName>
    <definedName name="Switch___Tax_rate">#REF!</definedName>
    <definedName name="Switch___Totex">#REF!</definedName>
    <definedName name="Switch___Trade_and_other_payables___Retail_other_payables">#REF!</definedName>
    <definedName name="Switch___Trade_and_other_payables___Retail_trade_payables">#REF!</definedName>
    <definedName name="Switch___Trade_and_other_payables___Wholesale_creditors___business_retail___nominal">#REF!</definedName>
    <definedName name="Switch___Trade_and_other_payables___Wholesale_creditors___residential_retail">#REF!</definedName>
    <definedName name="Switch___WACC">#REF!</definedName>
    <definedName name="Switch___Water_efficiency_funding">#REF!</definedName>
    <definedName name="Switch___Wholesale___Trade_creditor_days___control">#REF!</definedName>
    <definedName name="Switch___Wholesale_and_retail_line_item_split___actual_company_structure___Retained_profits___residential_retail">#REF!</definedName>
    <definedName name="Switch___Wholesale_and_retail_line_item_split___Capex_creditor___business_retail___nominal">#REF!</definedName>
    <definedName name="Switch___Wholesale_and_retail_line_item_split___capex_creditors___residential_retail___nominal">#REF!</definedName>
    <definedName name="Switch___Wholesale_DB_pension_cash_excess_over_charge___real___control">#REF!</definedName>
    <definedName name="Switch___Wholesale_fixed_asset_life__post_override____control">#REF!</definedName>
    <definedName name="SWTBPinputs">#REF!</definedName>
    <definedName name="SWTBPtrans">#REF!</definedName>
    <definedName name="SWTtransition">#REF!</definedName>
    <definedName name="Table3.4" hidden="1">{"CHARGE",#N/A,FALSE,"401C11"}</definedName>
    <definedName name="Target_level_of_ILD___nominal.ADDN1">#REF!</definedName>
    <definedName name="Target_level_of_ILD___nominal.ADDN2">#REF!</definedName>
    <definedName name="Target_level_of_ILD___nominal.BR">#REF!</definedName>
    <definedName name="Target_level_of_ILD___nominal.WN">#REF!</definedName>
    <definedName name="Target_level_of_ILD___nominal.WR">#REF!</definedName>
    <definedName name="Target_level_of_ILD___nominal.WWN">#REF!</definedName>
    <definedName name="Tariff_Band___Business_retail_average_cost_per_customer_inc_DPC__Welsh_companies____nominal.1">#REF!</definedName>
    <definedName name="Tariff_Band___Business_retail_average_cost_per_customer_inc_DPC__Welsh_companies____nominal.2">#REF!</definedName>
    <definedName name="Tariff_Band___Business_retail_average_cost_per_customer_inc_DPC__Welsh_companies____nominal.3">#REF!</definedName>
    <definedName name="Tariff_Band___Business_retail_average_cost_per_customer_inc_DPC__Welsh_companies____real.1">#REF!</definedName>
    <definedName name="Tariff_Band___Business_retail_average_cost_per_customer_inc_DPC__Welsh_companies____real.2">#REF!</definedName>
    <definedName name="Tariff_Band___Business_retail_average_cost_per_customer_inc_DPC__Welsh_companies____real.3">#REF!</definedName>
    <definedName name="Tariff_Band___Retail_cost_per_customer___nominal.1">#REF!</definedName>
    <definedName name="Tariff_Band___Retail_cost_per_customer___nominal.2">#REF!</definedName>
    <definedName name="Tariff_Band___Retail_cost_per_customer___nominal.3">#REF!</definedName>
    <definedName name="Tariff_Band___Retail_cost_per_customer_inc_DPC___business_retail_revenue_adjustment___nominal.1">#REF!</definedName>
    <definedName name="Tariff_Band___Retail_cost_per_customer_inc_DPC___business_retail_revenue_adjustment___nominal.2">#REF!</definedName>
    <definedName name="Tariff_Band___Retail_cost_per_customer_inc_DPC___business_retail_revenue_adjustment___nominal.3">#REF!</definedName>
    <definedName name="Tariff_Band___Retail_cost_per_customer_inc_DPC___business_retail_revenue_adjustment___real.1">#REF!</definedName>
    <definedName name="Tariff_Band___Retail_cost_per_customer_inc_DPC___business_retail_revenue_adjustment___real.2">#REF!</definedName>
    <definedName name="Tariff_Band___Retail_cost_per_customer_inc_DPC___business_retail_revenue_adjustment___real.3">#REF!</definedName>
    <definedName name="Tariff_band___wholesale_charge___nominal.1">#REF!</definedName>
    <definedName name="Tariff_band___wholesale_charge___nominal.2">#REF!</definedName>
    <definedName name="Tariff_band___wholesale_charge___nominal.3">#REF!</definedName>
    <definedName name="Tariff_band___wholesale_charge_proportion.1">#REF!</definedName>
    <definedName name="Tariff_band___wholesale_charge_proportion.2">#REF!</definedName>
    <definedName name="Tariff_band___wholesale_charge_proportion.3">#REF!</definedName>
    <definedName name="Tax___real___ADDN1">#REF!</definedName>
    <definedName name="Tax___real___ADDN2">#REF!</definedName>
    <definedName name="Tax___real___BR">#REF!</definedName>
    <definedName name="Tax___real___WN">#REF!</definedName>
    <definedName name="Tax___real___WR">#REF!</definedName>
    <definedName name="Tax___real___WWN">#REF!</definedName>
    <definedName name="Tax_by_tariff_band_check">#REF!</definedName>
    <definedName name="Tax_by_tariff_band_check_calc">#REF!</definedName>
    <definedName name="Tax_by_tariff_band_check_overall">#REF!</definedName>
    <definedName name="Tax_cash_balance_for_post_financeability_revenue___nominal.ADDN1">#REF!</definedName>
    <definedName name="Tax_cash_balance_for_post_financeability_revenue___nominal.ADDN1.BEG">#REF!</definedName>
    <definedName name="Tax_cash_balance_for_post_financeability_revenue___nominal.ADDN2">#REF!</definedName>
    <definedName name="Tax_cash_balance_for_post_financeability_revenue___nominal.ADDN2.BEG">#REF!</definedName>
    <definedName name="Tax_cash_balance_for_post_financeability_revenue___nominal.BR">#REF!</definedName>
    <definedName name="Tax_cash_balance_for_post_financeability_revenue___nominal.BR.BEG">#REF!</definedName>
    <definedName name="Tax_cash_balance_for_post_financeability_revenue___nominal.WN">#REF!</definedName>
    <definedName name="Tax_cash_balance_for_post_financeability_revenue___nominal.WN.BEG">#REF!</definedName>
    <definedName name="Tax_cash_balance_for_post_financeability_revenue___nominal.WR">#REF!</definedName>
    <definedName name="Tax_cash_balance_for_post_financeability_revenue___nominal.WR.BEG">#REF!</definedName>
    <definedName name="Tax_cash_balance_for_post_financeability_revenue___nominal.WWN">#REF!</definedName>
    <definedName name="Tax_cash_balance_for_post_financeability_revenue___nominal.WWN.BEG">#REF!</definedName>
    <definedName name="tax_cashflow_balance___wholesale___nominal.ADDN1">#REF!</definedName>
    <definedName name="tax_cashflow_balance___wholesale___nominal.ADDN1.BEG">#REF!</definedName>
    <definedName name="tax_cashflow_balance___wholesale___nominal.ADDN2">#REF!</definedName>
    <definedName name="tax_cashflow_balance___wholesale___nominal.ADDN2.BEG">#REF!</definedName>
    <definedName name="tax_cashflow_balance___wholesale___nominal.BR">#REF!</definedName>
    <definedName name="tax_cashflow_balance___wholesale___nominal.BR.BEG">#REF!</definedName>
    <definedName name="tax_cashflow_balance___wholesale___nominal.WN">#REF!</definedName>
    <definedName name="tax_cashflow_balance___wholesale___nominal.WN.BEG">#REF!</definedName>
    <definedName name="tax_cashflow_balance___wholesale___nominal.WR">#REF!</definedName>
    <definedName name="tax_cashflow_balance___wholesale___nominal.WR.BEG">#REF!</definedName>
    <definedName name="tax_cashflow_balance___wholesale___nominal.WWN">#REF!</definedName>
    <definedName name="tax_cashflow_balance___wholesale___nominal.WWN.BEG">#REF!</definedName>
    <definedName name="Tax_creditor_balance___Business___nominal">#REF!</definedName>
    <definedName name="Tax_creditor_balance___Business___nominal.BEG">#REF!</definedName>
    <definedName name="Tax_creditor_balance___Residential___nominal">#REF!</definedName>
    <definedName name="Tax_creditor_balance___Residential___nominal.BEG">#REF!</definedName>
    <definedName name="Tax_creditor_balance___Retail___nominal">#REF!</definedName>
    <definedName name="Tax_due_prior_to_apportionment___nominal.ADDN1">#REF!</definedName>
    <definedName name="Tax_due_prior_to_apportionment___nominal.ADDN2">#REF!</definedName>
    <definedName name="Tax_due_prior_to_apportionment___nominal.BR">#REF!</definedName>
    <definedName name="Tax_due_prior_to_apportionment___nominal.WN">#REF!</definedName>
    <definedName name="Tax_due_prior_to_apportionment___nominal.WR">#REF!</definedName>
    <definedName name="Tax_due_prior_to_apportionment___nominal.WWN">#REF!</definedName>
    <definedName name="Tax_due_prior_to_apportionment___post_financeability___nominal.ADDN1">#REF!</definedName>
    <definedName name="Tax_due_prior_to_apportionment___post_financeability___nominal.ADDN2">#REF!</definedName>
    <definedName name="Tax_due_prior_to_apportionment___post_financeability___nominal.BR">#REF!</definedName>
    <definedName name="Tax_due_prior_to_apportionment___post_financeability___nominal.WN">#REF!</definedName>
    <definedName name="Tax_due_prior_to_apportionment___post_financeability___nominal.WR">#REF!</definedName>
    <definedName name="Tax_due_prior_to_apportionment___post_financeability___nominal.WWN">#REF!</definedName>
    <definedName name="Tax_interest___control___nominal.ADDN1">#REF!</definedName>
    <definedName name="Tax_interest___control___nominal.ADDN2">#REF!</definedName>
    <definedName name="Tax_interest___control___nominal.BR">#REF!</definedName>
    <definedName name="Tax_interest___control___nominal.WN">#REF!</definedName>
    <definedName name="Tax_interest___control___nominal.WR">#REF!</definedName>
    <definedName name="Tax_interest___control___nominal.WWN">#REF!</definedName>
    <definedName name="Tax_loss_balance___control___nominal.ADDN1">#REF!</definedName>
    <definedName name="Tax_loss_balance___control___nominal.ADDN1.BEG">#REF!</definedName>
    <definedName name="Tax_loss_balance___control___nominal.ADDN2">#REF!</definedName>
    <definedName name="Tax_loss_balance___control___nominal.ADDN2.BEG">#REF!</definedName>
    <definedName name="Tax_loss_balance___control___nominal.BR">#REF!</definedName>
    <definedName name="Tax_loss_balance___control___nominal.BR.BEG">#REF!</definedName>
    <definedName name="Tax_loss_balance___control___nominal.WN">#REF!</definedName>
    <definedName name="Tax_loss_balance___control___nominal.WN.BEG">#REF!</definedName>
    <definedName name="Tax_loss_balance___control___nominal.WR">#REF!</definedName>
    <definedName name="Tax_loss_balance___control___nominal.WR.BEG">#REF!</definedName>
    <definedName name="Tax_loss_balance___control___nominal.WWN">#REF!</definedName>
    <definedName name="Tax_loss_balance___control___nominal.WWN.BEG">#REF!</definedName>
    <definedName name="Tax_loss_balance___post_financeability___wholesale___nominal.ADDN1">#REF!</definedName>
    <definedName name="Tax_loss_balance___post_financeability___wholesale___nominal.ADDN1.BEG">#REF!</definedName>
    <definedName name="Tax_loss_balance___post_financeability___wholesale___nominal.ADDN2">#REF!</definedName>
    <definedName name="Tax_loss_balance___post_financeability___wholesale___nominal.ADDN2.BEG">#REF!</definedName>
    <definedName name="Tax_loss_balance___post_financeability___wholesale___nominal.BR">#REF!</definedName>
    <definedName name="Tax_loss_balance___post_financeability___wholesale___nominal.BR.BEG">#REF!</definedName>
    <definedName name="Tax_loss_balance___post_financeability___wholesale___nominal.WN">#REF!</definedName>
    <definedName name="Tax_loss_balance___post_financeability___wholesale___nominal.WN.BEG">#REF!</definedName>
    <definedName name="Tax_loss_balance___post_financeability___wholesale___nominal.WR">#REF!</definedName>
    <definedName name="Tax_loss_balance___post_financeability___wholesale___nominal.WR.BEG">#REF!</definedName>
    <definedName name="Tax_loss_balance___post_financeability___wholesale___nominal.WWN">#REF!</definedName>
    <definedName name="Tax_loss_balance___post_financeability___wholesale___nominal.WWN.BEG">#REF!</definedName>
    <definedName name="Tax_loss_balance___post_financeability___wholesale_total___nominal">#REF!</definedName>
    <definedName name="Tax_loss_balance___wholesale_total___nominal">#REF!</definedName>
    <definedName name="Tax_loss_in_year___control___nominal.ADDN1">#REF!</definedName>
    <definedName name="Tax_loss_in_year___control___nominal.ADDN2">#REF!</definedName>
    <definedName name="Tax_loss_in_year___control___nominal.BR">#REF!</definedName>
    <definedName name="Tax_loss_in_year___control___nominal.WN">#REF!</definedName>
    <definedName name="Tax_loss_in_year___control___nominal.WR">#REF!</definedName>
    <definedName name="Tax_loss_in_year___control___nominal.WWN">#REF!</definedName>
    <definedName name="Tax_loss_in_year___post_financeability___wholesale___nominal.ADDN1">#REF!</definedName>
    <definedName name="Tax_loss_in_year___post_financeability___wholesale___nominal.ADDN2">#REF!</definedName>
    <definedName name="Tax_loss_in_year___post_financeability___wholesale___nominal.BR">#REF!</definedName>
    <definedName name="Tax_loss_in_year___post_financeability___wholesale___nominal.WN">#REF!</definedName>
    <definedName name="Tax_loss_in_year___post_financeability___wholesale___nominal.WR">#REF!</definedName>
    <definedName name="Tax_loss_in_year___post_financeability___wholesale___nominal.WWN">#REF!</definedName>
    <definedName name="Tax_loss_in_year___wholesale___nominal">#REF!</definedName>
    <definedName name="Tax_loss_in_year___wholesale___nominal_POS">#REF!</definedName>
    <definedName name="Tax_loss_in_year___wholesale___post_financeability___nominal">#REF!</definedName>
    <definedName name="Tax_loss_in_year___wholesale___post_financeability___nominal_POS">#REF!</definedName>
    <definedName name="Tax_loss_in_year___wholesale_total___nominal">#REF!</definedName>
    <definedName name="Tax_loss_in_year___wholesale_total___post_financeability___nominal">#REF!</definedName>
    <definedName name="Tax_loss_in_year_after_apportioned_profits___post_financeability___wholesale___nominal.ADDN1">#REF!</definedName>
    <definedName name="Tax_loss_in_year_after_apportioned_profits___post_financeability___wholesale___nominal.ADDN2">#REF!</definedName>
    <definedName name="Tax_loss_in_year_after_apportioned_profits___post_financeability___wholesale___nominal.BR">#REF!</definedName>
    <definedName name="Tax_loss_in_year_after_apportioned_profits___post_financeability___wholesale___nominal.WN">#REF!</definedName>
    <definedName name="Tax_loss_in_year_after_apportioned_profits___post_financeability___wholesale___nominal.WR">#REF!</definedName>
    <definedName name="Tax_loss_in_year_after_apportioned_profits___post_financeability___wholesale___nominal.WWN">#REF!</definedName>
    <definedName name="Tax_loss_in_year_after_apportioned_profits___wholesale___nominal.ADDN1">#REF!</definedName>
    <definedName name="Tax_loss_in_year_after_apportioned_profits___wholesale___nominal.ADDN2">#REF!</definedName>
    <definedName name="Tax_loss_in_year_after_apportioned_profits___wholesale___nominal.BR">#REF!</definedName>
    <definedName name="Tax_loss_in_year_after_apportioned_profits___wholesale___nominal.WN">#REF!</definedName>
    <definedName name="Tax_loss_in_year_after_apportioned_profits___wholesale___nominal.WR">#REF!</definedName>
    <definedName name="Tax_loss_in_year_after_apportioned_profits___wholesale___nominal.WWN">#REF!</definedName>
    <definedName name="Tax_loss_utilisation___wholesale___nominal">#REF!</definedName>
    <definedName name="Tax_loss_utilisation___wholesale___post_financeability___nominal">#REF!</definedName>
    <definedName name="Tax_losses_available_for_utilisation____post_financeability___nominal.ADDN1">#REF!</definedName>
    <definedName name="Tax_losses_available_for_utilisation____post_financeability___nominal.ADDN2">#REF!</definedName>
    <definedName name="Tax_losses_available_for_utilisation____post_financeability___nominal.BR">#REF!</definedName>
    <definedName name="Tax_losses_available_for_utilisation____post_financeability___nominal.WN">#REF!</definedName>
    <definedName name="Tax_losses_available_for_utilisation____post_financeability___nominal.WR">#REF!</definedName>
    <definedName name="Tax_losses_available_for_utilisation____post_financeability___nominal.WWN">#REF!</definedName>
    <definedName name="Tax_losses_available_for_utilisation___nominal.ADDN1">#REF!</definedName>
    <definedName name="Tax_losses_available_for_utilisation___nominal.ADDN2">#REF!</definedName>
    <definedName name="Tax_losses_available_for_utilisation___nominal.BR">#REF!</definedName>
    <definedName name="Tax_losses_available_for_utilisation___nominal.WN">#REF!</definedName>
    <definedName name="Tax_losses_available_for_utilisation___nominal.WR">#REF!</definedName>
    <definedName name="Tax_losses_available_for_utilisation___nominal.WWN">#REF!</definedName>
    <definedName name="Tax_on_retail_post_financeability_adjustments___nominal">#REF!</definedName>
    <definedName name="Tax_paid___Appointee___nominal">#REF!</definedName>
    <definedName name="Tax_paid___Appointee___nominal.NEG">#REF!</definedName>
    <definedName name="Tax_paid___control___nominal.ADDN1">#REF!</definedName>
    <definedName name="Tax_paid___control___nominal.ADDN1.NEG">#REF!</definedName>
    <definedName name="Tax_paid___control___nominal.ADDN2">#REF!</definedName>
    <definedName name="Tax_paid___control___nominal.ADDN2.NEG">#REF!</definedName>
    <definedName name="Tax_paid___control___nominal.BR">#REF!</definedName>
    <definedName name="Tax_paid___control___nominal.BR.NEG">#REF!</definedName>
    <definedName name="Tax_paid___control___nominal.WN">#REF!</definedName>
    <definedName name="Tax_paid___control___nominal.WN.NEG">#REF!</definedName>
    <definedName name="Tax_paid___control___nominal.WR">#REF!</definedName>
    <definedName name="Tax_paid___control___nominal.WR.NEG">#REF!</definedName>
    <definedName name="Tax_paid___control___nominal.WWN">#REF!</definedName>
    <definedName name="Tax_paid___control___nominal.WWN.NEG">#REF!</definedName>
    <definedName name="Tax_paid___control___real.ADDN1">#REF!</definedName>
    <definedName name="Tax_paid___control___real.ADDN2">#REF!</definedName>
    <definedName name="Tax_paid___control___real.BR">#REF!</definedName>
    <definedName name="Tax_paid___control___real.WN">#REF!</definedName>
    <definedName name="Tax_paid___control___real.WR">#REF!</definedName>
    <definedName name="Tax_paid___control___real.WWN">#REF!</definedName>
    <definedName name="Tax_paid___post_financeability___control___nominal.ADDN1">#REF!</definedName>
    <definedName name="Tax_paid___post_financeability___control___nominal.ADDN2">#REF!</definedName>
    <definedName name="Tax_paid___post_financeability___control___nominal.BR">#REF!</definedName>
    <definedName name="Tax_paid___post_financeability___control___nominal.WN">#REF!</definedName>
    <definedName name="Tax_paid___post_financeability___control___nominal.WR">#REF!</definedName>
    <definedName name="Tax_paid___post_financeability___control___nominal.WWN">#REF!</definedName>
    <definedName name="Tax_paid___post_financeability___control___real.ADDN1">#REF!</definedName>
    <definedName name="Tax_paid___post_financeability___control___real.ADDN2">#REF!</definedName>
    <definedName name="Tax_paid___post_financeability___control___real.BR">#REF!</definedName>
    <definedName name="Tax_paid___post_financeability___control___real.WN">#REF!</definedName>
    <definedName name="Tax_paid___post_financeability___control___real.WR">#REF!</definedName>
    <definedName name="Tax_paid___post_financeability___control___real.WWN">#REF!</definedName>
    <definedName name="Tax_paid___Retail___nominal">#REF!</definedName>
    <definedName name="Tax_paid___Retail___nominal.NEG">#REF!</definedName>
    <definedName name="Tax_paid___Wholesale___nominal">#REF!</definedName>
    <definedName name="Tax_paid___Wholesale___nominal.NEG">#REF!</definedName>
    <definedName name="Tax_paid__control.ADDN1">#REF!</definedName>
    <definedName name="Tax_paid__control.ADDN1.NEG">#REF!</definedName>
    <definedName name="Tax_paid__control.ADDN2">#REF!</definedName>
    <definedName name="Tax_paid__control.ADDN2.NEG">#REF!</definedName>
    <definedName name="Tax_paid__control.BR">#REF!</definedName>
    <definedName name="Tax_paid__control.BR.NEG">#REF!</definedName>
    <definedName name="Tax_paid__control.WN">#REF!</definedName>
    <definedName name="Tax_paid__control.WN.NEG">#REF!</definedName>
    <definedName name="Tax_paid__control.WR">#REF!</definedName>
    <definedName name="Tax_paid__control.WR.NEG">#REF!</definedName>
    <definedName name="Tax_paid__control.WWN">#REF!</definedName>
    <definedName name="Tax_paid__control.WWN.NEG">#REF!</definedName>
    <definedName name="Tax_profit_in_year___wholesale___nominal">#REF!</definedName>
    <definedName name="Tax_profit_in_year___wholesale___post_financeability___nominal">#REF!</definedName>
    <definedName name="Tax_revenue_associated_with_post_financeability___nominal.ADDN1">#REF!</definedName>
    <definedName name="Tax_revenue_associated_with_post_financeability___nominal.ADDN2">#REF!</definedName>
    <definedName name="Tax_revenue_associated_with_post_financeability___nominal.BR">#REF!</definedName>
    <definedName name="Tax_revenue_associated_with_post_financeability___nominal.WN">#REF!</definedName>
    <definedName name="Tax_revenue_associated_with_post_financeability___nominal.WR">#REF!</definedName>
    <definedName name="Tax_revenue_associated_with_post_financeability___nominal.WWN">#REF!</definedName>
    <definedName name="Tax_revenue_associated_with_post_financeability___wholesale___nominal">#REF!</definedName>
    <definedName name="Taxable_profit___loss____control___nominal.ADDN1">#REF!</definedName>
    <definedName name="Taxable_profit___loss____control___nominal.ADDN2">#REF!</definedName>
    <definedName name="Taxable_profit___loss____control___nominal.BR">#REF!</definedName>
    <definedName name="Taxable_profit___loss____control___nominal.WN">#REF!</definedName>
    <definedName name="Taxable_profit___loss____control___nominal.WR">#REF!</definedName>
    <definedName name="Taxable_profit___loss____control___nominal.WWN">#REF!</definedName>
    <definedName name="Taxable_profit___loss____nominal">#REF!</definedName>
    <definedName name="Taxable_profit___loss____post_financeability___control___nominal.ADDN1">#REF!</definedName>
    <definedName name="Taxable_profit___loss____post_financeability___control___nominal.ADDN2">#REF!</definedName>
    <definedName name="Taxable_profit___loss____post_financeability___control___nominal.BR">#REF!</definedName>
    <definedName name="Taxable_profit___loss____post_financeability___control___nominal.WN">#REF!</definedName>
    <definedName name="Taxable_profit___loss____post_financeability___control___nominal.WR">#REF!</definedName>
    <definedName name="Taxable_profit___loss____post_financeability___control___nominal.WWN">#REF!</definedName>
    <definedName name="Taxable_profit___loss____post_financeability___nominal">#REF!</definedName>
    <definedName name="Taxable_profit___loss____Wholesale___nominal">#REF!</definedName>
    <definedName name="Taxable_profit___loss____Wholesale___post_financeability___nominal">#REF!</definedName>
    <definedName name="Taxable_profit__loss____nominal.ADDN1">#REF!</definedName>
    <definedName name="Taxable_profit__loss____nominal.ADDN2">#REF!</definedName>
    <definedName name="Taxable_profit__loss____nominal.BR">#REF!</definedName>
    <definedName name="Taxable_profit__loss____nominal.WN">#REF!</definedName>
    <definedName name="Taxable_profit__loss____nominal.WR">#REF!</definedName>
    <definedName name="Taxable_profit__loss____nominal.WWN">#REF!</definedName>
    <definedName name="Taxable_profit__loss____post_financeability___nominal.ADDN1">#REF!</definedName>
    <definedName name="Taxable_profit__loss____post_financeability___nominal.ADDN2">#REF!</definedName>
    <definedName name="Taxable_profit__loss____post_financeability___nominal.BR">#REF!</definedName>
    <definedName name="Taxable_profit__loss____post_financeability___nominal.WN">#REF!</definedName>
    <definedName name="Taxable_profit__loss____post_financeability___nominal.WR">#REF!</definedName>
    <definedName name="Taxable_profit__loss____post_financeability___nominal.WWN">#REF!</definedName>
    <definedName name="Taxable_profit_after_offset_of_taxable_losses___wholesale___nominal">#REF!</definedName>
    <definedName name="Taxable_profit_after_offset_of_taxable_losses___wholesale___post_financeability___nominal">#REF!</definedName>
    <definedName name="Test23" hidden="1">{"NET",#N/A,FALSE,"401C11"}</definedName>
    <definedName name="Third_party___principal_service_revenues___nominal.ADDN1">#REF!</definedName>
    <definedName name="Third_party___principal_service_revenues___nominal.ADDN2">#REF!</definedName>
    <definedName name="Third_party___principal_service_revenues___nominal.BR">#REF!</definedName>
    <definedName name="Third_party___principal_service_revenues___nominal.WN">#REF!</definedName>
    <definedName name="Third_party___principal_service_revenues___nominal.WR">#REF!</definedName>
    <definedName name="Third_party___principal_service_revenues___nominal.WWN">#REF!</definedName>
    <definedName name="Third_party_and_principal_service_revenues___nominal.ADDN1">#REF!</definedName>
    <definedName name="Third_party_and_principal_service_revenues___nominal.ADDN2">#REF!</definedName>
    <definedName name="Third_party_and_principal_service_revenues___nominal.BR">#REF!</definedName>
    <definedName name="Third_party_and_principal_service_revenues___nominal.WN">#REF!</definedName>
    <definedName name="Third_party_and_principal_service_revenues___nominal.WR">#REF!</definedName>
    <definedName name="Third_party_and_principal_service_revenues___nominal.WWN">#REF!</definedName>
    <definedName name="Third_party_and_principal_service_revenues___real.ADDN1">#REF!</definedName>
    <definedName name="Third_party_and_principal_service_revenues___real.ADDN2">#REF!</definedName>
    <definedName name="Third_party_and_principal_service_revenues___real.BR">#REF!</definedName>
    <definedName name="Third_party_and_principal_service_revenues___real.WN">#REF!</definedName>
    <definedName name="Third_party_and_principal_service_revenues___real.WR">#REF!</definedName>
    <definedName name="Third_party_and_principal_service_revenues___real.WWN">#REF!</definedName>
    <definedName name="Third_party_and_principal_service_revenues___real___ADDN1">#REF!</definedName>
    <definedName name="Third_party_and_principal_service_revenues___real___ADDN2">#REF!</definedName>
    <definedName name="Third_party_and_principal_service_revenues___real___BR">#REF!</definedName>
    <definedName name="Third_party_and_principal_service_revenues___real___WN">#REF!</definedName>
    <definedName name="Third_party_and_principal_service_revenues___real___WR">#REF!</definedName>
    <definedName name="Third_party_and_principal_service_revenues___real___WWN">#REF!</definedName>
    <definedName name="Thousands">#REF!</definedName>
    <definedName name="Thousands_in_a_million">#REF!</definedName>
    <definedName name="time">#REF!</definedName>
    <definedName name="Timeline_label">#REF!</definedName>
    <definedName name="TimeRow">#REF!</definedName>
    <definedName name="TMSBPinputs">#REF!</definedName>
    <definedName name="TMSBPtrans">#REF!</definedName>
    <definedName name="TMStransition">#REF!</definedName>
    <definedName name="TOCFirstLine">#REF!</definedName>
    <definedName name="TOCobxActive_inputs">#REF!</definedName>
    <definedName name="TOCobxActive_inputs.Bioresources">#REF!</definedName>
    <definedName name="TOCobxActive_inputs.Business_retail">#REF!</definedName>
    <definedName name="TOCobxActive_inputs.Business_retail.Advance_receipts">#REF!</definedName>
    <definedName name="TOCobxActive_inputs.Business_retail.Charges">#REF!</definedName>
    <definedName name="TOCobxActive_inputs.Business_retail.Debt">#REF!</definedName>
    <definedName name="TOCobxActive_inputs.Business_retail.Dividends">#REF!</definedName>
    <definedName name="TOCobxActive_inputs.Business_retail.Opening_balances">#REF!</definedName>
    <definedName name="TOCobxActive_inputs.Business_retail.Other">#REF!</definedName>
    <definedName name="TOCobxActive_inputs.Business_retail.Tariff_band">#REF!</definedName>
    <definedName name="TOCobxActive_inputs.Business_retail.Working_capital">#REF!</definedName>
    <definedName name="TOCobxActive_inputs.Debt">#REF!</definedName>
    <definedName name="TOCobxActive_inputs.Debt.Cash">#REF!</definedName>
    <definedName name="TOCobxActive_inputs.Debt.Fixed_rate_debt">#REF!</definedName>
    <definedName name="TOCobxActive_inputs.Debt.Floating_rate_debt">#REF!</definedName>
    <definedName name="TOCobxActive_inputs.Debt.Index_linked_debt">#REF!</definedName>
    <definedName name="TOCobxActive_inputs.DPC">#REF!</definedName>
    <definedName name="TOCobxActive_inputs.Equity">#REF!</definedName>
    <definedName name="TOCobxActive_inputs.Equity.Assets">#REF!</definedName>
    <definedName name="TOCobxActive_inputs.Equity.Balance_sheet_movements">#REF!</definedName>
    <definedName name="TOCobxActive_inputs.Equity.Equity">#REF!</definedName>
    <definedName name="TOCobxActive_inputs.Equity.Equity.Dividends">#REF!</definedName>
    <definedName name="TOCobxActive_inputs.Indexation">#REF!</definedName>
    <definedName name="TOCobxActive_inputs.Indexation.CPI_H_">#REF!</definedName>
    <definedName name="TOCobxActive_inputs.Indexation.CPI_H__2022_23">#REF!</definedName>
    <definedName name="TOCobxActive_inputs.Opening_balances">#REF!</definedName>
    <definedName name="TOCobxActive_inputs.Other_active">#REF!</definedName>
    <definedName name="TOCobxActive_inputs.Other_revenue_adjustments">#REF!</definedName>
    <definedName name="TOCobxActive_inputs.Other_revenue_adjustments.Non_price_control_income">#REF!</definedName>
    <definedName name="TOCobxActive_inputs.Other_revenue_adjustments.Other_adjustments">#REF!</definedName>
    <definedName name="TOCobxActive_inputs.Other_revenue_adjustments.Other_revenue">#REF!</definedName>
    <definedName name="TOCobxActive_inputs.PAYG_and_run_off">#REF!</definedName>
    <definedName name="TOCobxActive_inputs.PAYG_and_run_off.PAYG">#REF!</definedName>
    <definedName name="TOCobxActive_inputs.PAYG_and_run_off.Run_off_rates">#REF!</definedName>
    <definedName name="TOCobxActive_inputs.Pensions">#REF!</definedName>
    <definedName name="TOCobxActive_inputs.Post_financeability">#REF!</definedName>
    <definedName name="TOCobxActive_inputs.RCV">#REF!</definedName>
    <definedName name="TOCobxActive_inputs.RCV.RCV_opening_balances">#REF!</definedName>
    <definedName name="TOCobxActive_inputs.Reprofiling">#REF!</definedName>
    <definedName name="TOCobxActive_inputs.Residential_retail">#REF!</definedName>
    <definedName name="TOCobxActive_inputs.Residential_retail.Cost_to_serve">#REF!</definedName>
    <definedName name="TOCobxActive_inputs.Residential_retail.Expenditure">#REF!</definedName>
    <definedName name="TOCobxActive_inputs.Residential_retail.HH_advance_receipts">#REF!</definedName>
    <definedName name="TOCobxActive_inputs.Residential_retail.Households_connected">#REF!</definedName>
    <definedName name="TOCobxActive_inputs.Residential_retail.Households_connected.Alternative_area_bill__SBB_only_">#REF!</definedName>
    <definedName name="TOCobxActive_inputs.Residential_retail.Measured_income_acrrual">#REF!</definedName>
    <definedName name="TOCobxActive_inputs.Residential_retail.Opening_balance">#REF!</definedName>
    <definedName name="TOCobxActive_inputs.Residential_retail.Other">#REF!</definedName>
    <definedName name="TOCobxActive_inputs.Residential_retail.Working_capital">#REF!</definedName>
    <definedName name="TOCobxActive_inputs.Tax">#REF!</definedName>
    <definedName name="TOCobxActive_inputs.Tax.Capital_allowances">#REF!</definedName>
    <definedName name="TOCobxActive_inputs.Totex">#REF!</definedName>
    <definedName name="TOCobxActive_inputs.Totex.Capex">#REF!</definedName>
    <definedName name="TOCobxActive_inputs.Totex.Grants_and_contributions">#REF!</definedName>
    <definedName name="TOCobxActive_inputs.Totex.Opex">#REF!</definedName>
    <definedName name="TOCobxActive_inputs.Wholesale_WACC">#REF!</definedName>
    <definedName name="TOCobxActive_inputs.Working_capital">#REF!</definedName>
    <definedName name="TOCobxActive_inputs.Working_capital.Creditor_days">#REF!</definedName>
    <definedName name="TOCobxActive_inputs.Working_capital.Creditor_days.HH_trade_debtors">#REF!</definedName>
    <definedName name="TOCobxActive_inputs.Working_capital.Trade_receivables">#REF!</definedName>
    <definedName name="TOCobxAppointee_FS_calcs">#REF!</definedName>
    <definedName name="TOCobxAppointee_FS_calcs.FS_calcs">#REF!</definedName>
    <definedName name="TOCobxAppointee_FS_calcs.Loans">#REF!</definedName>
    <definedName name="TOCobxAppointee_FS_calcs.P_L">#REF!</definedName>
    <definedName name="TOCobxAppointee_FS_calcs.P_L._EBIT_LESS_CURRENT_TAX_CHARGE__BUILDING_BLOCKS_METHOD__">#REF!</definedName>
    <definedName name="TOCobxAppointee_FS_calcs.RCV">#REF!</definedName>
    <definedName name="TOCobxAppointee_FS_calcs.Retained_cash">#REF!</definedName>
    <definedName name="TOCobxAppointee_FS_calcs.Retained_earnings">#REF!</definedName>
    <definedName name="TOCobxAppointee_FS_calcs.Revenue_and_income">#REF!</definedName>
    <definedName name="TOCobxAppointee_FS_calcs.Shares_and_dividends">#REF!</definedName>
    <definedName name="TOCobxAppointee_FS_calcs.Tax">#REF!</definedName>
    <definedName name="TOCobxAppointee_FS_calcs.Tax.Movement_in_deferred_tax_provision___check">#REF!</definedName>
    <definedName name="TOCobxBill_Module">#REF!</definedName>
    <definedName name="TOCobxBill_Module.All_households">#REF!</definedName>
    <definedName name="TOCobxBill_Module.Allowed_revenue_per_customer">#REF!</definedName>
    <definedName name="TOCobxBill_Module.Allowed_revenue_per_customer.Joint_service">#REF!</definedName>
    <definedName name="TOCobxBill_Module.Allowed_revenue_per_customer.Single_service">#REF!</definedName>
    <definedName name="TOCobxBill_Module.Average_bills">#REF!</definedName>
    <definedName name="TOCobxBill_Module.Average_bills.Addn_average_bill">#REF!</definedName>
    <definedName name="TOCobxBill_Module.Average_bills.Addn_average_bill.Alternative_area_bill_calculation__SBB_only__">#REF!</definedName>
    <definedName name="TOCobxBill_Module.Average_bills.WaSC_average_bill">#REF!</definedName>
    <definedName name="TOCobxBill_Module.Average_bills.WoC_average_bill">#REF!</definedName>
    <definedName name="TOCobxBill_Module.Dual_Service">#REF!</definedName>
    <definedName name="TOCobxBill_Module.Factors_for_bill_adjustment">#REF!</definedName>
    <definedName name="TOCobxBill_Module.Retail_Income">#REF!</definedName>
    <definedName name="TOCobxBill_Module.Single_Service">#REF!</definedName>
    <definedName name="TOCobxFinancial_indicators">#REF!</definedName>
    <definedName name="TOCobxFinancial_indicators.Ratios_by_wholesale_control">#REF!</definedName>
    <definedName name="TOCobxFinancial_indicators.Ratios_for_Appointee">#REF!</definedName>
    <definedName name="TOCobxFixed_Assets">#REF!</definedName>
    <definedName name="TOCobxFixed_Assets.Fixed_assets">#REF!</definedName>
    <definedName name="TOCobxFixed_Assets.Fixed_assets.Depreciation">#REF!</definedName>
    <definedName name="TOCobxHeadroom_check">#REF!</definedName>
    <definedName name="TOCobxHeadroom_check.Business_net_margin_tariff">#REF!</definedName>
    <definedName name="TOCobxHeadroom_check.Headroom_check_business">#REF!</definedName>
    <definedName name="TOCobxHeadroom_check.Headroom_check_residential">#REF!</definedName>
    <definedName name="TOCobxHeadroom_check.Net_margin_by_tariff_band_check">#REF!</definedName>
    <definedName name="TOCobxHeadroom_check.Tax_by_tariff_band_check">#REF!</definedName>
    <definedName name="TOCobxHeadroom_check.Working_capital_by_tariff_band_check">#REF!</definedName>
    <definedName name="TOCobxIndexation">#REF!</definedName>
    <definedName name="TOCobxIndexation.CPIH_Index_Calculations">#REF!</definedName>
    <definedName name="TOCobxIndexation.CPIH_Monthly_Index">#REF!</definedName>
    <definedName name="TOCobxIndexation.Indexation_of_indexed_linked_debt">#REF!</definedName>
    <definedName name="TOCobxInputs">#REF!</definedName>
    <definedName name="TOCobxInputs.Company_inputs">#REF!</definedName>
    <definedName name="TOCobxInputs.Company_inputs.Bio_resources">#REF!</definedName>
    <definedName name="TOCobxInputs.Company_inputs.Business_retail">#REF!</definedName>
    <definedName name="TOCobxInputs.Company_inputs.Business_retail.Advance_receipts">#REF!</definedName>
    <definedName name="TOCobxInputs.Company_inputs.Business_retail.Charges">#REF!</definedName>
    <definedName name="TOCobxInputs.Company_inputs.Business_retail.Debt">#REF!</definedName>
    <definedName name="TOCobxInputs.Company_inputs.Business_retail.Dividends">#REF!</definedName>
    <definedName name="TOCobxInputs.Company_inputs.Business_retail.Opening_balances">#REF!</definedName>
    <definedName name="TOCobxInputs.Company_inputs.Business_retail.Other">#REF!</definedName>
    <definedName name="TOCobxInputs.Company_inputs.Business_retail.Tariff_Band">#REF!</definedName>
    <definedName name="TOCobxInputs.Company_inputs.Business_retail.Working_capital">#REF!</definedName>
    <definedName name="TOCobxInputs.Company_inputs.Debt">#REF!</definedName>
    <definedName name="TOCobxInputs.Company_inputs.Debt.Cash">#REF!</definedName>
    <definedName name="TOCobxInputs.Company_inputs.Debt.Fixed_rate_debt">#REF!</definedName>
    <definedName name="TOCobxInputs.Company_inputs.Debt.Floating_rate_debt">#REF!</definedName>
    <definedName name="TOCobxInputs.Company_inputs.Debt.Index_linked_debt">#REF!</definedName>
    <definedName name="TOCobxInputs.Company_inputs.DPC">#REF!</definedName>
    <definedName name="TOCobxInputs.Company_inputs.Equity">#REF!</definedName>
    <definedName name="TOCobxInputs.Company_inputs.Equity.Assets">#REF!</definedName>
    <definedName name="TOCobxInputs.Company_inputs.Equity.Balance_sheet_movements">#REF!</definedName>
    <definedName name="TOCobxInputs.Company_inputs.Equity.Equity">#REF!</definedName>
    <definedName name="TOCobxInputs.Company_inputs.Equity.Equity.Dividends">#REF!</definedName>
    <definedName name="TOCobxInputs.Company_inputs.Indexation">#REF!</definedName>
    <definedName name="TOCobxInputs.Company_inputs.Indexation.CPI_H_">#REF!</definedName>
    <definedName name="TOCobxInputs.Company_inputs.Indexation.CPI_H__2022_23">#REF!</definedName>
    <definedName name="TOCobxInputs.Company_inputs.Opening_balances">#REF!</definedName>
    <definedName name="TOCobxInputs.Company_inputs.Other_revenue_adjustments">#REF!</definedName>
    <definedName name="TOCobxInputs.Company_inputs.Other_revenue_adjustments.Non_price_control_income">#REF!</definedName>
    <definedName name="TOCobxInputs.Company_inputs.Other_revenue_adjustments.Other_adjustments">#REF!</definedName>
    <definedName name="TOCobxInputs.Company_inputs.Other_revenue_adjustments.Other_income">#REF!</definedName>
    <definedName name="TOCobxInputs.Company_inputs.PAYG_and_run_off">#REF!</definedName>
    <definedName name="TOCobxInputs.Company_inputs.PAYG_and_run_off.PAYG">#REF!</definedName>
    <definedName name="TOCobxInputs.Company_inputs.PAYG_and_run_off.Run_off">#REF!</definedName>
    <definedName name="TOCobxInputs.Company_inputs.Pensions">#REF!</definedName>
    <definedName name="TOCobxInputs.Company_inputs.Post_financeability">#REF!</definedName>
    <definedName name="TOCobxInputs.Company_inputs.RCV">#REF!</definedName>
    <definedName name="TOCobxInputs.Company_inputs.RCV.RCV_opening_balances">#REF!</definedName>
    <definedName name="TOCobxInputs.Company_inputs.Reprofiling">#REF!</definedName>
    <definedName name="TOCobxInputs.Company_inputs.Residential_retail">#REF!</definedName>
    <definedName name="TOCobxInputs.Company_inputs.Residential_retail.Cost_to_serve">#REF!</definedName>
    <definedName name="TOCobxInputs.Company_inputs.Residential_retail.Expenditure">#REF!</definedName>
    <definedName name="TOCobxInputs.Company_inputs.Residential_retail.HH_Advance_receipts">#REF!</definedName>
    <definedName name="TOCobxInputs.Company_inputs.Residential_retail.HH_connected">#REF!</definedName>
    <definedName name="TOCobxInputs.Company_inputs.Residential_retail.Measured_income_accrual">#REF!</definedName>
    <definedName name="TOCobxInputs.Company_inputs.Residential_retail.Opening_balances">#REF!</definedName>
    <definedName name="TOCobxInputs.Company_inputs.Residential_retail.Other">#REF!</definedName>
    <definedName name="TOCobxInputs.Company_inputs.Residential_retail.Working_capital">#REF!</definedName>
    <definedName name="TOCobxInputs.Company_inputs.Tax">#REF!</definedName>
    <definedName name="TOCobxInputs.Company_inputs.Tax.Capital_allowances">#REF!</definedName>
    <definedName name="TOCobxInputs.Company_inputs.Totex">#REF!</definedName>
    <definedName name="TOCobxInputs.Company_inputs.Totex.Capex">#REF!</definedName>
    <definedName name="TOCobxInputs.Company_inputs.Totex.Grants_and_contributions">#REF!</definedName>
    <definedName name="TOCobxInputs.Company_inputs.Totex.Opex">#REF!</definedName>
    <definedName name="TOCobxInputs.Company_inputs.Wholesale_WACC">#REF!</definedName>
    <definedName name="TOCobxInputs.Company_inputs.Working_capital">#REF!</definedName>
    <definedName name="TOCobxInputs.Company_inputs.Working_capital.Creditor_days">#REF!</definedName>
    <definedName name="TOCobxInputs.Company_inputs.Working_capital.Creditor_days.HH_Trade_Debtors">#REF!</definedName>
    <definedName name="TOCobxInputs.Company_inputs.Working_capital.Trade_Receivables">#REF!</definedName>
    <definedName name="TOCobxInputs.Model_Constants">#REF!</definedName>
    <definedName name="TOCobxInputs.Ofwat_inputs">#REF!</definedName>
    <definedName name="TOCobxInputs.Ofwat_inputs.Bio_resources">#REF!</definedName>
    <definedName name="TOCobxInputs.Ofwat_inputs.Business_Retail">#REF!</definedName>
    <definedName name="TOCobxInputs.Ofwat_inputs.Business_Retail.Advance_receipts">#REF!</definedName>
    <definedName name="TOCobxInputs.Ofwat_inputs.Business_Retail.Charges">#REF!</definedName>
    <definedName name="TOCobxInputs.Ofwat_inputs.Business_Retail.Debt">#REF!</definedName>
    <definedName name="TOCobxInputs.Ofwat_inputs.Business_Retail.Dividends">#REF!</definedName>
    <definedName name="TOCobxInputs.Ofwat_inputs.Business_Retail.Opening_balances">#REF!</definedName>
    <definedName name="TOCobxInputs.Ofwat_inputs.Business_Retail.Other">#REF!</definedName>
    <definedName name="TOCobxInputs.Ofwat_inputs.Business_Retail.Tariff_Band">#REF!</definedName>
    <definedName name="TOCobxInputs.Ofwat_inputs.Business_Retail.Working_capital">#REF!</definedName>
    <definedName name="TOCobxInputs.Ofwat_inputs.Debt">#REF!</definedName>
    <definedName name="TOCobxInputs.Ofwat_inputs.Debt.Cash">#REF!</definedName>
    <definedName name="TOCobxInputs.Ofwat_inputs.Debt.Fixed_rate_debt">#REF!</definedName>
    <definedName name="TOCobxInputs.Ofwat_inputs.Debt.Floating_rate_debt">#REF!</definedName>
    <definedName name="TOCobxInputs.Ofwat_inputs.Debt.Index_linked_debt">#REF!</definedName>
    <definedName name="TOCobxInputs.Ofwat_inputs.DPC">#REF!</definedName>
    <definedName name="TOCobxInputs.Ofwat_inputs.Equity">#REF!</definedName>
    <definedName name="TOCobxInputs.Ofwat_inputs.Equity.Assets">#REF!</definedName>
    <definedName name="TOCobxInputs.Ofwat_inputs.Equity.Balance_sheet_movements">#REF!</definedName>
    <definedName name="TOCobxInputs.Ofwat_inputs.Equity.Equity">#REF!</definedName>
    <definedName name="TOCobxInputs.Ofwat_inputs.Equity.Equity.Dividends">#REF!</definedName>
    <definedName name="TOCobxInputs.Ofwat_inputs.Indexation">#REF!</definedName>
    <definedName name="TOCobxInputs.Ofwat_inputs.Indexation.CPI_H_">#REF!</definedName>
    <definedName name="TOCobxInputs.Ofwat_inputs.Indexation.CPI_H__2022_23">#REF!</definedName>
    <definedName name="TOCobxInputs.Ofwat_inputs.Opening_balances">#REF!</definedName>
    <definedName name="TOCobxInputs.Ofwat_inputs.Other_revenue_adjustments">#REF!</definedName>
    <definedName name="TOCobxInputs.Ofwat_inputs.Other_revenue_adjustments.Non_price_control_income">#REF!</definedName>
    <definedName name="TOCobxInputs.Ofwat_inputs.Other_revenue_adjustments.Other_adjustments">#REF!</definedName>
    <definedName name="TOCobxInputs.Ofwat_inputs.Other_revenue_adjustments.Other_income">#REF!</definedName>
    <definedName name="TOCobxInputs.Ofwat_inputs.PAYG_and_run_off">#REF!</definedName>
    <definedName name="TOCobxInputs.Ofwat_inputs.PAYG_and_run_off.PAYG">#REF!</definedName>
    <definedName name="TOCobxInputs.Ofwat_inputs.PAYG_and_run_off.Run_off">#REF!</definedName>
    <definedName name="TOCobxInputs.Ofwat_inputs.Pensions">#REF!</definedName>
    <definedName name="TOCobxInputs.Ofwat_inputs.Post_financeability">#REF!</definedName>
    <definedName name="TOCobxInputs.Ofwat_inputs.RCV">#REF!</definedName>
    <definedName name="TOCobxInputs.Ofwat_inputs.RCV.RCV_opening_balances">#REF!</definedName>
    <definedName name="TOCobxInputs.Ofwat_inputs.Reprofiling">#REF!</definedName>
    <definedName name="TOCobxInputs.Ofwat_inputs.Residential_retail">#REF!</definedName>
    <definedName name="TOCobxInputs.Ofwat_inputs.Residential_retail.Cost_to_serve">#REF!</definedName>
    <definedName name="TOCobxInputs.Ofwat_inputs.Residential_retail.Expenditure">#REF!</definedName>
    <definedName name="TOCobxInputs.Ofwat_inputs.Residential_retail.HH_advance_receipts">#REF!</definedName>
    <definedName name="TOCobxInputs.Ofwat_inputs.Residential_retail.HH_connected">#REF!</definedName>
    <definedName name="TOCobxInputs.Ofwat_inputs.Residential_retail.Measured_income_accrual">#REF!</definedName>
    <definedName name="TOCobxInputs.Ofwat_inputs.Residential_retail.Opening_balances">#REF!</definedName>
    <definedName name="TOCobxInputs.Ofwat_inputs.Residential_retail.Other">#REF!</definedName>
    <definedName name="TOCobxInputs.Ofwat_inputs.Residential_retail.Working_capital">#REF!</definedName>
    <definedName name="TOCobxInputs.Ofwat_inputs.Tax">#REF!</definedName>
    <definedName name="TOCobxInputs.Ofwat_inputs.Tax.Capital_allowances">#REF!</definedName>
    <definedName name="TOCobxInputs.Ofwat_inputs.Totex">#REF!</definedName>
    <definedName name="TOCobxInputs.Ofwat_inputs.Totex.Capex">#REF!</definedName>
    <definedName name="TOCobxInputs.Ofwat_inputs.Totex.Grants_and_contributions">#REF!</definedName>
    <definedName name="TOCobxInputs.Ofwat_inputs.Totex.Opex">#REF!</definedName>
    <definedName name="TOCobxInputs.Ofwat_inputs.Wholesale_WACC">#REF!</definedName>
    <definedName name="TOCobxInputs.Ofwat_inputs.Working_capital">#REF!</definedName>
    <definedName name="TOCobxInputs.Ofwat_inputs.Working_capital.Creditor_days">#REF!</definedName>
    <definedName name="TOCobxInputs.Ofwat_inputs.Working_capital.Creditor_days.HH_trade_debtors">#REF!</definedName>
    <definedName name="TOCobxInputs.Ofwat_inputs.Working_capital.Trade_receivables">#REF!</definedName>
    <definedName name="TOCobxInputs.Override_inputs">#REF!</definedName>
    <definedName name="TOCobxInputs.Override_inputs.Bio_resources">#REF!</definedName>
    <definedName name="TOCobxInputs.Override_inputs.Business_retail">#REF!</definedName>
    <definedName name="TOCobxInputs.Override_inputs.Business_retail.Advanced_receipts">#REF!</definedName>
    <definedName name="TOCobxInputs.Override_inputs.Business_retail.Charges">#REF!</definedName>
    <definedName name="TOCobxInputs.Override_inputs.Business_retail.Debt">#REF!</definedName>
    <definedName name="TOCobxInputs.Override_inputs.Business_retail.Dividends">#REF!</definedName>
    <definedName name="TOCobxInputs.Override_inputs.Business_retail.Opening_balances">#REF!</definedName>
    <definedName name="TOCobxInputs.Override_inputs.Business_retail.Other">#REF!</definedName>
    <definedName name="TOCobxInputs.Override_inputs.Business_retail.Tariff_Band">#REF!</definedName>
    <definedName name="TOCobxInputs.Override_inputs.Business_retail.Working_capital">#REF!</definedName>
    <definedName name="TOCobxInputs.Override_inputs.Debt">#REF!</definedName>
    <definedName name="TOCobxInputs.Override_inputs.Debt.Cash">#REF!</definedName>
    <definedName name="TOCobxInputs.Override_inputs.Debt.Fixed_rate_debt">#REF!</definedName>
    <definedName name="TOCobxInputs.Override_inputs.Debt.Floating_rate_debt">#REF!</definedName>
    <definedName name="TOCobxInputs.Override_inputs.Debt.Index_linked_debt">#REF!</definedName>
    <definedName name="TOCobxInputs.Override_inputs.DPC">#REF!</definedName>
    <definedName name="TOCobxInputs.Override_inputs.Equity">#REF!</definedName>
    <definedName name="TOCobxInputs.Override_inputs.Equity.Assets">#REF!</definedName>
    <definedName name="TOCobxInputs.Override_inputs.Equity.Balance_sheet_movements">#REF!</definedName>
    <definedName name="TOCobxInputs.Override_inputs.Equity.Equity">#REF!</definedName>
    <definedName name="TOCobxInputs.Override_inputs.Equity.Equity.Dividends">#REF!</definedName>
    <definedName name="TOCobxInputs.Override_inputs.Indexation">#REF!</definedName>
    <definedName name="TOCobxInputs.Override_inputs.Indexation.CPI_H_">#REF!</definedName>
    <definedName name="TOCobxInputs.Override_inputs.Indexation.CPI_H__2022_23">#REF!</definedName>
    <definedName name="TOCobxInputs.Override_inputs.Opening_balances">#REF!</definedName>
    <definedName name="TOCobxInputs.Override_inputs.Other_revenue_adjustments">#REF!</definedName>
    <definedName name="TOCobxInputs.Override_inputs.Other_revenue_adjustments.Non_price_control_income">#REF!</definedName>
    <definedName name="TOCobxInputs.Override_inputs.Other_revenue_adjustments.Other_adjustments">#REF!</definedName>
    <definedName name="TOCobxInputs.Override_inputs.Other_revenue_adjustments.Other_income">#REF!</definedName>
    <definedName name="TOCobxInputs.Override_inputs.PAYG_and_run_off">#REF!</definedName>
    <definedName name="TOCobxInputs.Override_inputs.PAYG_and_run_off.PAYG">#REF!</definedName>
    <definedName name="TOCobxInputs.Override_inputs.PAYG_and_run_off.Run_off_rates">#REF!</definedName>
    <definedName name="TOCobxInputs.Override_inputs.Pensions">#REF!</definedName>
    <definedName name="TOCobxInputs.Override_inputs.Post_financeability">#REF!</definedName>
    <definedName name="TOCobxInputs.Override_inputs.RCV">#REF!</definedName>
    <definedName name="TOCobxInputs.Override_inputs.RCV.RCV_opening_balances">#REF!</definedName>
    <definedName name="TOCobxInputs.Override_inputs.Reprofiling">#REF!</definedName>
    <definedName name="TOCobxInputs.Override_inputs.Residentail_retail">#REF!</definedName>
    <definedName name="TOCobxInputs.Override_inputs.Residentail_retail.Cost_to_serve">#REF!</definedName>
    <definedName name="TOCobxInputs.Override_inputs.Residentail_retail.Expenditure">#REF!</definedName>
    <definedName name="TOCobxInputs.Override_inputs.Residentail_retail.HH_advanced_receipts">#REF!</definedName>
    <definedName name="TOCobxInputs.Override_inputs.Residentail_retail.HH_connected">#REF!</definedName>
    <definedName name="TOCobxInputs.Override_inputs.Residentail_retail.Measured_income_accrual">#REF!</definedName>
    <definedName name="TOCobxInputs.Override_inputs.Residentail_retail.Opening_balances">#REF!</definedName>
    <definedName name="TOCobxInputs.Override_inputs.Residentail_retail.Other">#REF!</definedName>
    <definedName name="TOCobxInputs.Override_inputs.Residentail_retail.Working_capital">#REF!</definedName>
    <definedName name="TOCobxInputs.Override_inputs.Tax">#REF!</definedName>
    <definedName name="TOCobxInputs.Override_inputs.Tax.Capital_allowances">#REF!</definedName>
    <definedName name="TOCobxInputs.Override_inputs.Totex">#REF!</definedName>
    <definedName name="TOCobxInputs.Override_inputs.Totex.Capex">#REF!</definedName>
    <definedName name="TOCobxInputs.Override_inputs.Totex.Grants_and_contributions">#REF!</definedName>
    <definedName name="TOCobxInputs.Override_inputs.Totex.Opex">#REF!</definedName>
    <definedName name="TOCobxInputs.Override_inputs.Wholesale_WACC">#REF!</definedName>
    <definedName name="TOCobxInputs.Override_inputs.Working_capital">#REF!</definedName>
    <definedName name="TOCobxInputs.Override_inputs.Working_capital.Creditor_Days">#REF!</definedName>
    <definedName name="TOCobxInputs.Override_inputs.Working_capital.Creditor_Days.HH_trade_debtors">#REF!</definedName>
    <definedName name="TOCobxInputs.Override_inputs.Working_capital.Trade_receivables">#REF!</definedName>
    <definedName name="TOCobxInputs.Switches">#REF!</definedName>
    <definedName name="TOCobxInputs.Switches.Business_retail">#REF!</definedName>
    <definedName name="TOCobxInputs.Switches.Business_retail.Tariff_band">#REF!</definedName>
    <definedName name="TOCobxInputs.Switches.Debt">#REF!</definedName>
    <definedName name="TOCobxInputs.Switches.Grants_and_contributions">#REF!</definedName>
    <definedName name="TOCobxInputs.Switches.Key_switches">#REF!</definedName>
    <definedName name="TOCobxInputs.Switches.Key_switches.Post_financeability">#REF!</definedName>
    <definedName name="TOCobxInputs.Switches.Other">#REF!</definedName>
    <definedName name="TOCobxInputs.Switches.Other.Dividends">#REF!</definedName>
    <definedName name="TOCobxInputs.Switches.Other.Equity">#REF!</definedName>
    <definedName name="TOCobxInputs.Switches.Other.Fixed_assets">#REF!</definedName>
    <definedName name="TOCobxInputs.Switches.Other.Opening_balances">#REF!</definedName>
    <definedName name="TOCobxInputs.Switches.Other.Pensions">#REF!</definedName>
    <definedName name="TOCobxInputs.Switches.Residential_retail">#REF!</definedName>
    <definedName name="TOCobxInputs.Switches.Setup_switches">#REF!</definedName>
    <definedName name="TOCobxInputs.Switches.Tax">#REF!</definedName>
    <definedName name="TOCobxInputs.Switches.Tax.Capital_allowances">#REF!</definedName>
    <definedName name="TOCobxInputs.Switches.Working_capital">#REF!</definedName>
    <definedName name="TOCobxInputs.Time">#REF!</definedName>
    <definedName name="TOCobxInterest_on_tax_and_dividends">#REF!</definedName>
    <definedName name="TOCobxInterest_on_tax_and_dividends.Interest_on_tax_and_dividends">#REF!</definedName>
    <definedName name="TOCobxModel_Checks_and_Alerts">#REF!</definedName>
    <definedName name="TOCobxModel_Checks_and_Alerts.Model_Alerts">#REF!</definedName>
    <definedName name="TOCobxModel_Checks_and_Alerts.Model_Checks">#REF!</definedName>
    <definedName name="TOCobxModel_Checks_and_Alerts.Model_Checks.Appointee_Balances_checks">#REF!</definedName>
    <definedName name="TOCobxModel_Checks_and_Alerts.Model_Checks.Financial_Statement_checks">#REF!</definedName>
    <definedName name="TOCobxModel_Checks_and_Alerts.Model_Checks.Financial_Statement_checks.BS">#REF!</definedName>
    <definedName name="TOCobxModel_Checks_and_Alerts.Model_Checks.Financial_Statement_checks.CF">#REF!</definedName>
    <definedName name="TOCobxModel_Checks_and_Alerts.Model_Checks.Financial_Statement_checks.PL">#REF!</definedName>
    <definedName name="TOCobxOther_revenue">#REF!</definedName>
    <definedName name="TOCobxOther_revenue.Operating_income">#REF!</definedName>
    <definedName name="TOCobxOther_revenue.Pensions">#REF!</definedName>
    <definedName name="TOCobxOther_revenue.Third_party_and_other">#REF!</definedName>
    <definedName name="TOCobxPAYG_Calc">#REF!</definedName>
    <definedName name="TOCobxPAYG_Calc.PAYG">#REF!</definedName>
    <definedName name="TOCobxPAYG_Calc.Weighted_PAYG_rate">#REF!</definedName>
    <definedName name="TOCobxPost_financeability_adjustment">#REF!</definedName>
    <definedName name="TOCobxPost_financeability_adjustment.Innovation_funding">#REF!</definedName>
    <definedName name="TOCobxPost_financeability_adjustment.Post_financeability">#REF!</definedName>
    <definedName name="TOCobxPost_financeability_adjustment.Post_financeability_adjustments_eligible_for_tax_uplift">#REF!</definedName>
    <definedName name="TOCobxPost_financeability_adjustment.Post_financeability_adjustments_not_eligble_for_tax_uplift">#REF!</definedName>
    <definedName name="TOCobxPre_Post_impacts_">#REF!</definedName>
    <definedName name="TOCobxPre_Post_impacts_.Financial_ratio_adjustments">#REF!</definedName>
    <definedName name="TOCobxPre_Post_impacts_.Financial_ratio_adjustments.Post_financeability_metrics">#REF!</definedName>
    <definedName name="TOCobxPre_Post_impacts_.Retail_revenue_impacts">#REF!</definedName>
    <definedName name="TOCobxPre_Post_impacts_.Retail_revenue_impacts.Retail_Business">#REF!</definedName>
    <definedName name="TOCobxPre_Post_impacts_.Wholesale">#REF!</definedName>
    <definedName name="TOCobxPRE_wholesale_revenues">#REF!</definedName>
    <definedName name="TOCobxPRE_wholesale_revenues.Allowed_Revenues">#REF!</definedName>
    <definedName name="TOCobxPRE_wholesale_revenues.Reprofiled_revenues">#REF!</definedName>
    <definedName name="TOCobxPRE_wholesale_revenues.Revenue_requirement">#REF!</definedName>
    <definedName name="TOCobxRCV">#REF!</definedName>
    <definedName name="TOCobxRCV.RCV_balances">#REF!</definedName>
    <definedName name="TOCobxRCV.RCV_balances.2020_25_RCV">#REF!</definedName>
    <definedName name="TOCobxRCV.RCV_balances.2020_25_RCV.2020_25_RCV_Average">#REF!</definedName>
    <definedName name="TOCobxRCV.RCV_balances.Post_2025_RCV">#REF!</definedName>
    <definedName name="TOCobxRCV.RCV_balances.Post_2025_RCV.Post_2025_RCV_Average">#REF!</definedName>
    <definedName name="TOCobxRCV.RCV_balances.Pre_2020_RCV">#REF!</definedName>
    <definedName name="TOCobxRCV.RCV_balances.Pre_2020_RCV.Pre_2020_RCV_Average">#REF!</definedName>
    <definedName name="TOCobxRCV.RCV_balances.Totals">#REF!</definedName>
    <definedName name="TOCobxRCV.RCV_balances.Totals.RCV_balance">#REF!</definedName>
    <definedName name="TOCobxRCV.RCV_balances.Totals.RCV_growth">#REF!</definedName>
    <definedName name="TOCobxRCV.RCV_balances.Totals.RCV_Run_off">#REF!</definedName>
    <definedName name="TOCobxRCV.RCV_balances.Totals.Return_on_Capital">#REF!</definedName>
    <definedName name="TOCobxRCV.RCV_checks">#REF!</definedName>
    <definedName name="TOCobxRCV.RCV_checks.2020_25_RCV_check">#REF!</definedName>
    <definedName name="TOCobxRCV.RCV_checks.Post_2025_RCV_check">#REF!</definedName>
    <definedName name="TOCobxRCV.RCV_checks.Pre_2020_RCV_check">#REF!</definedName>
    <definedName name="TOCobxRCV.WACC">#REF!</definedName>
    <definedName name="TOCobxRCV.Weighted_RCV_run_off_rate">#REF!</definedName>
    <definedName name="TOCobxReport_lookups">#REF!</definedName>
    <definedName name="TOCobxReport_lookups.Allowed_revenue_per_customer">#REF!</definedName>
    <definedName name="TOCobxReport_lookups.Allowed_revenues">#REF!</definedName>
    <definedName name="TOCobxReport_lookups.Average_bills">#REF!</definedName>
    <definedName name="TOCobxReport_lookups.Checks">#REF!</definedName>
    <definedName name="TOCobxReport_lookups.RCV_Balances">#REF!</definedName>
    <definedName name="TOCobxReport_lookups.Wholesale">#REF!</definedName>
    <definedName name="TOCobxReport_lookups.Wholesale_allowed_revenue_breakdown___real">#REF!</definedName>
    <definedName name="TOCobxReport_lookups.Wholesale_allowed_revenue_breakdown___real.ADDN1">#REF!</definedName>
    <definedName name="TOCobxReport_lookups.Wholesale_allowed_revenue_breakdown___real.ADDN2">#REF!</definedName>
    <definedName name="TOCobxReport_lookups.Wholesale_allowed_revenue_breakdown___real.BR">#REF!</definedName>
    <definedName name="TOCobxReport_lookups.Wholesale_allowed_revenue_breakdown___real.WN">#REF!</definedName>
    <definedName name="TOCobxReport_lookups.Wholesale_allowed_revenue_breakdown___real.WR">#REF!</definedName>
    <definedName name="TOCobxReport_lookups.Wholesale_allowed_revenue_breakdown___real.WWN">#REF!</definedName>
    <definedName name="TOCobxReprofiling">#REF!</definedName>
    <definedName name="TOCobxReprofiling.Impact_of_reprofiling">#REF!</definedName>
    <definedName name="TOCobxReprofiling.NPV">#REF!</definedName>
    <definedName name="TOCobxRetail_Business">#REF!</definedName>
    <definedName name="TOCobxRetail_Business.Advanced_receipts">#REF!</definedName>
    <definedName name="TOCobxRetail_Business.Advanced_receipts.Advance_receipts_target_balance">#REF!</definedName>
    <definedName name="TOCobxRetail_Business.Advanced_receipts.Movement">#REF!</definedName>
    <definedName name="TOCobxRetail_Business.Capex">#REF!</definedName>
    <definedName name="TOCobxRetail_Business.Capex.Capex_creditor">#REF!</definedName>
    <definedName name="TOCobxRetail_Business.Capex.Fixed_Asset_balance">#REF!</definedName>
    <definedName name="TOCobxRetail_Business.Creditors">#REF!</definedName>
    <definedName name="TOCobxRetail_Business.Creditors.Business_wholesale_creditors">#REF!</definedName>
    <definedName name="TOCobxRetail_Business.Creditors.Retail_trade_and_other_payables">#REF!</definedName>
    <definedName name="TOCobxRetail_Business.Debtors">#REF!</definedName>
    <definedName name="TOCobxRetail_Business.Dividends">#REF!</definedName>
    <definedName name="TOCobxRetail_Business.Measured_income_accruals">#REF!</definedName>
    <definedName name="TOCobxRetail_Business.Opex">#REF!</definedName>
    <definedName name="TOCobxRetail_Business.Pensions">#REF!</definedName>
    <definedName name="TOCobxRetail_Business.Retained_cash">#REF!</definedName>
    <definedName name="TOCobxRetail_Business.Retained_earnings">#REF!</definedName>
    <definedName name="TOCobxRetail_Business.Revenue">#REF!</definedName>
    <definedName name="TOCobxRetail_Business.Revenue.Allowed_revenue_by_band">#REF!</definedName>
    <definedName name="TOCobxRetail_Business.Revenue.Apportioned_wholesale_charge">#REF!</definedName>
    <definedName name="TOCobxRetail_Business.Revenue.Business_retail_revenue">#REF!</definedName>
    <definedName name="TOCobxRetail_Business.Revenue.Total_business_costs_by_tariff">#REF!</definedName>
    <definedName name="TOCobxRetail_Business.Revenue.Value_of_retail_business_margi">#REF!</definedName>
    <definedName name="TOCobxRetail_Business.Revenue.Wholesale_charges_by_band">#REF!</definedName>
    <definedName name="TOCobxRetail_Business.Tariff">#REF!</definedName>
    <definedName name="TOCobxRetail_Business.Tariff.Allowed_revenue">#REF!</definedName>
    <definedName name="TOCobxRetail_Business.Tax">#REF!</definedName>
    <definedName name="TOCobxRetail_FS_calcs">#REF!</definedName>
    <definedName name="TOCobxRetail_FS_calcs.Balance_Sheet">#REF!</definedName>
    <definedName name="TOCobxRetail_FS_calcs.Cashflow">#REF!</definedName>
    <definedName name="TOCobxRetail_FS_calcs.Profit___Loss">#REF!</definedName>
    <definedName name="TOCobxRetail_Residential">#REF!</definedName>
    <definedName name="TOCobxRetail_Residential._Dividends">#REF!</definedName>
    <definedName name="TOCobxRetail_Residential._Tax">#REF!</definedName>
    <definedName name="TOCobxRetail_Residential.Advanced_Receipts">#REF!</definedName>
    <definedName name="TOCobxRetail_Residential.Advanced_Receipts.Advanced_receipts_movement">#REF!</definedName>
    <definedName name="TOCobxRetail_Residential.Advanced_Receipts.Advanced_receipts_target_balan">#REF!</definedName>
    <definedName name="TOCobxRetail_Residential.Advanced_Receipts.Advanced_receipts_target_balan.Advance_receipts_lag_factor">#REF!</definedName>
    <definedName name="TOCobxRetail_Residential.Advanced_Receipts.Advanced_receipts_target_balan.Total_retail_service_revenue">#REF!</definedName>
    <definedName name="TOCobxRetail_Residential.Advanced_Receipts.Measured_balance___Res">#REF!</definedName>
    <definedName name="TOCobxRetail_Residential.Advanced_Receipts.Unmeasured_balance___Res">#REF!</definedName>
    <definedName name="TOCobxRetail_Residential.Calculations_for_Bill_Module">#REF!</definedName>
    <definedName name="TOCobxRetail_Residential.Calculations_for_Bill_Module.Cost_to_serve">#REF!</definedName>
    <definedName name="TOCobxRetail_Residential.Calculations_for_Bill_Module.Cost_to_serve.Allowance_per_customer">#REF!</definedName>
    <definedName name="TOCobxRetail_Residential.Calculations_for_Bill_Module.Cost_to_serve.Allowance_per_customer.Allowance_per_customer_after_post_financeability_adjustments">#REF!</definedName>
    <definedName name="TOCobxRetail_Residential.Calculations_for_Bill_Module.Cost_to_serve.Allowance_per_customer.Allowance_per_customer_after_post_financeability_adjustments.Nominal">#REF!</definedName>
    <definedName name="TOCobxRetail_Residential.Calculations_for_Bill_Module.Cost_to_serve.Allowance_per_customer.Allowance_per_customer_after_post_financeability_adjustments.Real">#REF!</definedName>
    <definedName name="TOCobxRetail_Residential.Calculations_for_Bill_Module.Cost_to_serve.Allowance_per_customer.Allowance_per_customer_before_post_financeability_adjustments">#REF!</definedName>
    <definedName name="TOCobxRetail_Residential.Calculations_for_Bill_Module.Cost_to_serve.Allowance_per_customer.Allowance_per_customer_before_post_financeability_adjustments.Nominal">#REF!</definedName>
    <definedName name="TOCobxRetail_Residential.Calculations_for_Bill_Module.Cost_to_serve.Allowance_per_customer.Allowance_per_customer_before_post_financeability_adjustments.Real">#REF!</definedName>
    <definedName name="TOCobxRetail_Residential.Calculations_for_Bill_Module.Cost_to_serve.Measured_sewerage">#REF!</definedName>
    <definedName name="TOCobxRetail_Residential.Calculations_for_Bill_Module.Cost_to_serve.Measured_water">#REF!</definedName>
    <definedName name="TOCobxRetail_Residential.Calculations_for_Bill_Module.Cost_to_serve.Unmeasured_sewerage">#REF!</definedName>
    <definedName name="TOCobxRetail_Residential.Calculations_for_Bill_Module.Cost_to_serve.Unmeasured_water">#REF!</definedName>
    <definedName name="TOCobxRetail_Residential.CAPEX">#REF!</definedName>
    <definedName name="TOCobxRetail_Residential.CAPEX.Capex_creditor">#REF!</definedName>
    <definedName name="TOCobxRetail_Residential.CAPEX.Capex_creditor.Capex_creditor_balance___Res">#REF!</definedName>
    <definedName name="TOCobxRetail_Residential.CAPEX.Capex_creditor.Capex_creditor_days_target_bal">#REF!</definedName>
    <definedName name="TOCobxRetail_Residential.CAPEX.Capex_creditor.Movement_in_capex_creditor_Res">#REF!</definedName>
    <definedName name="TOCobxRetail_Residential.CAPEX.Capital_Expenditure">#REF!</definedName>
    <definedName name="TOCobxRetail_Residential.CAPEX.Fixed_Asset_Balance___Res">#REF!</definedName>
    <definedName name="TOCobxRetail_Residential.Dual_service">#REF!</definedName>
    <definedName name="TOCobxRetail_Residential.Measured_Income_Accruals">#REF!</definedName>
    <definedName name="TOCobxRetail_Residential.Measured_Income_Accruals.Income_accrual_target_balance">#REF!</definedName>
    <definedName name="TOCobxRetail_Residential.Measured_Income_Accruals.Meas_income_accrual_bal___Res">#REF!</definedName>
    <definedName name="TOCobxRetail_Residential.Measured_Income_Accruals.Movement_in_mes_income_accrual">#REF!</definedName>
    <definedName name="TOCobxRetail_Residential.Opex">#REF!</definedName>
    <definedName name="TOCobxRetail_Residential.Opex.Res_total_costs__excl._Dep_">#REF!</definedName>
    <definedName name="TOCobxRetail_Residential.Opex.Retail_Service_Opex">#REF!</definedName>
    <definedName name="TOCobxRetail_Residential.Opex.Wholesale_charge">#REF!</definedName>
    <definedName name="TOCobxRetail_Residential.Other">#REF!</definedName>
    <definedName name="TOCobxRetail_Residential.Pensions">#REF!</definedName>
    <definedName name="TOCobxRetail_Residential.Residential_retail_revenue_check">#REF!</definedName>
    <definedName name="TOCobxRetail_Residential.Residential_retail_service_revenue_checks">#REF!</definedName>
    <definedName name="TOCobxRetail_Residential.Residential_retail_service_revenue_checks.Post_financeability">#REF!</definedName>
    <definedName name="TOCobxRetail_Residential.Residential_retail_service_revenue_checks.Pre_financeability">#REF!</definedName>
    <definedName name="TOCobxRetail_Residential.Retail_apportionment">#REF!</definedName>
    <definedName name="TOCobxRetail_Residential.Retained_cash">#REF!</definedName>
    <definedName name="TOCobxRetail_Residential.Revenue">#REF!</definedName>
    <definedName name="TOCobxRetail_Residential.Trade_Creditor">#REF!</definedName>
    <definedName name="TOCobxRetail_Residential.Trade_Creditor.Res._wholesale_creditors">#REF!</definedName>
    <definedName name="TOCobxRetail_Residential.Trade_Creditor.Res._wholesale_creditors.Creditor_target_balance">#REF!</definedName>
    <definedName name="TOCobxRetail_Residential.Trade_Creditor.Res._wholesale_creditors.Movement_in_wholesale_creditor">#REF!</definedName>
    <definedName name="TOCobxRetail_Residential.Trade_Creditor.Res._wholesale_creditors.Wholesale_creditor_balance_Res">#REF!</definedName>
    <definedName name="TOCobxRetail_Residential.Trade_Creditor.Retail_Trade_and_Other_Payable">#REF!</definedName>
    <definedName name="TOCobxRetail_Residential.Trade_Creditor.Retail_Trade_and_Other_Payable.Creditor_balance___Residential">#REF!</definedName>
    <definedName name="TOCobxRetail_Residential.Trade_Creditor.Retail_Trade_and_Other_Payable.Movement_Cred_balance___Res">#REF!</definedName>
    <definedName name="TOCobxRetail_Residential.Trade_Creditor.Retail_Trade_and_Other_Payable.Movement_in_trade_and_others">#REF!</definedName>
    <definedName name="TOCobxRetail_Residential.Trade_Creditor.Retail_Trade_and_Other_Payable.Retail_trade___Other_Payables">#REF!</definedName>
    <definedName name="TOCobxRetail_Residential.Trade_Creditor.Retail_Trade_and_Other_Payable.Trade_and_other_cred_balance">#REF!</definedName>
    <definedName name="TOCobxRetail_Residential.Trade_Creditor.Retail_Trade_and_Other_Payable.Trade_and_other_in._balance">#REF!</definedName>
    <definedName name="TOCobxRetail_Residential.Trade_Receivables">#REF!</definedName>
    <definedName name="TOCobxRetail_Residential.Trade_Receivables.Debtor_balance___Residential">#REF!</definedName>
    <definedName name="TOCobxRetail_Residential.Trade_Receivables.Movement_in_trade_debtor">#REF!</definedName>
    <definedName name="TOCobxRetail_Residential.Trade_Receivables.Res._weighted_avg_debtor_days">#REF!</definedName>
    <definedName name="TOCobxRetail_Residential.Trade_Receivables.Trade_debtors_b_f">#REF!</definedName>
    <definedName name="TOCobxRORE">#REF!</definedName>
    <definedName name="TOCobxRORE.Base_regulated_equity">#REF!</definedName>
    <definedName name="TOCobxRORE.Base_Return___m_">#REF!</definedName>
    <definedName name="TOCobxRORE.Base_RoRE">#REF!</definedName>
    <definedName name="TOCobxSummary_calcs">#REF!</definedName>
    <definedName name="TOCobxSummary_calcs._Wholesale_calcs">#REF!</definedName>
    <definedName name="TOCobxSummary_calcs.Allowed_revenue___increase">#REF!</definedName>
    <definedName name="TOCobxSummary_calcs.Allowed_revenues">#REF!</definedName>
    <definedName name="TOCobxSummary_calcs.Allowed_revenues.Bioresources">#REF!</definedName>
    <definedName name="TOCobxSummary_calcs.Annual_percentage_increased__deflated_using_Nov_Nov_CPI_">#REF!</definedName>
    <definedName name="TOCobxSummary_calcs.PAYG_totex">#REF!</definedName>
    <definedName name="TOCobxSummary_calcs.Return_on_capital___real">#REF!</definedName>
    <definedName name="TOCobxTax">#REF!</definedName>
    <definedName name="TOCobxTax.Capital_allowances">#REF!</definedName>
    <definedName name="TOCobxTax.Deferred_tax">#REF!</definedName>
    <definedName name="TOCobxTax.Grants_and_contributions_taxable_on_receipt">#REF!</definedName>
    <definedName name="TOCobxTax.Pensions">#REF!</definedName>
    <definedName name="TOCobxTax.Taxable_profit_loss_apportioned">#REF!</definedName>
    <definedName name="TOCobxTax.Wholesale_taxable_profit_loss">#REF!</definedName>
    <definedName name="TOCobxTax.Wholesale_taxable_profit_loss.Wholesale_balances_for_tax">#REF!</definedName>
    <definedName name="TOCobxTax_Post_Financeability">#REF!</definedName>
    <definedName name="TOCobxTax_Post_Financeability.Deferred_tax_Post_financeability">#REF!</definedName>
    <definedName name="TOCobxTax_Post_Financeability.Grants_and_contributions">#REF!</definedName>
    <definedName name="TOCobxTax_Post_Financeability.Taxable_profit_loss_Post_Financeability___apportioned">#REF!</definedName>
    <definedName name="TOCobxTax_Post_Financeability.Wholesale_taxable_profit_loss___post_financeability">#REF!</definedName>
    <definedName name="TOCobxTime">#REF!</definedName>
    <definedName name="TOCobxTime.AMP_period_flag">#REF!</definedName>
    <definedName name="TOCobxTime.End_of_AMP_period_flag">#REF!</definedName>
    <definedName name="TOCobxTime.Forecast_end_period_flag">#REF!</definedName>
    <definedName name="TOCobxTime.Forecast_period_flag">#REF!</definedName>
    <definedName name="TOCobxTime.Forecast_start_period_flag">#REF!</definedName>
    <definedName name="TOCobxTime.Headers">#REF!</definedName>
    <definedName name="TOCobxTime.Model_period_start">#REF!</definedName>
    <definedName name="TOCobxTime.Modelling_period_check">#REF!</definedName>
    <definedName name="TOCobxTime.Pre_forecast_flag">#REF!</definedName>
    <definedName name="TOCobxTotex">#REF!</definedName>
    <definedName name="TOCobxTotex.Capex">#REF!</definedName>
    <definedName name="TOCobxTotex.Capex.Capex">#REF!</definedName>
    <definedName name="TOCobxTotex.Capex.Capex_G_and_Cs">#REF!</definedName>
    <definedName name="TOCobxTotex.Net_totex">#REF!</definedName>
    <definedName name="TOCobxTotex.Net_totex.Totex_for_PAYG">#REF!</definedName>
    <definedName name="TOCobxTotex.Opex">#REF!</definedName>
    <definedName name="TOCobxTotex.Opex.Opex_G_and_Cs">#REF!</definedName>
    <definedName name="TOCobxUnallocated">#REF!</definedName>
    <definedName name="TOCobxWholesale_debt">#REF!</definedName>
    <definedName name="TOCobxWholesale_debt.Fixed_rate_debt">#REF!</definedName>
    <definedName name="TOCobxWholesale_debt.Index_linked_debt">#REF!</definedName>
    <definedName name="TOCobxWholesale_debt.Interest">#REF!</definedName>
    <definedName name="TOCobxWholesale_debt.Net_debt">#REF!</definedName>
    <definedName name="TOCobxWholesale_other">#REF!</definedName>
    <definedName name="TOCobxWholesale_other.Apportioned_revenue">#REF!</definedName>
    <definedName name="TOCobxWholesale_other.Balance_sheet">#REF!</definedName>
    <definedName name="TOCobxWholesale_other.Dividends">#REF!</definedName>
    <definedName name="TOCobxWholesale_other.DPC">#REF!</definedName>
    <definedName name="TOCobxWholesale_other.Other_income">#REF!</definedName>
    <definedName name="TOCobxWholesale_other.Regulated_equity">#REF!</definedName>
    <definedName name="TOCobxWorking_capital">#REF!</definedName>
    <definedName name="TOCobxWorking_capital.Appointee">#REF!</definedName>
    <definedName name="TOCobxWorking_capital.Wholesale_controls">#REF!</definedName>
    <definedName name="TOCobxWorking_capital.Wholesale_controls.Creditors">#REF!</definedName>
    <definedName name="TOCobxWorking_capital.Wholesale_controls.Creditors.Capex_creditors">#REF!</definedName>
    <definedName name="TOCobxWorking_capital.Wholesale_controls.Creditors.Other_creditors">#REF!</definedName>
    <definedName name="TOCobxWorking_capital.Wholesale_controls.Creditors.Trade_creditors">#REF!</definedName>
    <definedName name="TOCobxWorking_capital.Wholesale_controls.Debtors">#REF!</definedName>
    <definedName name="TOCobxWorking_capital.Wholesale_controls.Debtors.Other_debtors">#REF!</definedName>
    <definedName name="TOCobxWorking_capital.Wholesale_controls.Debtors.Trade_debtors">#REF!</definedName>
    <definedName name="TOCobxWorking_capital.Wholesale_controls.Other_working_capital">#REF!</definedName>
    <definedName name="TOCrepobxExec_Summary_Year">#REF!</definedName>
    <definedName name="TOCrepobxFinStat_Appointee_Year">#REF!</definedName>
    <definedName name="TOCrepobxFinStat_Business_Year">#REF!</definedName>
    <definedName name="TOCrepobxFinStat_Residential_Year">#REF!</definedName>
    <definedName name="TOCrepobxFinStat_Retail_Year">#REF!</definedName>
    <definedName name="TOCrepobxFinStat_Wholesale_Year">#REF!</definedName>
    <definedName name="TOCrepobxPrice_Limits_Retail_Year">#REF!</definedName>
    <definedName name="TOCrepobxWholesale_Control_Year">#REF!</definedName>
    <definedName name="Total_additions_to_capital_allowance_balance___new_capital_expenditure">#REF!</definedName>
    <definedName name="Total_allowed_costs___excl._Ofwat_net_margin___real">#REF!</definedName>
    <definedName name="Total_allowed_revenue___Default_tariff___excl._Ofwat_net_margin___nominal.1">#REF!</definedName>
    <definedName name="Total_allowed_revenue___Default_tariff___excl._Ofwat_net_margin___nominal.2">#REF!</definedName>
    <definedName name="Total_allowed_revenue___Default_tariff___excl._Ofwat_net_margin___nominal.3">#REF!</definedName>
    <definedName name="Total_allowed_revenue___Default_tariff___excl._Ofwat_net_margin___real.1">#REF!</definedName>
    <definedName name="Total_allowed_revenue___Default_tariff___excl._Ofwat_net_margin___real.2">#REF!</definedName>
    <definedName name="Total_allowed_revenue___Default_tariff___excl._Ofwat_net_margin___real.3">#REF!</definedName>
    <definedName name="Total_Allowed_Revenues___control___real">#REF!</definedName>
    <definedName name="Total_alternative_area_revenue_per_customer___WN__real">#REF!</definedName>
    <definedName name="Total_alternative_area_revenue_per_customer___WR__real">#REF!</definedName>
    <definedName name="Total_annual_change__deflated_using_Nov_Nov_CPI_H_____first_year____control___real.ADDN1">#REF!</definedName>
    <definedName name="Total_annual_change__deflated_using_Nov_Nov_CPI_H_____first_year____control___real.ADDN2">#REF!</definedName>
    <definedName name="Total_annual_change__deflated_using_Nov_Nov_CPI_H_____first_year____control___real.BR">#REF!</definedName>
    <definedName name="Total_annual_change__deflated_using_Nov_Nov_CPI_H_____first_year____control___real.WN">#REF!</definedName>
    <definedName name="Total_annual_change__deflated_using_Nov_Nov_CPI_H_____first_year____control___real.WR">#REF!</definedName>
    <definedName name="Total_annual_change__deflated_using_Nov_Nov_CPI_H_____first_year____control___real.WWN">#REF!</definedName>
    <definedName name="Total_annual_change__deflated_using_Nov_Nov_CPI_H_____last_year____control___real.ADDN1">#REF!</definedName>
    <definedName name="Total_annual_change__deflated_using_Nov_Nov_CPI_H_____last_year____control___real.ADDN2">#REF!</definedName>
    <definedName name="Total_annual_change__deflated_using_Nov_Nov_CPI_H_____last_year____control___real.BR">#REF!</definedName>
    <definedName name="Total_annual_change__deflated_using_Nov_Nov_CPI_H_____last_year____control___real.WN">#REF!</definedName>
    <definedName name="Total_annual_change__deflated_using_Nov_Nov_CPI_H_____last_year____control___real.WR">#REF!</definedName>
    <definedName name="Total_annual_change__deflated_using_Nov_Nov_CPI_H_____last_year____control___real.WWN">#REF!</definedName>
    <definedName name="Total_assets___Business___nominal">#REF!</definedName>
    <definedName name="Total_assets___Residential___nominal">#REF!</definedName>
    <definedName name="Total_Base_RoRE___control___nominal.ADDN1">#REF!</definedName>
    <definedName name="Total_Base_RoRE___control___nominal.ADDN2">#REF!</definedName>
    <definedName name="Total_Base_RoRE___control___nominal.BR">#REF!</definedName>
    <definedName name="Total_Base_RoRE___control___nominal.WN">#REF!</definedName>
    <definedName name="Total_Base_RoRE___control___nominal.WR">#REF!</definedName>
    <definedName name="Total_Base_RoRE___control___nominal.WWN">#REF!</definedName>
    <definedName name="Total_borrowing_balance___control___nominal.ADDN1">#REF!</definedName>
    <definedName name="Total_borrowing_balance___control___nominal.ADDN2">#REF!</definedName>
    <definedName name="Total_borrowing_balance___control___nominal.BR">#REF!</definedName>
    <definedName name="Total_borrowing_balance___control___nominal.WN">#REF!</definedName>
    <definedName name="Total_borrowing_balance___control___nominal.WR">#REF!</definedName>
    <definedName name="Total_borrowing_balance___control___nominal.WWN">#REF!</definedName>
    <definedName name="Total_borrowing_balance___Wholesale___nominal">#REF!</definedName>
    <definedName name="Total_Business_allowed_retail_revenue__excludes_margin____nominal">#REF!</definedName>
    <definedName name="Total_Business_allowed_retail_revenue__excludes_margin____nominal___m_">#REF!</definedName>
    <definedName name="Total_business_allowed_revenue___Default_tariff___excl._Ofwat_net_margin___nominal">#REF!</definedName>
    <definedName name="Total_Business_costs__before_margin____nominal">#REF!</definedName>
    <definedName name="Total_Business_costs__before_margin__band___nominal.1">#REF!</definedName>
    <definedName name="Total_Business_costs__before_margin__band___nominal.2">#REF!</definedName>
    <definedName name="Total_Business_costs__before_margin__band___nominal.3">#REF!</definedName>
    <definedName name="Total_Business_tax_charge_band___nominal">#REF!</definedName>
    <definedName name="Total_Business_working_capital_interest_by_tariff_band___nominal">#REF!</definedName>
    <definedName name="Total_cost_net_margin_customers___Tariff_Band___real.1">#REF!</definedName>
    <definedName name="Total_cost_net_margin_customers___Tariff_Band___real.2">#REF!</definedName>
    <definedName name="Total_cost_net_margin_customers___Tariff_Band___real.3">#REF!</definedName>
    <definedName name="Total_costs___Default_tariff___excl._Ofwat_net_margin___real.1">#REF!</definedName>
    <definedName name="Total_costs___Default_tariff___excl._Ofwat_net_margin___real.2">#REF!</definedName>
    <definedName name="Total_costs___Default_tariff___excl._Ofwat_net_margin___real.3">#REF!</definedName>
    <definedName name="Total_costs__exc._allowed_depreciation____Business___nominal">#REF!</definedName>
    <definedName name="Total_costs__excluding_allowed_depreciation____Business___nominal">#REF!</definedName>
    <definedName name="Total_costs__excluding_allowed_depreciation____Business___nominal.NEG">#REF!</definedName>
    <definedName name="Total_costs__excluding_allowed_depreciation____Residential___nominal">#REF!</definedName>
    <definedName name="Total_costs__excluding_allowed_depreciation____Residential___nominal.NEG">#REF!</definedName>
    <definedName name="Total_costs_net_margin_customers___real">#REF!</definedName>
    <definedName name="Total_current_assets___control___nominal.ADDN1">#REF!</definedName>
    <definedName name="Total_current_assets___control___nominal.ADDN2">#REF!</definedName>
    <definedName name="Total_current_assets___control___nominal.BR">#REF!</definedName>
    <definedName name="Total_current_assets___control___nominal.WN">#REF!</definedName>
    <definedName name="Total_current_assets___control___nominal.WR">#REF!</definedName>
    <definedName name="Total_current_assets___control___nominal.WWN">#REF!</definedName>
    <definedName name="Total_current_assets___Retail___nominal">#REF!</definedName>
    <definedName name="Total_current_assets___Wholesale___nominal">#REF!</definedName>
    <definedName name="Total_direct_procurement_from_customers___infrastructure_cost____control___nominal.ADDN1">#REF!</definedName>
    <definedName name="Total_direct_procurement_from_customers___infrastructure_cost____control___nominal.ADDN2">#REF!</definedName>
    <definedName name="Total_direct_procurement_from_customers___infrastructure_cost____control___nominal.BR">#REF!</definedName>
    <definedName name="Total_direct_procurement_from_customers___infrastructure_cost____control___nominal.WN">#REF!</definedName>
    <definedName name="Total_direct_procurement_from_customers___infrastructure_cost____control___nominal.WR">#REF!</definedName>
    <definedName name="Total_direct_procurement_from_customers___infrastructure_cost____control___nominal.WWN">#REF!</definedName>
    <definedName name="Total_direct_procurement_from_customers___infrastructure_cost____wholesale___nominal">#REF!</definedName>
    <definedName name="Total_direct_procurement_from_customers___infrastructure_cost___real___Total">#REF!</definedName>
    <definedName name="Total_Discounted_TDS">#REF!</definedName>
    <definedName name="Total_equity___Appointee___nominal">#REF!</definedName>
    <definedName name="Total_equity___control___nominal.ADDN1">#REF!</definedName>
    <definedName name="Total_equity___control___nominal.ADDN2">#REF!</definedName>
    <definedName name="Total_equity___control___nominal.BR">#REF!</definedName>
    <definedName name="Total_equity___control___nominal.WN">#REF!</definedName>
    <definedName name="Total_equity___control___nominal.WR">#REF!</definedName>
    <definedName name="Total_equity___control___nominal.WWN">#REF!</definedName>
    <definedName name="Total_equity___Retail___nominal">#REF!</definedName>
    <definedName name="Total_equity___Wholesale___nominal">#REF!</definedName>
    <definedName name="Total_equity_Appointee_total_check">#REF!</definedName>
    <definedName name="Total_equity_Appointee_total_check_overall">#REF!</definedName>
    <definedName name="Total_expenditure_excl._capex___control___nominal.ADDN1">#REF!</definedName>
    <definedName name="Total_expenditure_excl._capex___control___nominal.ADDN2">#REF!</definedName>
    <definedName name="Total_expenditure_excl._capex___control___nominal.BR">#REF!</definedName>
    <definedName name="Total_expenditure_excl._capex___control___nominal.WN">#REF!</definedName>
    <definedName name="Total_expenditure_excl._capex___control___nominal.WR">#REF!</definedName>
    <definedName name="Total_expenditure_excl._capex___control___nominal.WWN">#REF!</definedName>
    <definedName name="Total_FFO_adjustment_for_post_financeability___nominal">#REF!</definedName>
    <definedName name="Total_FFO_pre_interest_adjustment_for_post_financeability___nominal">#REF!</definedName>
    <definedName name="Total_households_connected">#REF!</definedName>
    <definedName name="Total_Index_linked_debt_BEG___nominal.ADDN1">#REF!</definedName>
    <definedName name="Total_Index_linked_debt_BEG___nominal.ADDN2">#REF!</definedName>
    <definedName name="Total_Index_linked_debt_BEG___nominal.BR">#REF!</definedName>
    <definedName name="Total_Index_linked_debt_BEG___nominal.WN">#REF!</definedName>
    <definedName name="Total_Index_linked_debt_BEG___nominal.WR">#REF!</definedName>
    <definedName name="Total_Index_linked_debt_BEG___nominal.WWN">#REF!</definedName>
    <definedName name="Total_Index_linked_debt_indexation___nominal.ADDN1">#REF!</definedName>
    <definedName name="Total_Index_linked_debt_indexation___nominal.ADDN1.NEG">#REF!</definedName>
    <definedName name="Total_Index_linked_debt_indexation___nominal.ADDN2">#REF!</definedName>
    <definedName name="Total_Index_linked_debt_indexation___nominal.ADDN2.NEG">#REF!</definedName>
    <definedName name="Total_Index_linked_debt_indexation___nominal.BR">#REF!</definedName>
    <definedName name="Total_Index_linked_debt_indexation___nominal.BR.NEG">#REF!</definedName>
    <definedName name="Total_Index_linked_debt_indexation___nominal.WN">#REF!</definedName>
    <definedName name="Total_Index_linked_debt_indexation___nominal.WN.NEG">#REF!</definedName>
    <definedName name="Total_Index_linked_debt_indexation___nominal.WR">#REF!</definedName>
    <definedName name="Total_Index_linked_debt_indexation___nominal.WR.NEG">#REF!</definedName>
    <definedName name="Total_Index_linked_debt_indexation___nominal.WWN">#REF!</definedName>
    <definedName name="Total_Index_linked_debt_indexation___nominal.WWN.NEG">#REF!</definedName>
    <definedName name="Total_interest_adjustment_for_financial_metrics___Appointee___nominal">#REF!</definedName>
    <definedName name="Total_interest_adjustment_for_post_financeability___nominal.ADDN1">#REF!</definedName>
    <definedName name="Total_interest_adjustment_for_post_financeability___nominal.ADDN2">#REF!</definedName>
    <definedName name="Total_interest_adjustment_for_post_financeability___nominal.BR">#REF!</definedName>
    <definedName name="Total_interest_adjustment_for_post_financeability___nominal.WN">#REF!</definedName>
    <definedName name="Total_interest_adjustment_for_post_financeability___nominal.WR">#REF!</definedName>
    <definedName name="Total_interest_adjustment_for_post_financeability___nominal.WWN">#REF!</definedName>
    <definedName name="Total_liabilities___control___nominal.ADDN1">#REF!</definedName>
    <definedName name="Total_liabilities___control___nominal.ADDN2">#REF!</definedName>
    <definedName name="Total_liabilities___control___nominal.BR">#REF!</definedName>
    <definedName name="Total_liabilities___control___nominal.WN">#REF!</definedName>
    <definedName name="Total_liabilities___control___nominal.WR">#REF!</definedName>
    <definedName name="Total_liabilities___control___nominal.WWN">#REF!</definedName>
    <definedName name="Total_liabilities___Retail___nominal">#REF!</definedName>
    <definedName name="Total_liabilities___Wholesale___nominal">#REF!</definedName>
    <definedName name="Total_liabilities_and_equity___Business___nominal">#REF!</definedName>
    <definedName name="Total_liabilities_and_equity___Residential___nominal">#REF!</definedName>
    <definedName name="Total_loan_interest___control___nominal.ADDN1">#REF!</definedName>
    <definedName name="Total_loan_interest___control___nominal.ADDN2">#REF!</definedName>
    <definedName name="Total_loan_interest___control___nominal.BR">#REF!</definedName>
    <definedName name="Total_loan_interest___control___nominal.WN">#REF!</definedName>
    <definedName name="Total_loan_interest___control___nominal.WR">#REF!</definedName>
    <definedName name="Total_loan_interest___control___nominal.WWN">#REF!</definedName>
    <definedName name="Total_loan_interest___control___wholesale___nominal">#REF!</definedName>
    <definedName name="Total_measured_and_unmeasured_residential_revenue_inclusive_of_DPC_margin___post_financeability___real">#REF!</definedName>
    <definedName name="Total_measured_residential_retail_service_revenue___nominal">#REF!</definedName>
    <definedName name="Total_net_capital_expenditure___nominal.ADDN1">#REF!</definedName>
    <definedName name="Total_net_capital_expenditure___nominal.ADDN1.NEG">#REF!</definedName>
    <definedName name="Total_net_capital_expenditure___nominal.ADDN2">#REF!</definedName>
    <definedName name="Total_net_capital_expenditure___nominal.ADDN2.NEG">#REF!</definedName>
    <definedName name="Total_net_capital_expenditure___nominal.BR">#REF!</definedName>
    <definedName name="Total_net_capital_expenditure___nominal.BR.NEG">#REF!</definedName>
    <definedName name="Total_net_capital_expenditure___nominal.WN">#REF!</definedName>
    <definedName name="Total_net_capital_expenditure___nominal.WN.NEG">#REF!</definedName>
    <definedName name="Total_net_capital_expenditure___nominal.WR">#REF!</definedName>
    <definedName name="Total_net_capital_expenditure___nominal.WR.NEG">#REF!</definedName>
    <definedName name="Total_net_capital_expenditure___nominal.WWN">#REF!</definedName>
    <definedName name="Total_net_capital_expenditure___nominal.WWN.NEG">#REF!</definedName>
    <definedName name="Total_net_margin___nominal">#REF!</definedName>
    <definedName name="Total_net_operating_expenditure___nominal.ADDN1">#REF!</definedName>
    <definedName name="Total_net_operating_expenditure___nominal.ADDN1.NEG">#REF!</definedName>
    <definedName name="Total_net_operating_expenditure___nominal.ADDN2">#REF!</definedName>
    <definedName name="Total_net_operating_expenditure___nominal.ADDN2.NEG">#REF!</definedName>
    <definedName name="Total_net_operating_expenditure___nominal.BR">#REF!</definedName>
    <definedName name="Total_net_operating_expenditure___nominal.BR.NEG">#REF!</definedName>
    <definedName name="Total_net_operating_expenditure___nominal.WN">#REF!</definedName>
    <definedName name="Total_net_operating_expenditure___nominal.WN.NEG">#REF!</definedName>
    <definedName name="Total_net_operating_expenditure___nominal.WR">#REF!</definedName>
    <definedName name="Total_net_operating_expenditure___nominal.WR.NEG">#REF!</definedName>
    <definedName name="Total_net_operating_expenditure___nominal.WWN">#REF!</definedName>
    <definedName name="Total_net_operating_expenditure___nominal.WWN.NEG">#REF!</definedName>
    <definedName name="Total_net_operating_expenditure___wholesale___nominal">#REF!</definedName>
    <definedName name="Total_net_operating_expenditure_for_PAYG___nominal.ADDN1">#REF!</definedName>
    <definedName name="Total_net_operating_expenditure_for_PAYG___nominal.ADDN2">#REF!</definedName>
    <definedName name="Total_net_operating_expenditure_for_PAYG___nominal.BR">#REF!</definedName>
    <definedName name="Total_net_operating_expenditure_for_PAYG___nominal.WN">#REF!</definedName>
    <definedName name="Total_net_operating_expenditure_for_PAYG___nominal.WR">#REF!</definedName>
    <definedName name="Total_net_operating_expenditure_for_PAYG___nominal.WWN">#REF!</definedName>
    <definedName name="Total_non_current_assets___control___nominal.ADDN1">#REF!</definedName>
    <definedName name="Total_non_current_assets___control___nominal.ADDN2">#REF!</definedName>
    <definedName name="Total_non_current_assets___control___nominal.BR">#REF!</definedName>
    <definedName name="Total_non_current_assets___control___nominal.WN">#REF!</definedName>
    <definedName name="Total_non_current_assets___control___nominal.WR">#REF!</definedName>
    <definedName name="Total_non_current_assets___control___nominal.WWN">#REF!</definedName>
    <definedName name="Total_non_current_assets___Retail___nominal">#REF!</definedName>
    <definedName name="Total_non_current_assets___Wholesale___nominal">#REF!</definedName>
    <definedName name="Total_operating_income___nominal.ADDN1">#REF!</definedName>
    <definedName name="Total_operating_income___nominal.ADDN2">#REF!</definedName>
    <definedName name="Total_operating_income___nominal.BR">#REF!</definedName>
    <definedName name="Total_operating_income___nominal.WN">#REF!</definedName>
    <definedName name="Total_operating_income___nominal.WR">#REF!</definedName>
    <definedName name="Total_operating_income___nominal.WWN">#REF!</definedName>
    <definedName name="Total_ordinary_shares_issued___nominal">#REF!</definedName>
    <definedName name="Total_other_income__incl._3rd_party_income____wholesale___nominal">#REF!</definedName>
    <definedName name="Total_other_income__incl._3rd_party_income___control.ADDN1">#REF!</definedName>
    <definedName name="Total_other_income__incl._3rd_party_income___control.ADDN2">#REF!</definedName>
    <definedName name="Total_other_income__incl._3rd_party_income___control.BR">#REF!</definedName>
    <definedName name="Total_other_income__incl._3rd_party_income___control.WN">#REF!</definedName>
    <definedName name="Total_other_income__incl._3rd_party_income___control.WR">#REF!</definedName>
    <definedName name="Total_other_income__incl._3rd_party_income___control.WWN">#REF!</definedName>
    <definedName name="Total_post_financeability_impact_on_tax___wholesale___nominal">#REF!</definedName>
    <definedName name="Total_post_financeability_revenue_adjustments___Business____real">#REF!</definedName>
    <definedName name="Total_receivables_by_tariff_bands___nominal">#REF!</definedName>
    <definedName name="Total_regulatory_equity___regulated_earnings_for_the_regulated_company___Appointee">#REF!</definedName>
    <definedName name="Total_residential_retail_costs___households___bill_module">#REF!</definedName>
    <definedName name="Total_residential_retail_costs___single_service___bill_module">#REF!</definedName>
    <definedName name="Total_residential_retail_costs___Water_and_Wastewater___bill_module">#REF!</definedName>
    <definedName name="Total_residential_retail_costs_per_dual_service_household___bill_module">#REF!</definedName>
    <definedName name="Total_residential_retail_costs_per_household___bill_module">#REF!</definedName>
    <definedName name="Total_residential_retail_costs_per_single_service_household___bill_module">#REF!</definedName>
    <definedName name="Total_residential_retail_joint_service_revenue_inc_DPC_margin___real">#REF!</definedName>
    <definedName name="Total_residential_retail_service_revenue_for_debtor_days___nominal">#REF!</definedName>
    <definedName name="Total_residential_retail_single_service_revenue_inc_DPC_margin___real">#REF!</definedName>
    <definedName name="Total_Residentials_connected___control.ADDN1">#REF!</definedName>
    <definedName name="Total_Residentials_connected___control.ADDN2">#REF!</definedName>
    <definedName name="Total_Residentials_connected___control.BR">#REF!</definedName>
    <definedName name="Total_Residentials_connected___control.WN">#REF!</definedName>
    <definedName name="Total_Residentials_connected___control.WR">#REF!</definedName>
    <definedName name="Total_Residentials_connected___control.WWN">#REF!</definedName>
    <definedName name="Total_Residentials_connected___control__ADDN1_">#REF!</definedName>
    <definedName name="Total_Residentials_connected___control__ADDN2_">#REF!</definedName>
    <definedName name="Total_Residentials_connected___control__WN_">#REF!</definedName>
    <definedName name="Total_Residentials_connected___control__WR_">#REF!</definedName>
    <definedName name="Total_retail_cost_for_Residential_customers__inclusive_of_wholesale_costs____nominal">#REF!</definedName>
    <definedName name="Total_retail_depreciation___nominal">#REF!</definedName>
    <definedName name="Total_retail_depreciation___nominal.NEG">#REF!</definedName>
    <definedName name="Total_retail_depreciation___Nominal_POS">#REF!</definedName>
    <definedName name="Total_retail_Fixed_assets_balance___nominal">#REF!</definedName>
    <definedName name="Total_Retail_income___real">#REF!</definedName>
    <definedName name="Total_retail_operating_expenditure___nominal">#REF!</definedName>
    <definedName name="Total_retail_operating_expenditure___nominal.NEG">#REF!</definedName>
    <definedName name="Total_Retail_residential_income">#REF!</definedName>
    <definedName name="Total_Retail_retained_cash_balance___Nominal">#REF!</definedName>
    <definedName name="Total_revenue_accrued___Business___nominal">#REF!</definedName>
    <definedName name="Total_revenue_accrued_nominal___residential___nominal">#REF!</definedName>
    <definedName name="Total_revenue_per_customer___ADDN1___real">#REF!</definedName>
    <definedName name="Total_revenue_per_customer___ADDN2___real">#REF!</definedName>
    <definedName name="Total_tariff_band___forecast_allocated_wholesale_charge___nominal">#REF!</definedName>
    <definedName name="Total_tax_charge___wholesale___nominal">#REF!</definedName>
    <definedName name="Total_tax_charge___wholesale___nominal.NEG">#REF!</definedName>
    <definedName name="Total_temporary_difference_arising_in_year___nominal.ADDN1">#REF!</definedName>
    <definedName name="Total_temporary_difference_arising_in_year___nominal.ADDN2">#REF!</definedName>
    <definedName name="Total_temporary_difference_arising_in_year___nominal.BR">#REF!</definedName>
    <definedName name="Total_temporary_difference_arising_in_year___nominal.WN">#REF!</definedName>
    <definedName name="Total_temporary_difference_arising_in_year___nominal.WR">#REF!</definedName>
    <definedName name="Total_temporary_difference_arising_in_year___nominal.WWN">#REF!</definedName>
    <definedName name="Total_temporary_difference_arising_in_year___post_financeability___nominal.ADDN1">#REF!</definedName>
    <definedName name="Total_temporary_difference_arising_in_year___post_financeability___nominal.ADDN2">#REF!</definedName>
    <definedName name="Total_temporary_difference_arising_in_year___post_financeability___nominal.BR">#REF!</definedName>
    <definedName name="Total_temporary_difference_arising_in_year___post_financeability___nominal.WN">#REF!</definedName>
    <definedName name="Total_temporary_difference_arising_in_year___post_financeability___nominal.WR">#REF!</definedName>
    <definedName name="Total_temporary_difference_arising_in_year___post_financeability___nominal.WWN">#REF!</definedName>
    <definedName name="Total_third_party___principal_service_revenues___control___real.ADDN1">#REF!</definedName>
    <definedName name="Total_third_party___principal_service_revenues___control___real.ADDN2">#REF!</definedName>
    <definedName name="Total_third_party___principal_service_revenues___control___real.BR">#REF!</definedName>
    <definedName name="Total_third_party___principal_service_revenues___control___real.WN">#REF!</definedName>
    <definedName name="Total_third_party___principal_service_revenues___control___real.WR">#REF!</definedName>
    <definedName name="Total_third_party___principal_service_revenues___control___real.WWN">#REF!</definedName>
    <definedName name="Total_unmeasured_residential_retail_service_revenue___nominal">#REF!</definedName>
    <definedName name="Total_value_of_retail_Business_Margin___nominal">#REF!</definedName>
    <definedName name="Total_value_of_scrip_shares_issued___nominal">#REF!</definedName>
    <definedName name="Total_wholesale_charge_Business___nominal">#REF!</definedName>
    <definedName name="Total_Wholesale_control___Allowed_Revenues___simple_average___real">#REF!</definedName>
    <definedName name="Total_wholesale_revenue_impact_of_post_financeability___nominal.ADDN1">#REF!</definedName>
    <definedName name="Total_wholesale_revenue_impact_of_post_financeability___nominal.ADDN2">#REF!</definedName>
    <definedName name="Total_wholesale_revenue_impact_of_post_financeability___nominal.BR">#REF!</definedName>
    <definedName name="Total_wholesale_revenue_impact_of_post_financeability___nominal.WN">#REF!</definedName>
    <definedName name="Total_wholesale_revenue_impact_of_post_financeability___nominal.WR">#REF!</definedName>
    <definedName name="Total_wholesale_revenue_impact_of_post_financeability___nominal.WWN">#REF!</definedName>
    <definedName name="Total_wholesale_revenue_impact_of_post_financeability___real.ADDN1">#REF!</definedName>
    <definedName name="Total_wholesale_revenue_impact_of_post_financeability___real.ADDN2">#REF!</definedName>
    <definedName name="Total_wholesale_revenue_impact_of_post_financeability___real.BR">#REF!</definedName>
    <definedName name="Total_wholesale_revenue_impact_of_post_financeability___real.WN">#REF!</definedName>
    <definedName name="Total_wholesale_revenue_impact_of_post_financeability___real.WR">#REF!</definedName>
    <definedName name="Total_wholesale_revenue_impact_of_post_financeability___real.WWN">#REF!</definedName>
    <definedName name="Total_Wholesale_revenue_impact_of_post_financeability_margin___Business___real">#REF!</definedName>
    <definedName name="TotalNETScapex">#REF!</definedName>
    <definedName name="TotalNETwcapex">#REF!</definedName>
    <definedName name="Totals">#REF!</definedName>
    <definedName name="Totex____control___real.ADDN1">#REF!</definedName>
    <definedName name="Totex____control___real.ADDN2">#REF!</definedName>
    <definedName name="Totex____control___real.BR">#REF!</definedName>
    <definedName name="Totex____control___real.WN">#REF!</definedName>
    <definedName name="Totex____control___real.WR">#REF!</definedName>
    <definedName name="Totex____control___real.WWN">#REF!</definedName>
    <definedName name="TOTgrosscapsew">#REF!</definedName>
    <definedName name="TOTgrosscapwat">#REF!</definedName>
    <definedName name="TOTnetcapsew2">#REF!</definedName>
    <definedName name="TOTnetcapwat2">#REF!</definedName>
    <definedName name="Trade_and_other_creditors_balance___Business___nominal">#REF!</definedName>
    <definedName name="Trade_and_other_creditors_balance___Business___nominal.BEG">#REF!</definedName>
    <definedName name="Trade_and_other_creditors_balance___Residential___nominal">#REF!</definedName>
    <definedName name="Trade_and_other_creditors_balance___Residential___nominal.BEG">#REF!</definedName>
    <definedName name="Trade_and_other_creditors_initial_balance___business___nominal">#REF!</definedName>
    <definedName name="Trade_and_other_creditors_initial_balance___Residential___nominal">#REF!</definedName>
    <definedName name="Trade_and_other_payables___Wholesale_creditors___residential_retail___POS">#REF!</definedName>
    <definedName name="Trade_creditors_and_other_payables_balance___Appointee___nominal">#REF!</definedName>
    <definedName name="Trade_creditors_and_other_payables_balance___control___nominal.ADDN1">#REF!</definedName>
    <definedName name="Trade_creditors_and_other_payables_balance___control___nominal.ADDN2">#REF!</definedName>
    <definedName name="Trade_creditors_and_other_payables_balance___control___nominal.BR">#REF!</definedName>
    <definedName name="Trade_creditors_and_other_payables_balance___control___nominal.WN">#REF!</definedName>
    <definedName name="Trade_creditors_and_other_payables_balance___control___nominal.WR">#REF!</definedName>
    <definedName name="Trade_creditors_and_other_payables_balance___control___nominal.WWN">#REF!</definedName>
    <definedName name="Trade_creditors_and_other_payables_balance___Wholesale___nominal">#REF!</definedName>
    <definedName name="Trade_creditors_balance___control___nominal.ADDN1">#REF!</definedName>
    <definedName name="Trade_creditors_balance___control___nominal.ADDN1.BEG">#REF!</definedName>
    <definedName name="Trade_creditors_balance___control___nominal.ADDN2">#REF!</definedName>
    <definedName name="Trade_creditors_balance___control___nominal.ADDN2.BEG">#REF!</definedName>
    <definedName name="Trade_creditors_balance___control___nominal.BR">#REF!</definedName>
    <definedName name="Trade_creditors_balance___control___nominal.BR.BEG">#REF!</definedName>
    <definedName name="Trade_creditors_balance___control___nominal.WN">#REF!</definedName>
    <definedName name="Trade_creditors_balance___control___nominal.WN.BEG">#REF!</definedName>
    <definedName name="Trade_creditors_balance___control___nominal.WR">#REF!</definedName>
    <definedName name="Trade_creditors_balance___control___nominal.WR.BEG">#REF!</definedName>
    <definedName name="Trade_creditors_balance___control___nominal.WWN">#REF!</definedName>
    <definedName name="Trade_creditors_balance___control___nominal.WWN.BEG">#REF!</definedName>
    <definedName name="Trade_creditors_target_balance___control___nominal.ADDN1">#REF!</definedName>
    <definedName name="Trade_creditors_target_balance___control___nominal.ADDN2">#REF!</definedName>
    <definedName name="Trade_creditors_target_balance___control___nominal.BR">#REF!</definedName>
    <definedName name="Trade_creditors_target_balance___control___nominal.WN">#REF!</definedName>
    <definedName name="Trade_creditors_target_balance___control___nominal.WR">#REF!</definedName>
    <definedName name="Trade_creditors_target_balance___control___nominal.WWN">#REF!</definedName>
    <definedName name="Trade_debtor_and_other_receivables_balance___Appointee___nominal">#REF!</definedName>
    <definedName name="Trade_debtors___Residential_b_f___nominal">#REF!</definedName>
    <definedName name="Trade_debtors_and_other_receivables_balance___control___nominal.ADDN1">#REF!</definedName>
    <definedName name="Trade_debtors_and_other_receivables_balance___control___nominal.ADDN2">#REF!</definedName>
    <definedName name="Trade_debtors_and_other_receivables_balance___control___nominal.BR">#REF!</definedName>
    <definedName name="Trade_debtors_and_other_receivables_balance___control___nominal.WN">#REF!</definedName>
    <definedName name="Trade_debtors_and_other_receivables_balance___control___nominal.WR">#REF!</definedName>
    <definedName name="Trade_debtors_and_other_receivables_balance___control___nominal.WWN">#REF!</definedName>
    <definedName name="Trade_debtors_and_other_receivables_balance___Wholesale___nominal">#REF!</definedName>
    <definedName name="Trade_debtors_balance___control___nominal.ADDN1">#REF!</definedName>
    <definedName name="Trade_debtors_balance___control___nominal.ADDN1.BEG">#REF!</definedName>
    <definedName name="Trade_debtors_balance___control___nominal.ADDN2">#REF!</definedName>
    <definedName name="Trade_debtors_balance___control___nominal.ADDN2.BEG">#REF!</definedName>
    <definedName name="Trade_debtors_balance___control___nominal.BR">#REF!</definedName>
    <definedName name="Trade_debtors_balance___control___nominal.BR.BEG">#REF!</definedName>
    <definedName name="Trade_debtors_balance___control___nominal.WN">#REF!</definedName>
    <definedName name="Trade_debtors_balance___control___nominal.WN.BEG">#REF!</definedName>
    <definedName name="Trade_debtors_balance___control___nominal.WR">#REF!</definedName>
    <definedName name="Trade_debtors_balance___control___nominal.WR.BEG">#REF!</definedName>
    <definedName name="Trade_debtors_balance___control___nominal.WWN">#REF!</definedName>
    <definedName name="Trade_debtors_balance___control___nominal.WWN.BEG">#REF!</definedName>
    <definedName name="Trade_debtors_target_balance___control___nominal.ADDN1">#REF!</definedName>
    <definedName name="Trade_debtors_target_balance___control___nominal.ADDN2">#REF!</definedName>
    <definedName name="Trade_debtors_target_balance___control___nominal.BR">#REF!</definedName>
    <definedName name="Trade_debtors_target_balance___control___nominal.WN">#REF!</definedName>
    <definedName name="Trade_debtors_target_balance___control___nominal.WR">#REF!</definedName>
    <definedName name="Trade_debtors_target_balance___control___nominal.WWN">#REF!</definedName>
    <definedName name="Transition">#REF!</definedName>
    <definedName name="trdhtr" hidden="1">#REF!</definedName>
    <definedName name="Trk_Tol">#REF!</definedName>
    <definedName name="TYNE_WEAR">#REF!</definedName>
    <definedName name="Units">#REF!</definedName>
    <definedName name="Units_in_a_million">#REF!</definedName>
    <definedName name="Unmeasured_apportioned_revenue___business___nominal.ADDN1">#REF!</definedName>
    <definedName name="Unmeasured_apportioned_revenue___business___nominal.ADDN2">#REF!</definedName>
    <definedName name="Unmeasured_apportioned_revenue___business___nominal.BR">#REF!</definedName>
    <definedName name="Unmeasured_apportioned_revenue___business___nominal.WN">#REF!</definedName>
    <definedName name="Unmeasured_apportioned_revenue___business___nominal.WR">#REF!</definedName>
    <definedName name="Unmeasured_apportioned_revenue___business___nominal.WWN">#REF!</definedName>
    <definedName name="Unmeasured_apportioned_revenue___business___nominal_total">#REF!</definedName>
    <definedName name="Unmeasured_apportioned_revenue___residential___nominal.ADDN1">#REF!</definedName>
    <definedName name="Unmeasured_apportioned_revenue___residential___nominal.ADDN2">#REF!</definedName>
    <definedName name="Unmeasured_apportioned_revenue___residential___nominal.BR">#REF!</definedName>
    <definedName name="Unmeasured_apportioned_revenue___residential___nominal.WN">#REF!</definedName>
    <definedName name="Unmeasured_apportioned_revenue___residential___nominal.WR">#REF!</definedName>
    <definedName name="Unmeasured_apportioned_revenue___residential___nominal.WWN">#REF!</definedName>
    <definedName name="Unmeasured_apportioned_revenue___residential___nominal_total">#REF!</definedName>
    <definedName name="Unmeasured_dual_service_customer_service_revenue_inc_DPC_margin___post_financeability___real">#REF!</definedName>
    <definedName name="Unmeasured_dual_service_customer_service_revenue_inc_DPC_margin___real">#REF!</definedName>
    <definedName name="Unmeasured_residential_retail_service_revenue___real">#REF!</definedName>
    <definedName name="Unmeasured_residential_retail_service_revenue_for_debtor_days___nominal">#REF!</definedName>
    <definedName name="Unmeasured_residential_retail_service_revenue_inc_DPC_margin___nominal">#REF!</definedName>
    <definedName name="Unmeasured_residential_retail_service_revenue_inc_DPC_margin___real">#REF!</definedName>
    <definedName name="Unmeasured_residential_retail_service_revenue_weighting">#REF!</definedName>
    <definedName name="Unmeasured_sewerage_customer_service_revenue_inc_DPC_margin___post_financeability___real">#REF!</definedName>
    <definedName name="Unmeasured_sewerage_customer_service_revenue_inc_DPC_margin___real">#REF!</definedName>
    <definedName name="Unmeasured_water_customer_service_revenue_inc_DPC_margin___post_financeability___real">#REF!</definedName>
    <definedName name="Unmeasured_water_customer_service_revenue_inc_DPC_margin___real">#REF!</definedName>
    <definedName name="Useful_life_of_wholesale_fixed_assets_roundup___control.ADDN1">#REF!</definedName>
    <definedName name="Useful_life_of_wholesale_fixed_assets_roundup___control.ADDN2">#REF!</definedName>
    <definedName name="Useful_life_of_wholesale_fixed_assets_roundup___control.BR">#REF!</definedName>
    <definedName name="Useful_life_of_wholesale_fixed_assets_roundup___control.WN">#REF!</definedName>
    <definedName name="Useful_life_of_wholesale_fixed_assets_roundup___control.WR">#REF!</definedName>
    <definedName name="Useful_life_of_wholesale_fixed_assets_roundup___control.WWN">#REF!</definedName>
    <definedName name="Value_of_scrip_shares_issued___control___nominal.ADDN1">#REF!</definedName>
    <definedName name="Value_of_scrip_shares_issued___control___nominal.ADDN2">#REF!</definedName>
    <definedName name="Value_of_scrip_shares_issued___control___nominal.BR">#REF!</definedName>
    <definedName name="Value_of_scrip_shares_issued___control___nominal.WN">#REF!</definedName>
    <definedName name="Value_of_scrip_shares_issued___control___nominal.WR">#REF!</definedName>
    <definedName name="Value_of_scrip_shares_issued___control___nominal.WWN">#REF!</definedName>
    <definedName name="W_GLAM">#REF!</definedName>
    <definedName name="W_MIDS">#REF!</definedName>
    <definedName name="W_SUSSEX">#REF!</definedName>
    <definedName name="W_YORKS">#REF!</definedName>
    <definedName name="WACC_nominal.ADDN1">#REF!</definedName>
    <definedName name="WACC_nominal.ADDN2">#REF!</definedName>
    <definedName name="WACC_nominal.BR">#REF!</definedName>
    <definedName name="WACC_nominal.WN">#REF!</definedName>
    <definedName name="WACC_nominal.WR">#REF!</definedName>
    <definedName name="WACC_nominal.WWN">#REF!</definedName>
    <definedName name="WACC_real.ADDN1">#REF!</definedName>
    <definedName name="WACC_real.ADDN2">#REF!</definedName>
    <definedName name="WACC_real.BR">#REF!</definedName>
    <definedName name="WACC_real.WN">#REF!</definedName>
    <definedName name="WACC_real.WR">#REF!</definedName>
    <definedName name="WACC_real.WWN">#REF!</definedName>
    <definedName name="WARWICKS">#REF!</definedName>
    <definedName name="WaSC_average_bill___5yr_average___nominal">#REF!</definedName>
    <definedName name="WaSC_average_bill___5yr_average___real">#REF!</definedName>
    <definedName name="WaSC_average_bill___nominal">#REF!</definedName>
    <definedName name="WaSC_average_bill___real">#REF!</definedName>
    <definedName name="WaSC_average_bill_growth___nominal">#REF!</definedName>
    <definedName name="WaSC_average_bill_growth___real">#REF!</definedName>
    <definedName name="WaSCstransition">#REF!</definedName>
    <definedName name="Wastewater___Allowed_Revenues___real">#REF!</definedName>
    <definedName name="Wastewater_network___Allowed_Revenues___real">#REF!</definedName>
    <definedName name="Wastewater_network___K___periodic">#REF!</definedName>
    <definedName name="Wastewater_network_allowed_revenue_build_up___check">#REF!</definedName>
    <definedName name="Wastewater_network_allowed_revenue_build_up___check_overall">#REF!</definedName>
    <definedName name="Water___Allowed_Revenues___real">#REF!</definedName>
    <definedName name="Water_network___Allowed_Revenues___real">#REF!</definedName>
    <definedName name="Water_network___K___periodic">#REF!</definedName>
    <definedName name="Water_network_allowed_revenue_build_up___check">#REF!</definedName>
    <definedName name="Water_network_allowed_revenue_build_up___check_overall">#REF!</definedName>
    <definedName name="Water_resources___Allowed_Revenues___real">#REF!</definedName>
    <definedName name="Water_resources___K___periodic">#REF!</definedName>
    <definedName name="Water_resources_allowed_revenue_build_up___check">#REF!</definedName>
    <definedName name="Water_resources_allowed_revenue_build_up___check_overall">#REF!</definedName>
    <definedName name="WaterGC">#REF!</definedName>
    <definedName name="watIRE">#REF!</definedName>
    <definedName name="WatMNIgc">#REF!</definedName>
    <definedName name="WBaseG_Act">#REF!</definedName>
    <definedName name="WBaseG_BP">#REF!</definedName>
    <definedName name="WBaseG_FD">#REF!</definedName>
    <definedName name="WBaseN_Act">#REF!</definedName>
    <definedName name="WBaseN_FD">#REF!</definedName>
    <definedName name="wdfw">#REF!</definedName>
    <definedName name="wedfw">#REF!</definedName>
    <definedName name="wefw">#REF!</definedName>
    <definedName name="wefwe">#REF!</definedName>
    <definedName name="wefwerf">#REF!</definedName>
    <definedName name="Weighted_average_Base_RoRE_Appointee___nominal">#REF!</definedName>
    <definedName name="Weighted_PAYG_rate.ADDN1">#REF!</definedName>
    <definedName name="Weighted_PAYG_rate.ADDN2">#REF!</definedName>
    <definedName name="Weighted_PAYG_rate.BR">#REF!</definedName>
    <definedName name="Weighted_PAYG_rate.WN">#REF!</definedName>
    <definedName name="Weighted_PAYG_rate.WR">#REF!</definedName>
    <definedName name="Weighted_PAYG_rate.WWN">#REF!</definedName>
    <definedName name="Weighted_PAYG_rate___Wholesale">#REF!</definedName>
    <definedName name="Weighted_RCV_run_off_rate___nominal.ADDN1">#REF!</definedName>
    <definedName name="Weighted_RCV_run_off_rate___nominal.ADDN2">#REF!</definedName>
    <definedName name="Weighted_RCV_run_off_rate___nominal.BR">#REF!</definedName>
    <definedName name="Weighted_RCV_run_off_rate___nominal.WN">#REF!</definedName>
    <definedName name="Weighted_RCV_run_off_rate___nominal.WR">#REF!</definedName>
    <definedName name="Weighted_RCV_run_off_rate___nominal.WWN">#REF!</definedName>
    <definedName name="Weighted_RCV_run_off_rate___Wholesale___nominal">#REF!</definedName>
    <definedName name="Weighted_Total_retail_Business_margin">#REF!</definedName>
    <definedName name="WEnhG_BP">#REF!</definedName>
    <definedName name="WEnhG_FD">#REF!</definedName>
    <definedName name="WEnhN_Act">#REF!</definedName>
    <definedName name="WEnhN_FD">#REF!</definedName>
    <definedName name="wert" hidden="1">{"GROSS",#N/A,FALSE,"401C11"}</definedName>
    <definedName name="WGross_Act">#REF!</definedName>
    <definedName name="Wholesale_additional_control_1_allowed_revenue__excluding_capital_connection_charges___other_income_and_operating_income__per_residential_customer___real">#REF!</definedName>
    <definedName name="Wholesale_additional_control_2_allowed_revenue__excluding_capital_connection_charges___other_income_and_operating_income__per_residential_customer___real">#REF!</definedName>
    <definedName name="Wholesale_allowed_revenue_per_customer___Growth___control.ADDN1">#REF!</definedName>
    <definedName name="Wholesale_allowed_revenue_per_customer___Growth___control.ADDN2">#REF!</definedName>
    <definedName name="Wholesale_allowed_revenue_per_customer___Growth___control.BR">#REF!</definedName>
    <definedName name="Wholesale_allowed_revenue_per_customer___Growth___control.WN">#REF!</definedName>
    <definedName name="Wholesale_allowed_revenue_per_customer___Growth___control.WR">#REF!</definedName>
    <definedName name="Wholesale_allowed_revenue_per_customer___Growth___control.WWN">#REF!</definedName>
    <definedName name="Wholesale_allowed_revenue_per_customer___real___Growth___ADDN1___real">#REF!</definedName>
    <definedName name="Wholesale_allowed_revenue_per_customer___real___Growth___ADDN2___real">#REF!</definedName>
    <definedName name="Wholesale_allowed_revenue_per_customer___real___Growth___BR___real">#REF!</definedName>
    <definedName name="Wholesale_allowed_revenue_per_customer___real___Growth___WN">#REF!</definedName>
    <definedName name="Wholesale_allowed_revenue_per_customer___real___Growth___WR">#REF!</definedName>
    <definedName name="Wholesale_allowed_revenue_per_customer___real___Growth___WWN___real">#REF!</definedName>
    <definedName name="Wholesale_and_retail_line_item_split___Capex_creditor___business_retail___nominal___POS">#REF!</definedName>
    <definedName name="Wholesale_and_retail_line_item_split___capex_creditors___residential_retail___nominal_POS">#REF!</definedName>
    <definedName name="Wholesale_bio_resources_allowed_revenue__excluding_capital_connection_charges___other_income_and_operating_income__per_residential_customer___real">#REF!</definedName>
    <definedName name="Wholesale_charge___Residential___nominal">#REF!</definedName>
    <definedName name="Wholesale_control___residential_apportionment_CALC.ADDN1">#REF!</definedName>
    <definedName name="Wholesale_control___residential_apportionment_CALC.ADDN2">#REF!</definedName>
    <definedName name="Wholesale_control___residential_apportionment_CALC.BR">#REF!</definedName>
    <definedName name="Wholesale_control___residential_apportionment_CALC.WN">#REF!</definedName>
    <definedName name="Wholesale_control___residential_apportionment_CALC.WR">#REF!</definedName>
    <definedName name="Wholesale_control___residential_apportionment_CALC.WWN">#REF!</definedName>
    <definedName name="Wholesale_control__growth_calculated_over_5_years_period____K.ADDN1">#REF!</definedName>
    <definedName name="Wholesale_control__growth_calculated_over_5_years_period____K.ADDN2">#REF!</definedName>
    <definedName name="Wholesale_control__growth_calculated_over_5_years_period____K.BR">#REF!</definedName>
    <definedName name="Wholesale_control__growth_calculated_over_5_years_period____K.WN">#REF!</definedName>
    <definedName name="Wholesale_control__growth_calculated_over_5_years_period____K.WR">#REF!</definedName>
    <definedName name="Wholesale_control__growth_calculated_over_5_years_period____K.WWN">#REF!</definedName>
    <definedName name="Wholesale_control__growth_calculated_over_5_years_period____K___simple_average.ADDN1">#REF!</definedName>
    <definedName name="Wholesale_control__growth_calculated_over_5_years_period____K___simple_average.ADDN2">#REF!</definedName>
    <definedName name="Wholesale_control__growth_calculated_over_5_years_period____K___simple_average.BR">#REF!</definedName>
    <definedName name="Wholesale_control__growth_calculated_over_5_years_period____K___simple_average.WN">#REF!</definedName>
    <definedName name="Wholesale_control__growth_calculated_over_5_years_period____K___simple_average.WR">#REF!</definedName>
    <definedName name="Wholesale_control__growth_calculated_over_5_years_period____K___simple_average.WWN">#REF!</definedName>
    <definedName name="Wholesale_control_allowed_revenue__exc_capital_connection_charges__other_income_and_operating_income__per_residential_customer____real.ADDN1">#REF!</definedName>
    <definedName name="Wholesale_control_allowed_revenue__exc_capital_connection_charges__other_income_and_operating_income__per_residential_customer____real.ADDN2">#REF!</definedName>
    <definedName name="Wholesale_control_allowed_revenue__exc_capital_connection_charges__other_income_and_operating_income__per_residential_customer____real.BR">#REF!</definedName>
    <definedName name="Wholesale_control_allowed_revenue__exc_capital_connection_charges__other_income_and_operating_income__per_residential_customer____real.WN">#REF!</definedName>
    <definedName name="Wholesale_control_allowed_revenue__exc_capital_connection_charges__other_income_and_operating_income__per_residential_customer____real.WR">#REF!</definedName>
    <definedName name="Wholesale_control_allowed_revenue__exc_capital_connection_charges__other_income_and_operating_income__per_residential_customer____real.WWN">#REF!</definedName>
    <definedName name="Wholesale_control_allowed_revenue__exc_capital_connection_charges__other_income_and_operating_income__per_residential_customer____real___BR">#REF!</definedName>
    <definedName name="Wholesale_control_allowed_revenue__exc_capital_connection_charges__other_income_and_operating_income__per_residential_customer____real___WWN">#REF!</definedName>
    <definedName name="Wholesale_control_balance_sheet_balances.ADDN1">#REF!</definedName>
    <definedName name="Wholesale_control_balance_sheet_balances.ADDN2">#REF!</definedName>
    <definedName name="Wholesale_control_balance_sheet_balances.BR">#REF!</definedName>
    <definedName name="Wholesale_control_balance_sheet_balances.WN">#REF!</definedName>
    <definedName name="Wholesale_control_balance_sheet_balances.WR">#REF!</definedName>
    <definedName name="Wholesale_control_balance_sheet_balances.WWN">#REF!</definedName>
    <definedName name="Wholesale_control_balance_sheet_balances_overall.ADDN1">#REF!</definedName>
    <definedName name="Wholesale_control_balance_sheet_balances_overall.ADDN2">#REF!</definedName>
    <definedName name="Wholesale_control_balance_sheet_balances_overall.BR">#REF!</definedName>
    <definedName name="Wholesale_control_balance_sheet_balances_overall.WN">#REF!</definedName>
    <definedName name="Wholesale_control_balance_sheet_balances_overall.WR">#REF!</definedName>
    <definedName name="Wholesale_control_balance_sheet_balances_overall.WWN">#REF!</definedName>
    <definedName name="Wholesale_control_balance_sheets_balance">#REF!</definedName>
    <definedName name="Wholesale_control_balance_sheets_balance_overall">#REF!</definedName>
    <definedName name="Wholesale_creditor_balance___Business___nominal">#REF!</definedName>
    <definedName name="Wholesale_creditor_balance___Business___nominal.BEG">#REF!</definedName>
    <definedName name="Wholesale_creditor_balance___Residential___nominal">#REF!</definedName>
    <definedName name="Wholesale_creditor_balance___Residential___nominal.BEG">#REF!</definedName>
    <definedName name="Wholesale_DB_pension_cash_excess_over_charge___nominal.ADDN1">#REF!</definedName>
    <definedName name="Wholesale_DB_pension_cash_excess_over_charge___nominal.ADDN2">#REF!</definedName>
    <definedName name="Wholesale_DB_pension_cash_excess_over_charge___nominal.BR">#REF!</definedName>
    <definedName name="Wholesale_DB_pension_cash_excess_over_charge___nominal.WN">#REF!</definedName>
    <definedName name="Wholesale_DB_pension_cash_excess_over_charge___nominal.WR">#REF!</definedName>
    <definedName name="Wholesale_DB_pension_cash_excess_over_charge___nominal.WWN">#REF!</definedName>
    <definedName name="Wholesale_fixed_assets___half___control___nominal.ADDN1">#REF!</definedName>
    <definedName name="Wholesale_fixed_assets___half___control___nominal.ADDN2">#REF!</definedName>
    <definedName name="Wholesale_fixed_assets___half___control___nominal.BR">#REF!</definedName>
    <definedName name="Wholesale_fixed_assets___half___control___nominal.WN">#REF!</definedName>
    <definedName name="Wholesale_fixed_assets___half___control___nominal.WR">#REF!</definedName>
    <definedName name="Wholesale_fixed_assets___half___control___nominal.WWN">#REF!</definedName>
    <definedName name="Wholesale_fixed_assets_acc._dep._initial_balance___control___nominal.ADDN1">#REF!</definedName>
    <definedName name="Wholesale_fixed_assets_acc._dep._initial_balance___control___nominal.ADDN2">#REF!</definedName>
    <definedName name="Wholesale_fixed_assets_acc._dep._initial_balance___control___nominal.BR">#REF!</definedName>
    <definedName name="Wholesale_fixed_assets_acc._dep._initial_balance___control___nominal.WN">#REF!</definedName>
    <definedName name="Wholesale_fixed_assets_acc._dep._initial_balance___control___nominal.WR">#REF!</definedName>
    <definedName name="Wholesale_fixed_assets_acc._dep._initial_balance___control___nominal.WWN">#REF!</definedName>
    <definedName name="Wholesale_fixed_assets_balance___control___nominal.ADDN1">#REF!</definedName>
    <definedName name="Wholesale_fixed_assets_balance___control___nominal.ADDN1.BEG">#REF!</definedName>
    <definedName name="Wholesale_fixed_assets_balance___control___nominal.ADDN2">#REF!</definedName>
    <definedName name="Wholesale_fixed_assets_balance___control___nominal.ADDN2.BEG">#REF!</definedName>
    <definedName name="Wholesale_fixed_assets_balance___control___nominal.BR">#REF!</definedName>
    <definedName name="Wholesale_fixed_assets_balance___control___nominal.BR.BEG">#REF!</definedName>
    <definedName name="Wholesale_fixed_assets_balance___control___nominal.WN">#REF!</definedName>
    <definedName name="Wholesale_fixed_assets_balance___control___nominal.WN.BEG">#REF!</definedName>
    <definedName name="Wholesale_fixed_assets_balance___control___nominal.WR">#REF!</definedName>
    <definedName name="Wholesale_fixed_assets_balance___control___nominal.WR.BEG">#REF!</definedName>
    <definedName name="Wholesale_fixed_assets_balance___control___nominal.WWN">#REF!</definedName>
    <definedName name="Wholesale_fixed_assets_balance___control___nominal.WWN.BEG">#REF!</definedName>
    <definedName name="Wholesale_fixed_assets_depreciation___nominal.ADDN1">#REF!</definedName>
    <definedName name="Wholesale_fixed_assets_depreciation___nominal.ADDN1.NEG">#REF!</definedName>
    <definedName name="Wholesale_fixed_assets_depreciation___nominal.ADDN2">#REF!</definedName>
    <definedName name="Wholesale_fixed_assets_depreciation___nominal.ADDN2.NEG">#REF!</definedName>
    <definedName name="Wholesale_fixed_assets_depreciation___nominal.BR">#REF!</definedName>
    <definedName name="Wholesale_fixed_assets_depreciation___nominal.BR.NEG">#REF!</definedName>
    <definedName name="Wholesale_fixed_assets_depreciation___nominal.WN">#REF!</definedName>
    <definedName name="Wholesale_fixed_assets_depreciation___nominal.WN.NEG">#REF!</definedName>
    <definedName name="Wholesale_fixed_assets_depreciation___nominal.WR">#REF!</definedName>
    <definedName name="Wholesale_fixed_assets_depreciation___nominal.WR.NEG">#REF!</definedName>
    <definedName name="Wholesale_fixed_assets_depreciation___nominal.WWN">#REF!</definedName>
    <definedName name="Wholesale_fixed_assets_depreciation___nominal.WWN.NEG">#REF!</definedName>
    <definedName name="Wholesale_fixed_assets_depreciation___wholesale___nominal">#REF!</definedName>
    <definedName name="Wholesale_fixed_assets_depreciation___wholesale___nominal.NEG">#REF!</definedName>
    <definedName name="Wholesale_fixed_assets_depreciation_rate___control.ADDN1">#REF!</definedName>
    <definedName name="Wholesale_fixed_assets_depreciation_rate___control.ADDN2">#REF!</definedName>
    <definedName name="Wholesale_fixed_assets_depreciation_rate___control.BR">#REF!</definedName>
    <definedName name="Wholesale_fixed_assets_depreciation_rate___control.WN">#REF!</definedName>
    <definedName name="Wholesale_fixed_assets_depreciation_rate___control.WR">#REF!</definedName>
    <definedName name="Wholesale_fixed_assets_depreciation_rate___control.WWN">#REF!</definedName>
    <definedName name="Wholesale_fixed_assets_initial_balance___control___nominal.ADDN1">#REF!</definedName>
    <definedName name="Wholesale_fixed_assets_initial_balance___control___nominal.ADDN2">#REF!</definedName>
    <definedName name="Wholesale_fixed_assets_initial_balance___control___nominal.BR">#REF!</definedName>
    <definedName name="Wholesale_fixed_assets_initial_balance___control___nominal.WN">#REF!</definedName>
    <definedName name="Wholesale_fixed_assets_initial_balance___control___nominal.WR">#REF!</definedName>
    <definedName name="Wholesale_fixed_assets_initial_balance___control___nominal.WWN">#REF!</definedName>
    <definedName name="Wholesale_measured_charge___Retail_residential___nominal">#REF!</definedName>
    <definedName name="Wholesale_measured_charge_proportion_____100__alert">#REF!</definedName>
    <definedName name="Wholesale_measured_charge_proportion_____100__alert_overall">#REF!</definedName>
    <definedName name="Wholesale_measured_residential_revenue_weighting">#REF!</definedName>
    <definedName name="Wholesale_negative_tax_calculated___nominal">#REF!</definedName>
    <definedName name="Wholesale_negative_tax_calculated___post_financeability___nominal">#REF!</definedName>
    <definedName name="Wholesale_positive_tax_calculated___nominal">#REF!</definedName>
    <definedName name="Wholesale_positive_tax_calculated___post_financeability___nominal">#REF!</definedName>
    <definedName name="Wholesale_post_financeability_adjustments___real.ADDN1">#REF!</definedName>
    <definedName name="Wholesale_post_financeability_adjustments___real.ADDN2">#REF!</definedName>
    <definedName name="Wholesale_post_financeability_adjustments___real.BR">#REF!</definedName>
    <definedName name="Wholesale_post_financeability_adjustments___real.WN">#REF!</definedName>
    <definedName name="Wholesale_post_financeability_adjustments___real.WR">#REF!</definedName>
    <definedName name="Wholesale_post_financeability_adjustments___real.WWN">#REF!</definedName>
    <definedName name="Wholesale_post_financeability_revenue_impact___nominal">#REF!</definedName>
    <definedName name="Wholesale_revenue_impact_of_post_financeability__by_tariff_band___Business___nominal.1">#REF!</definedName>
    <definedName name="Wholesale_revenue_impact_of_post_financeability__by_tariff_band___Business___nominal.2">#REF!</definedName>
    <definedName name="Wholesale_revenue_impact_of_post_financeability__by_tariff_band___Business___nominal.3">#REF!</definedName>
    <definedName name="Wholesale_revenue_impact_of_post_financeability_margin___by_tariff_band___Business___nominal.1">#REF!</definedName>
    <definedName name="Wholesale_revenue_impact_of_post_financeability_margin___by_tariff_band___Business___nominal.2">#REF!</definedName>
    <definedName name="Wholesale_revenue_impact_of_post_financeability_margin___by_tariff_band___Business___nominal.3">#REF!</definedName>
    <definedName name="Wholesale_revenue_impact_of_post_financeability_margin___by_tariff_band___Business___real.1">#REF!</definedName>
    <definedName name="Wholesale_revenue_impact_of_post_financeability_margin___by_tariff_band___Business___real.2">#REF!</definedName>
    <definedName name="Wholesale_revenue_impact_of_post_financeability_margin___by_tariff_band___Business___real.3">#REF!</definedName>
    <definedName name="Wholesale_tax_due___nominal">#REF!</definedName>
    <definedName name="Wholesale_tax_due___post_financeability___nominal">#REF!</definedName>
    <definedName name="Wholesale_tax_loss_balance___nominal">#REF!</definedName>
    <definedName name="Wholesale_tax_loss_balance___nominal.BEG">#REF!</definedName>
    <definedName name="Wholesale_tax_loss_balance___post_financeability___nominal">#REF!</definedName>
    <definedName name="Wholesale_tax_loss_balance___post_financeability___nominal.BEG">#REF!</definedName>
    <definedName name="Wholesale_total_base_RORE___nominal">#REF!</definedName>
    <definedName name="Wholesale_total_revenue_apportioned___residential___nominal">#REF!</definedName>
    <definedName name="Wholesale_unmeasured_charge___Retail_residential___nominal">#REF!</definedName>
    <definedName name="Wholesale_unmeasured_charge_proportion_____100__alert">#REF!</definedName>
    <definedName name="Wholesale_unmeasured_charge_proportion_____100__alert_overall">#REF!</definedName>
    <definedName name="Wholesale_unmeasured_residential_revenue_weighting">#REF!</definedName>
    <definedName name="Wholesale_wastewater_network_allowed_revenue__excluding_capital_connection_charges__other_income_and_operating_income__per_residential_customer___real">#REF!</definedName>
    <definedName name="Wholesale_water_network_allowed_revenue__excluding_capital_connection_charges__other_income_and_operating_income__per_residential_customer___real">#REF!</definedName>
    <definedName name="Wholesale_water_resources_allowed_revenue__excluding_capital_connection_charges__other_income_and_operating_income__per_residential_customer___real">#REF!</definedName>
    <definedName name="WILTS">#REF!</definedName>
    <definedName name="WIREN_Act">#REF!</definedName>
    <definedName name="WMNIN_Act">#REF!</definedName>
    <definedName name="WNet_Act">#REF!</definedName>
    <definedName name="WNet_BP">#REF!</definedName>
    <definedName name="WNet_FD">#REF!</definedName>
    <definedName name="WoC_average_bill___5yr_average___nominal">#REF!</definedName>
    <definedName name="WoC_average_bill___5yr_average___real">#REF!</definedName>
    <definedName name="WoC_average_bill___nominal">#REF!</definedName>
    <definedName name="WoC_average_bill___real">#REF!</definedName>
    <definedName name="WoC_average_bill_growth___nominal">#REF!</definedName>
    <definedName name="WoC_average_bill_growth___real">#REF!</definedName>
    <definedName name="WoCstransition">#REF!</definedName>
    <definedName name="wombat" hidden="1">#REF!</definedName>
    <definedName name="Working_capital_balances___control___nominal.ADDN1">#REF!</definedName>
    <definedName name="Working_capital_balances___control___nominal.ADDN2">#REF!</definedName>
    <definedName name="Working_capital_balances___control___nominal.BR">#REF!</definedName>
    <definedName name="Working_capital_balances___control___nominal.WN">#REF!</definedName>
    <definedName name="Working_capital_balances___control___nominal.WR">#REF!</definedName>
    <definedName name="Working_capital_balances___control___nominal.WWN">#REF!</definedName>
    <definedName name="Working_capital_by_tariff_band_check">#REF!</definedName>
    <definedName name="Working_capital_by_tariff_band_check_calc">#REF!</definedName>
    <definedName name="Working_capital_by_tariff_band_check_overall">#REF!</definedName>
    <definedName name="wotsthis" hidden="1">{"P&amp;L phased",#N/A,FALSE,"P and L";"Interest phased",#N/A,FALSE,"Interest";"Cshf phased",#N/A,FALSE,"Cashflow";"BSheet phased",#N/A,FALSE,"B Sheet";"Capex phased",#N/A,FALSE,"Capex"}</definedName>
    <definedName name="wrn.CHARGE." hidden="1">{"CHARGE",#N/A,FALSE,"401C11"}</definedName>
    <definedName name="wrn.GROSS." hidden="1">{"GROSS",#N/A,FALSE,"401C11"}</definedName>
    <definedName name="wrn.NET." hidden="1">{"NET",#N/A,FALSE,"401C11"}</definedName>
    <definedName name="wrn.papersdraft" hidden="1">{"bal",#N/A,FALSE,"working papers";"income",#N/A,FALSE,"working papers"}</definedName>
    <definedName name="wrn.Print._.5._.and._.12.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Phased." hidden="1">{"P&amp;L phased",#N/A,FALSE,"P and L";"Interest phased",#N/A,FALSE,"Interest";"Cshf phased",#N/A,FALSE,"Cashflow";"BSheet phased",#N/A,FALSE,"B Sheet";"Capex phased",#N/A,FALSE,"Capex"}</definedName>
    <definedName name="wrn.wpapers." hidden="1">{"bal",#N/A,FALSE,"working papers";"income",#N/A,FALSE,"working papers"}</definedName>
    <definedName name="WSHBPinputs">#REF!</definedName>
    <definedName name="WSHBPtrans">#REF!</definedName>
    <definedName name="WSHtransition">#REF!</definedName>
    <definedName name="WSXBPinputs">#REF!</definedName>
    <definedName name="WSXBPtrans">#REF!</definedName>
    <definedName name="WSXtransition">#REF!</definedName>
    <definedName name="Wtotalgrosscapx">#REF!</definedName>
    <definedName name="xxx" hidden="1">{"CHARGE",#N/A,FALSE,"401C11"}</definedName>
    <definedName name="Year">#REF!</definedName>
    <definedName name="Year_average___nominal___RCV___Growth___BR">#REF!</definedName>
    <definedName name="Year_average_nominal_RCV___Growth___ADDN1">#REF!</definedName>
    <definedName name="Year_average_nominal_RCV___Growth___ADDN2">#REF!</definedName>
    <definedName name="Year_average_nominal_RCV___Growth___WWN">#REF!</definedName>
    <definedName name="Year_average_nominal_RCV_Growth___WN">#REF!</definedName>
    <definedName name="Year_average_nominal_RCV_growth___WR">#REF!</definedName>
    <definedName name="Year_average_RCV___Growth___Wholesale___nominal">#REF!</definedName>
    <definedName name="Year_average_RCV_Growth____control.ADDN1">#REF!</definedName>
    <definedName name="Year_average_RCV_Growth____control.ADDN2">#REF!</definedName>
    <definedName name="Year_average_RCV_Growth____control.BR">#REF!</definedName>
    <definedName name="Year_average_RCV_Growth____control.WN">#REF!</definedName>
    <definedName name="Year_average_RCV_Growth____control.WR">#REF!</definedName>
    <definedName name="Year_average_RCV_Growth____control.WWN">#REF!</definedName>
    <definedName name="Years_from_valuation_date">#REF!</definedName>
    <definedName name="yhnry">#REF!</definedName>
    <definedName name="YKYBPinputs">#REF!</definedName>
    <definedName name="YKYBPtrans">#REF!</definedName>
    <definedName name="YKYtransition">#REF!</definedName>
    <definedName name="yyy" hidden="1">{"GROSS",#N/A,FALSE,"401C11"}</definedName>
    <definedName name="zzz" hidden="1">{"NET",#N/A,FALSE,"401C11"}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2" i="53" l="1"/>
  <c r="K91" i="53"/>
  <c r="K90" i="53"/>
  <c r="K89" i="53"/>
  <c r="K88" i="53"/>
  <c r="G86" i="51" l="1"/>
  <c r="I86" i="51"/>
  <c r="H86" i="51"/>
  <c r="G85" i="51"/>
  <c r="F53" i="50"/>
  <c r="G53" i="50"/>
  <c r="G52" i="50"/>
  <c r="F52" i="50"/>
  <c r="F82" i="50"/>
  <c r="G82" i="50"/>
  <c r="F55" i="51"/>
  <c r="G55" i="51"/>
  <c r="I55" i="51"/>
  <c r="H55" i="51"/>
  <c r="I53" i="50"/>
  <c r="H53" i="50"/>
  <c r="H82" i="50"/>
  <c r="I82" i="50"/>
  <c r="J81" i="50"/>
  <c r="I81" i="50"/>
  <c r="H81" i="50"/>
  <c r="M52" i="50"/>
  <c r="L52" i="50"/>
  <c r="K52" i="50"/>
  <c r="J52" i="50"/>
  <c r="I52" i="50"/>
  <c r="H52" i="50"/>
  <c r="G51" i="50"/>
  <c r="F51" i="50"/>
  <c r="H51" i="50"/>
  <c r="D6" i="85"/>
  <c r="D7" i="85"/>
  <c r="D8" i="85"/>
  <c r="D9" i="85"/>
  <c r="D10" i="85"/>
  <c r="D11" i="85"/>
  <c r="D12" i="85"/>
  <c r="D13" i="85"/>
  <c r="D14" i="85"/>
  <c r="D15" i="85"/>
  <c r="D16" i="85"/>
  <c r="D17" i="85"/>
  <c r="D18" i="85"/>
  <c r="D19" i="85"/>
  <c r="D20" i="85"/>
  <c r="D21" i="85"/>
  <c r="D22" i="85"/>
  <c r="D23" i="85"/>
  <c r="D24" i="85"/>
  <c r="D25" i="85"/>
  <c r="D26" i="85"/>
  <c r="D27" i="85"/>
  <c r="D28" i="85"/>
  <c r="D29" i="85"/>
  <c r="D30" i="85"/>
  <c r="D31" i="85"/>
  <c r="D32" i="85"/>
  <c r="D33" i="85"/>
  <c r="D34" i="85"/>
  <c r="D35" i="85"/>
  <c r="D36" i="85"/>
  <c r="D37" i="85"/>
  <c r="D38" i="85"/>
  <c r="D39" i="85"/>
  <c r="D40" i="85"/>
  <c r="D41" i="85"/>
  <c r="D42" i="85"/>
  <c r="D43" i="85"/>
  <c r="D44" i="85"/>
  <c r="D45" i="85"/>
  <c r="D46" i="85"/>
  <c r="D47" i="85"/>
  <c r="D48" i="85"/>
  <c r="D49" i="85"/>
  <c r="D50" i="85"/>
  <c r="D51" i="85"/>
  <c r="D52" i="85"/>
  <c r="D53" i="85"/>
  <c r="D54" i="85"/>
  <c r="D55" i="85"/>
  <c r="D56" i="85"/>
  <c r="D57" i="85"/>
  <c r="D58" i="85"/>
  <c r="D59" i="85"/>
  <c r="D60" i="85"/>
  <c r="D61" i="85"/>
  <c r="D62" i="85"/>
  <c r="D63" i="85"/>
  <c r="D64" i="85"/>
  <c r="D65" i="85"/>
  <c r="D66" i="85"/>
  <c r="D67" i="85"/>
  <c r="D68" i="85"/>
  <c r="D69" i="85"/>
  <c r="D70" i="85"/>
  <c r="D71" i="85"/>
  <c r="D72" i="85"/>
  <c r="D73" i="85"/>
  <c r="D74" i="85"/>
  <c r="D75" i="85"/>
  <c r="D76" i="85"/>
  <c r="D77" i="85"/>
  <c r="D78" i="85"/>
  <c r="D79" i="85"/>
  <c r="D80" i="85"/>
  <c r="D81" i="85"/>
  <c r="D82" i="85"/>
  <c r="D83" i="85"/>
  <c r="D84" i="85"/>
  <c r="D85" i="85"/>
  <c r="D86" i="85"/>
  <c r="D87" i="85"/>
  <c r="D88" i="85"/>
  <c r="D89" i="85"/>
  <c r="D90" i="85"/>
  <c r="D91" i="85"/>
  <c r="D92" i="85"/>
  <c r="D93" i="85"/>
  <c r="D94" i="85"/>
  <c r="D95" i="85"/>
  <c r="D96" i="85"/>
  <c r="D97" i="85"/>
  <c r="D98" i="85"/>
  <c r="D99" i="85"/>
  <c r="D100" i="85"/>
  <c r="D101" i="85"/>
  <c r="D102" i="85"/>
  <c r="D103" i="85"/>
  <c r="D104" i="85"/>
  <c r="D105" i="85"/>
  <c r="D106" i="85"/>
  <c r="D107" i="85"/>
  <c r="D108" i="85"/>
  <c r="D109" i="85"/>
  <c r="D110" i="85"/>
  <c r="D111" i="85"/>
  <c r="D112" i="85"/>
  <c r="D113" i="85"/>
  <c r="D114" i="85"/>
  <c r="D115" i="85"/>
  <c r="D116" i="85"/>
  <c r="D117" i="85"/>
  <c r="D118" i="85"/>
  <c r="D119" i="85"/>
  <c r="D120" i="85"/>
  <c r="D121" i="85"/>
  <c r="D122" i="85"/>
  <c r="D123" i="85"/>
  <c r="D124" i="85"/>
  <c r="D125" i="85"/>
  <c r="D126" i="85"/>
  <c r="D127" i="85"/>
  <c r="D128" i="85"/>
  <c r="D129" i="85"/>
  <c r="D130" i="85"/>
  <c r="D131" i="85"/>
  <c r="D132" i="85"/>
  <c r="D133" i="85"/>
  <c r="D134" i="85"/>
  <c r="D135" i="85"/>
  <c r="D136" i="85"/>
  <c r="D137" i="85"/>
  <c r="D138" i="85"/>
  <c r="D139" i="85"/>
  <c r="D140" i="85"/>
  <c r="D141" i="85"/>
  <c r="D142" i="85"/>
  <c r="D143" i="85"/>
  <c r="D144" i="85"/>
  <c r="D145" i="85"/>
  <c r="D146" i="85"/>
  <c r="D147" i="85"/>
  <c r="D148" i="85"/>
  <c r="D149" i="85"/>
  <c r="D150" i="85"/>
  <c r="D151" i="85"/>
  <c r="D152" i="85"/>
  <c r="D153" i="85"/>
  <c r="D154" i="85"/>
  <c r="D155" i="85"/>
  <c r="D156" i="85"/>
  <c r="D157" i="85"/>
  <c r="D158" i="85"/>
  <c r="D159" i="85"/>
  <c r="D160" i="85"/>
  <c r="D161" i="85"/>
  <c r="D162" i="85"/>
  <c r="D163" i="85"/>
  <c r="D164" i="85"/>
  <c r="D165" i="85"/>
  <c r="D166" i="85"/>
  <c r="D167" i="85"/>
  <c r="D168" i="85"/>
  <c r="D169" i="85"/>
  <c r="D170" i="85"/>
  <c r="D171" i="85"/>
  <c r="D172" i="85"/>
  <c r="D173" i="85"/>
  <c r="D174" i="85"/>
  <c r="D175" i="85"/>
  <c r="D176" i="85"/>
  <c r="D177" i="85"/>
  <c r="D178" i="85"/>
  <c r="D179" i="85"/>
  <c r="D180" i="85"/>
  <c r="D181" i="85"/>
  <c r="D182" i="85"/>
  <c r="D183" i="85"/>
  <c r="D184" i="85"/>
  <c r="D185" i="85"/>
  <c r="D186" i="85"/>
  <c r="D187" i="85"/>
  <c r="D188" i="85"/>
  <c r="D189" i="85"/>
  <c r="D190" i="85"/>
  <c r="D191" i="85"/>
  <c r="D192" i="85"/>
  <c r="D193" i="85"/>
  <c r="D194" i="85"/>
  <c r="D195" i="85"/>
  <c r="D196" i="85"/>
  <c r="D197" i="85"/>
  <c r="D198" i="85"/>
  <c r="D199" i="85"/>
  <c r="D200" i="85"/>
  <c r="D201" i="85"/>
  <c r="D202" i="85"/>
  <c r="D203" i="85"/>
  <c r="D204" i="85"/>
  <c r="D205" i="85"/>
  <c r="D206" i="85"/>
  <c r="D207" i="85"/>
  <c r="D208" i="85"/>
  <c r="D209" i="85"/>
  <c r="D210" i="85"/>
  <c r="D211" i="85"/>
  <c r="D212" i="85"/>
  <c r="D213" i="85"/>
  <c r="D214" i="85"/>
  <c r="D215" i="85"/>
  <c r="D216" i="85"/>
  <c r="D217" i="85"/>
  <c r="D218" i="85"/>
  <c r="D219" i="85"/>
  <c r="D220" i="85"/>
  <c r="D221" i="85"/>
  <c r="D222" i="85"/>
  <c r="D223" i="85"/>
  <c r="D224" i="85"/>
  <c r="D225" i="85"/>
  <c r="D226" i="85"/>
  <c r="D227" i="85"/>
  <c r="D228" i="85"/>
  <c r="D229" i="85"/>
  <c r="D230" i="85"/>
  <c r="D231" i="85"/>
  <c r="D232" i="85"/>
  <c r="D233" i="85"/>
  <c r="D234" i="85"/>
  <c r="D235" i="85"/>
  <c r="D236" i="85"/>
  <c r="D237" i="85"/>
  <c r="D238" i="85"/>
  <c r="D239" i="85"/>
  <c r="D240" i="85"/>
  <c r="D241" i="85"/>
  <c r="D242" i="85"/>
  <c r="D243" i="85"/>
  <c r="D244" i="85"/>
  <c r="D245" i="85"/>
  <c r="D246" i="85"/>
  <c r="D247" i="85"/>
  <c r="D248" i="85"/>
  <c r="D249" i="85"/>
  <c r="D250" i="85"/>
  <c r="D251" i="85"/>
  <c r="D252" i="85"/>
  <c r="D253" i="85"/>
  <c r="D254" i="85"/>
  <c r="D255" i="85"/>
  <c r="D256" i="85"/>
  <c r="D257" i="85"/>
  <c r="D258" i="85"/>
  <c r="D259" i="85"/>
  <c r="D260" i="85"/>
  <c r="D261" i="85"/>
  <c r="D262" i="85"/>
  <c r="D263" i="85"/>
  <c r="D264" i="85"/>
  <c r="D265" i="85"/>
  <c r="D266" i="85"/>
  <c r="D267" i="85"/>
  <c r="D268" i="85"/>
  <c r="D269" i="85"/>
  <c r="D270" i="85"/>
  <c r="D271" i="85"/>
  <c r="D272" i="85"/>
  <c r="D273" i="85"/>
  <c r="D274" i="85"/>
  <c r="D275" i="85"/>
  <c r="D276" i="85"/>
  <c r="D277" i="85"/>
  <c r="D278" i="85"/>
  <c r="D279" i="85"/>
  <c r="D280" i="85"/>
  <c r="D281" i="85"/>
  <c r="D282" i="85"/>
  <c r="D283" i="85"/>
  <c r="D284" i="85"/>
  <c r="D285" i="85"/>
  <c r="D286" i="85"/>
  <c r="D287" i="85"/>
  <c r="D288" i="85"/>
  <c r="D289" i="85"/>
  <c r="D290" i="85"/>
  <c r="D291" i="85"/>
  <c r="D292" i="85"/>
  <c r="D293" i="85"/>
  <c r="D294" i="85"/>
  <c r="D295" i="85"/>
  <c r="D296" i="85"/>
  <c r="D297" i="85"/>
  <c r="D298" i="85"/>
  <c r="D299" i="85"/>
  <c r="D300" i="85"/>
  <c r="D301" i="85"/>
  <c r="D302" i="85"/>
  <c r="D303" i="85"/>
  <c r="D304" i="85"/>
  <c r="D305" i="85"/>
  <c r="D306" i="85"/>
  <c r="D307" i="85"/>
  <c r="D308" i="85"/>
  <c r="D309" i="85"/>
  <c r="D310" i="85"/>
  <c r="D311" i="85"/>
  <c r="D312" i="85"/>
  <c r="D313" i="85"/>
  <c r="D314" i="85"/>
  <c r="D315" i="85"/>
  <c r="D316" i="85"/>
  <c r="D317" i="85"/>
  <c r="D318" i="85"/>
  <c r="D319" i="85"/>
  <c r="D320" i="85"/>
  <c r="D321" i="85"/>
  <c r="D322" i="85"/>
  <c r="D323" i="85"/>
  <c r="D324" i="85"/>
  <c r="D325" i="85"/>
  <c r="D326" i="85"/>
  <c r="D327" i="85"/>
  <c r="D328" i="85"/>
  <c r="D329" i="85"/>
  <c r="D330" i="85"/>
  <c r="D331" i="85"/>
  <c r="D332" i="85"/>
  <c r="D333" i="85"/>
  <c r="D334" i="85"/>
  <c r="D335" i="85"/>
  <c r="D336" i="85"/>
  <c r="D337" i="85"/>
  <c r="D6" i="82"/>
  <c r="D7" i="82"/>
  <c r="D8" i="82"/>
  <c r="D9" i="82"/>
  <c r="D10" i="82"/>
  <c r="D11" i="82"/>
  <c r="D12" i="82"/>
  <c r="D13" i="82"/>
  <c r="D14" i="82"/>
  <c r="D15" i="82"/>
  <c r="D16" i="82"/>
  <c r="D17" i="82"/>
  <c r="D18" i="82"/>
  <c r="D19" i="82"/>
  <c r="D20" i="82"/>
  <c r="D21" i="82"/>
  <c r="D22" i="82"/>
  <c r="D23" i="82"/>
  <c r="D24" i="82"/>
  <c r="D25" i="82"/>
  <c r="D26" i="82"/>
  <c r="D27" i="82"/>
  <c r="D28" i="82"/>
  <c r="D29" i="82"/>
  <c r="D30" i="82"/>
  <c r="D31" i="82"/>
  <c r="D32" i="82"/>
  <c r="D33" i="82"/>
  <c r="D34" i="82"/>
  <c r="D35" i="82"/>
  <c r="D36" i="82"/>
  <c r="D37" i="82"/>
  <c r="D38" i="82"/>
  <c r="D39" i="82"/>
  <c r="D40" i="82"/>
  <c r="D41" i="82"/>
  <c r="D42" i="82"/>
  <c r="D43" i="82"/>
  <c r="D44" i="82"/>
  <c r="D45" i="82"/>
  <c r="D46" i="82"/>
  <c r="D47" i="82"/>
  <c r="D48" i="82"/>
  <c r="D49" i="82"/>
  <c r="D50" i="82"/>
  <c r="D51" i="82"/>
  <c r="D52" i="82"/>
  <c r="D53" i="82"/>
  <c r="D54" i="82"/>
  <c r="D55" i="82"/>
  <c r="D56" i="82"/>
  <c r="D57" i="82"/>
  <c r="D58" i="82"/>
  <c r="D59" i="82"/>
  <c r="D60" i="82"/>
  <c r="D61" i="82"/>
  <c r="D62" i="82"/>
  <c r="D63" i="82"/>
  <c r="D64" i="82"/>
  <c r="D65" i="82"/>
  <c r="D66" i="82"/>
  <c r="D67" i="82"/>
  <c r="D68" i="82"/>
  <c r="D69" i="82"/>
  <c r="D70" i="82"/>
  <c r="D71" i="82"/>
  <c r="D72" i="82"/>
  <c r="D73" i="82"/>
  <c r="D74" i="82"/>
  <c r="D75" i="82"/>
  <c r="D76" i="82"/>
  <c r="D77" i="82"/>
  <c r="D78" i="82"/>
  <c r="D79" i="82"/>
  <c r="D80" i="82"/>
  <c r="D81" i="82"/>
  <c r="D82" i="82"/>
  <c r="D83" i="82"/>
  <c r="D84" i="82"/>
  <c r="D85" i="82"/>
  <c r="D86" i="82"/>
  <c r="D87" i="82"/>
  <c r="D88" i="82"/>
  <c r="D89" i="82"/>
  <c r="D90" i="82"/>
  <c r="D91" i="82"/>
  <c r="D92" i="82"/>
  <c r="D93" i="82"/>
  <c r="D94" i="82"/>
  <c r="D95" i="82"/>
  <c r="D96" i="82"/>
  <c r="D97" i="82"/>
  <c r="D98" i="82"/>
  <c r="D99" i="82"/>
  <c r="D100" i="82"/>
  <c r="D101" i="82"/>
  <c r="D102" i="82"/>
  <c r="D103" i="82"/>
  <c r="D104" i="82"/>
  <c r="D105" i="82"/>
  <c r="D106" i="82"/>
  <c r="D107" i="82"/>
  <c r="D108" i="82"/>
  <c r="D109" i="82"/>
  <c r="D110" i="82"/>
  <c r="D111" i="82"/>
  <c r="D112" i="82"/>
  <c r="D113" i="82"/>
  <c r="D114" i="82"/>
  <c r="D115" i="82"/>
  <c r="D116" i="82"/>
  <c r="D117" i="82"/>
  <c r="D118" i="82"/>
  <c r="D119" i="82"/>
  <c r="D120" i="82"/>
  <c r="D121" i="82"/>
  <c r="D122" i="82"/>
  <c r="D123" i="82"/>
  <c r="D124" i="82"/>
  <c r="D125" i="82"/>
  <c r="D126" i="82"/>
  <c r="D127" i="82"/>
  <c r="D128" i="82"/>
  <c r="D129" i="82"/>
  <c r="D130" i="82"/>
  <c r="D131" i="82"/>
  <c r="D132" i="82"/>
  <c r="D133" i="82"/>
  <c r="D134" i="82"/>
  <c r="D135" i="82"/>
  <c r="D136" i="82"/>
  <c r="D137" i="82"/>
  <c r="D138" i="82"/>
  <c r="D139" i="82"/>
  <c r="D140" i="82"/>
  <c r="D141" i="82"/>
  <c r="D142" i="82"/>
  <c r="D143" i="82"/>
  <c r="D144" i="82"/>
  <c r="D145" i="82"/>
  <c r="D146" i="82"/>
  <c r="D147" i="82"/>
  <c r="D148" i="82"/>
  <c r="D149" i="82"/>
  <c r="D150" i="82"/>
  <c r="D151" i="82"/>
  <c r="D152" i="82"/>
  <c r="D153" i="82"/>
  <c r="D154" i="82"/>
  <c r="D155" i="82"/>
  <c r="D156" i="82"/>
  <c r="D157" i="82"/>
  <c r="D158" i="82"/>
  <c r="D159" i="82"/>
  <c r="D160" i="82"/>
  <c r="D161" i="82"/>
  <c r="D162" i="82"/>
  <c r="D163" i="82"/>
  <c r="D164" i="82"/>
  <c r="D165" i="82"/>
  <c r="D166" i="82"/>
  <c r="D167" i="82"/>
  <c r="D168" i="82"/>
  <c r="D169" i="82"/>
  <c r="D170" i="82"/>
  <c r="D171" i="82"/>
  <c r="D172" i="82"/>
  <c r="D173" i="82"/>
  <c r="D174" i="82"/>
  <c r="D175" i="82"/>
  <c r="D176" i="82"/>
  <c r="D177" i="82"/>
  <c r="D178" i="82"/>
  <c r="D179" i="82"/>
  <c r="D180" i="82"/>
  <c r="D181" i="82"/>
  <c r="D182" i="82"/>
  <c r="D183" i="82"/>
  <c r="D184" i="82"/>
  <c r="D185" i="82"/>
  <c r="D186" i="82"/>
  <c r="D187" i="82"/>
  <c r="D188" i="82"/>
  <c r="D189" i="82"/>
  <c r="D190" i="82"/>
  <c r="D191" i="82"/>
  <c r="D192" i="82"/>
  <c r="D193" i="82"/>
  <c r="D194" i="82"/>
  <c r="D195" i="82"/>
  <c r="D196" i="82"/>
  <c r="D197" i="82"/>
  <c r="D198" i="82"/>
  <c r="D199" i="82"/>
  <c r="D200" i="82"/>
  <c r="D201" i="82"/>
  <c r="D202" i="82"/>
  <c r="D203" i="82"/>
  <c r="D204" i="82"/>
  <c r="D205" i="82"/>
  <c r="D206" i="82"/>
  <c r="D207" i="82"/>
  <c r="D208" i="82"/>
  <c r="D209" i="82"/>
  <c r="D210" i="82"/>
  <c r="D211" i="82"/>
  <c r="D212" i="82"/>
  <c r="D213" i="82"/>
  <c r="D214" i="82"/>
  <c r="D215" i="82"/>
  <c r="D216" i="82"/>
  <c r="D217" i="82"/>
  <c r="D218" i="82"/>
  <c r="D219" i="82"/>
  <c r="D220" i="82"/>
  <c r="D221" i="82"/>
  <c r="D222" i="82"/>
  <c r="D223" i="82"/>
  <c r="D224" i="82"/>
  <c r="D225" i="82"/>
  <c r="D226" i="82"/>
  <c r="D227" i="82"/>
  <c r="D228" i="82"/>
  <c r="D229" i="82"/>
  <c r="D230" i="82"/>
  <c r="D231" i="82"/>
  <c r="D232" i="82"/>
  <c r="D233" i="82"/>
  <c r="D234" i="82"/>
  <c r="D235" i="82"/>
  <c r="D236" i="82"/>
  <c r="D237" i="82"/>
  <c r="D238" i="82"/>
  <c r="D239" i="82"/>
  <c r="D240" i="82"/>
  <c r="D241" i="82"/>
  <c r="D242" i="82"/>
  <c r="D243" i="82"/>
  <c r="D244" i="82"/>
  <c r="D245" i="82"/>
  <c r="D246" i="82"/>
  <c r="D247" i="82"/>
  <c r="D248" i="82"/>
  <c r="D249" i="82"/>
  <c r="D250" i="82"/>
  <c r="D251" i="82"/>
  <c r="D252" i="82"/>
  <c r="D253" i="82"/>
  <c r="D254" i="82"/>
  <c r="D255" i="82"/>
  <c r="D256" i="82"/>
  <c r="D257" i="82"/>
  <c r="D258" i="82"/>
  <c r="D259" i="82"/>
  <c r="D260" i="82"/>
  <c r="D261" i="82"/>
  <c r="D262" i="82"/>
  <c r="D263" i="82"/>
  <c r="D264" i="82"/>
  <c r="D265" i="82"/>
  <c r="D266" i="82"/>
  <c r="D267" i="82"/>
  <c r="D268" i="82"/>
  <c r="D269" i="82"/>
  <c r="D270" i="82"/>
  <c r="D271" i="82"/>
  <c r="D272" i="82"/>
  <c r="D273" i="82"/>
  <c r="D274" i="82"/>
  <c r="D275" i="82"/>
  <c r="D276" i="82"/>
  <c r="D277" i="82"/>
  <c r="D278" i="82"/>
  <c r="D279" i="82"/>
  <c r="D280" i="82"/>
  <c r="D281" i="82"/>
  <c r="D282" i="82"/>
  <c r="D283" i="82"/>
  <c r="D284" i="82"/>
  <c r="D285" i="82"/>
  <c r="D286" i="82"/>
  <c r="D287" i="82"/>
  <c r="D288" i="82"/>
  <c r="D289" i="82"/>
  <c r="D290" i="82"/>
  <c r="D291" i="82"/>
  <c r="D292" i="82"/>
  <c r="D293" i="82"/>
  <c r="D294" i="82"/>
  <c r="D295" i="82"/>
  <c r="D296" i="82"/>
  <c r="D297" i="82"/>
  <c r="D298" i="82"/>
  <c r="D299" i="82"/>
  <c r="D300" i="82"/>
  <c r="D301" i="82"/>
  <c r="D302" i="82"/>
  <c r="D303" i="82"/>
  <c r="D304" i="82"/>
  <c r="D305" i="82"/>
  <c r="D306" i="82"/>
  <c r="D307" i="82"/>
  <c r="D308" i="82"/>
  <c r="D309" i="82"/>
  <c r="D310" i="82"/>
  <c r="D311" i="82"/>
  <c r="D312" i="82"/>
  <c r="D313" i="82"/>
  <c r="D314" i="82"/>
  <c r="D315" i="82"/>
  <c r="D316" i="82"/>
  <c r="D317" i="82"/>
  <c r="D318" i="82"/>
  <c r="D319" i="82"/>
  <c r="D320" i="82"/>
  <c r="D321" i="82"/>
  <c r="D322" i="82"/>
  <c r="D323" i="82"/>
  <c r="D324" i="82"/>
  <c r="D325" i="82"/>
  <c r="D326" i="82"/>
  <c r="D327" i="82"/>
  <c r="D328" i="82"/>
  <c r="D329" i="82"/>
  <c r="D330" i="82"/>
  <c r="D331" i="82"/>
  <c r="D332" i="82"/>
  <c r="D333" i="82"/>
  <c r="D334" i="82"/>
  <c r="D335" i="82"/>
  <c r="D336" i="82"/>
  <c r="D337" i="82"/>
  <c r="E14" i="86"/>
  <c r="O53" i="50" l="1"/>
  <c r="K104" i="53"/>
  <c r="K105" i="53"/>
  <c r="K106" i="53"/>
  <c r="K107" i="53"/>
  <c r="K108" i="53"/>
  <c r="E10" i="86" l="1"/>
  <c r="U102" i="53"/>
  <c r="U103" i="53"/>
  <c r="U104" i="53"/>
  <c r="U105" i="53"/>
  <c r="U106" i="53"/>
  <c r="U107" i="53"/>
  <c r="U108" i="53"/>
  <c r="U101" i="53"/>
  <c r="U118" i="53"/>
  <c r="U119" i="53"/>
  <c r="U120" i="53"/>
  <c r="U121" i="53"/>
  <c r="U122" i="53"/>
  <c r="U123" i="53"/>
  <c r="U124" i="53"/>
  <c r="U117" i="53"/>
  <c r="K118" i="53"/>
  <c r="K119" i="53"/>
  <c r="K120" i="53"/>
  <c r="K121" i="53"/>
  <c r="K122" i="53"/>
  <c r="K123" i="53"/>
  <c r="K124" i="53"/>
  <c r="K117" i="53"/>
  <c r="K102" i="53"/>
  <c r="K103" i="53"/>
  <c r="K101" i="53"/>
  <c r="G6" i="85"/>
  <c r="G7" i="85"/>
  <c r="G8" i="85"/>
  <c r="G9" i="85"/>
  <c r="G10" i="85"/>
  <c r="G11" i="85"/>
  <c r="G12" i="85"/>
  <c r="G13" i="85"/>
  <c r="G14" i="85"/>
  <c r="G15" i="85"/>
  <c r="G16" i="85"/>
  <c r="G17" i="85"/>
  <c r="G18" i="85"/>
  <c r="G24" i="85"/>
  <c r="G25" i="85"/>
  <c r="G26" i="85"/>
  <c r="G27" i="85"/>
  <c r="G28" i="85"/>
  <c r="G29" i="85"/>
  <c r="G30" i="85"/>
  <c r="G31" i="85"/>
  <c r="G32" i="85"/>
  <c r="G33" i="85"/>
  <c r="G34" i="85"/>
  <c r="G35" i="85"/>
  <c r="G36" i="85"/>
  <c r="G37" i="85"/>
  <c r="G43" i="85"/>
  <c r="G44" i="85"/>
  <c r="G45" i="85"/>
  <c r="G46" i="85"/>
  <c r="G47" i="85"/>
  <c r="G48" i="85"/>
  <c r="G49" i="85"/>
  <c r="G50" i="85"/>
  <c r="G51" i="85"/>
  <c r="G52" i="85"/>
  <c r="G53" i="85"/>
  <c r="G54" i="85"/>
  <c r="G55" i="85"/>
  <c r="G56" i="85"/>
  <c r="G62" i="85"/>
  <c r="G63" i="85"/>
  <c r="G64" i="85"/>
  <c r="G65" i="85"/>
  <c r="G66" i="85"/>
  <c r="G67" i="85"/>
  <c r="G68" i="85"/>
  <c r="G69" i="85"/>
  <c r="G70" i="85"/>
  <c r="G71" i="85"/>
  <c r="G72" i="85"/>
  <c r="G73" i="85"/>
  <c r="G74" i="85"/>
  <c r="G75" i="85"/>
  <c r="G76" i="85"/>
  <c r="G77" i="85"/>
  <c r="G78" i="85"/>
  <c r="G79" i="85"/>
  <c r="G80" i="85"/>
  <c r="G86" i="85"/>
  <c r="G87" i="85"/>
  <c r="G88" i="85"/>
  <c r="G89" i="85"/>
  <c r="G90" i="85"/>
  <c r="G91" i="85"/>
  <c r="G92" i="85"/>
  <c r="G93" i="85"/>
  <c r="G94" i="85"/>
  <c r="G95" i="85"/>
  <c r="G96" i="85"/>
  <c r="G97" i="85"/>
  <c r="G98" i="85"/>
  <c r="G99" i="85"/>
  <c r="G105" i="85"/>
  <c r="G106" i="85"/>
  <c r="G107" i="85"/>
  <c r="G108" i="85"/>
  <c r="G109" i="85"/>
  <c r="G110" i="85"/>
  <c r="G111" i="85"/>
  <c r="G112" i="85"/>
  <c r="G113" i="85"/>
  <c r="G114" i="85"/>
  <c r="G115" i="85"/>
  <c r="G116" i="85"/>
  <c r="G117" i="85"/>
  <c r="G118" i="85"/>
  <c r="G124" i="85"/>
  <c r="G125" i="85"/>
  <c r="G126" i="85"/>
  <c r="G127" i="85"/>
  <c r="G128" i="85"/>
  <c r="G129" i="85"/>
  <c r="G130" i="85"/>
  <c r="G131" i="85"/>
  <c r="G132" i="85"/>
  <c r="G133" i="85"/>
  <c r="G134" i="85"/>
  <c r="G135" i="85"/>
  <c r="G136" i="85"/>
  <c r="G137" i="85"/>
  <c r="G143" i="85"/>
  <c r="G144" i="85"/>
  <c r="G145" i="85"/>
  <c r="G146" i="85"/>
  <c r="G147" i="85"/>
  <c r="G148" i="85"/>
  <c r="G149" i="85"/>
  <c r="G150" i="85"/>
  <c r="G151" i="85"/>
  <c r="G152" i="85"/>
  <c r="G153" i="85"/>
  <c r="G154" i="85"/>
  <c r="G155" i="85"/>
  <c r="G156" i="85"/>
  <c r="G162" i="85"/>
  <c r="G163" i="85"/>
  <c r="G164" i="85"/>
  <c r="G165" i="85"/>
  <c r="G166" i="85"/>
  <c r="G167" i="85"/>
  <c r="G168" i="85"/>
  <c r="G169" i="85"/>
  <c r="G170" i="85"/>
  <c r="G171" i="85"/>
  <c r="G172" i="85"/>
  <c r="G173" i="85"/>
  <c r="G174" i="85"/>
  <c r="G175" i="85"/>
  <c r="G181" i="85"/>
  <c r="G182" i="85"/>
  <c r="G183" i="85"/>
  <c r="G184" i="85"/>
  <c r="G185" i="85"/>
  <c r="G186" i="85"/>
  <c r="G187" i="85"/>
  <c r="G188" i="85"/>
  <c r="G189" i="85"/>
  <c r="G190" i="85"/>
  <c r="G191" i="85"/>
  <c r="G192" i="85"/>
  <c r="G193" i="85"/>
  <c r="G194" i="85"/>
  <c r="G200" i="85"/>
  <c r="G201" i="85"/>
  <c r="G202" i="85"/>
  <c r="G203" i="85"/>
  <c r="G204" i="85"/>
  <c r="G205" i="85"/>
  <c r="G206" i="85"/>
  <c r="G207" i="85"/>
  <c r="G208" i="85"/>
  <c r="G209" i="85"/>
  <c r="G210" i="85"/>
  <c r="G211" i="85"/>
  <c r="G212" i="85"/>
  <c r="G213" i="85"/>
  <c r="G219" i="85"/>
  <c r="G220" i="85"/>
  <c r="G221" i="85"/>
  <c r="G222" i="85"/>
  <c r="G223" i="85"/>
  <c r="G224" i="85"/>
  <c r="G225" i="85"/>
  <c r="G231" i="85"/>
  <c r="G232" i="85"/>
  <c r="G233" i="85"/>
  <c r="G234" i="85"/>
  <c r="G235" i="85"/>
  <c r="G236" i="85"/>
  <c r="G237" i="85"/>
  <c r="G238" i="85"/>
  <c r="G239" i="85"/>
  <c r="G240" i="85"/>
  <c r="G241" i="85"/>
  <c r="G242" i="85"/>
  <c r="G243" i="85"/>
  <c r="G244" i="85"/>
  <c r="G245" i="85"/>
  <c r="G246" i="85"/>
  <c r="G247" i="85"/>
  <c r="G248" i="85"/>
  <c r="G249" i="85"/>
  <c r="G250" i="85"/>
  <c r="G251" i="85"/>
  <c r="G257" i="85"/>
  <c r="G258" i="85"/>
  <c r="G259" i="85"/>
  <c r="G260" i="85"/>
  <c r="G261" i="85"/>
  <c r="G262" i="85"/>
  <c r="G263" i="85"/>
  <c r="G264" i="85"/>
  <c r="G265" i="85"/>
  <c r="G266" i="85"/>
  <c r="G267" i="85"/>
  <c r="G268" i="85"/>
  <c r="G269" i="85"/>
  <c r="G270" i="85"/>
  <c r="G271" i="85"/>
  <c r="G272" i="85"/>
  <c r="G273" i="85"/>
  <c r="G274" i="85"/>
  <c r="G275" i="85"/>
  <c r="G281" i="85"/>
  <c r="G282" i="85"/>
  <c r="G283" i="85"/>
  <c r="G284" i="85"/>
  <c r="G285" i="85"/>
  <c r="G286" i="85"/>
  <c r="G287" i="85"/>
  <c r="G288" i="85"/>
  <c r="G289" i="85"/>
  <c r="G290" i="85"/>
  <c r="G291" i="85"/>
  <c r="G292" i="85"/>
  <c r="G293" i="85"/>
  <c r="G294" i="85"/>
  <c r="G300" i="85"/>
  <c r="G301" i="85"/>
  <c r="G302" i="85"/>
  <c r="G303" i="85"/>
  <c r="G304" i="85"/>
  <c r="G305" i="85"/>
  <c r="G306" i="85"/>
  <c r="G307" i="85"/>
  <c r="G308" i="85"/>
  <c r="G309" i="85"/>
  <c r="G310" i="85"/>
  <c r="G311" i="85"/>
  <c r="G312" i="85"/>
  <c r="G313" i="85"/>
  <c r="G319" i="85"/>
  <c r="G320" i="85"/>
  <c r="G321" i="85"/>
  <c r="G322" i="85"/>
  <c r="G323" i="85"/>
  <c r="G324" i="85"/>
  <c r="G325" i="85"/>
  <c r="G326" i="85"/>
  <c r="G327" i="85"/>
  <c r="G328" i="85"/>
  <c r="G329" i="85"/>
  <c r="G330" i="85"/>
  <c r="G331" i="85"/>
  <c r="G332" i="85"/>
  <c r="G5" i="85"/>
  <c r="G257" i="82"/>
  <c r="G258" i="82"/>
  <c r="G259" i="82"/>
  <c r="G260" i="82"/>
  <c r="G261" i="82"/>
  <c r="G262" i="82"/>
  <c r="G263" i="82"/>
  <c r="G264" i="82"/>
  <c r="G265" i="82"/>
  <c r="G266" i="82"/>
  <c r="G267" i="82"/>
  <c r="G268" i="82"/>
  <c r="G269" i="82"/>
  <c r="G270" i="82"/>
  <c r="G271" i="82"/>
  <c r="G272" i="82"/>
  <c r="G273" i="82"/>
  <c r="G274" i="82"/>
  <c r="G275" i="82"/>
  <c r="G281" i="82"/>
  <c r="G282" i="82"/>
  <c r="G283" i="82"/>
  <c r="G284" i="82"/>
  <c r="G285" i="82"/>
  <c r="G286" i="82"/>
  <c r="G287" i="82"/>
  <c r="G288" i="82"/>
  <c r="G289" i="82"/>
  <c r="G290" i="82"/>
  <c r="G291" i="82"/>
  <c r="G292" i="82"/>
  <c r="G293" i="82"/>
  <c r="G294" i="82"/>
  <c r="G300" i="82"/>
  <c r="G301" i="82"/>
  <c r="G302" i="82"/>
  <c r="G303" i="82"/>
  <c r="G304" i="82"/>
  <c r="G305" i="82"/>
  <c r="G306" i="82"/>
  <c r="G307" i="82"/>
  <c r="G308" i="82"/>
  <c r="G309" i="82"/>
  <c r="G310" i="82"/>
  <c r="G311" i="82"/>
  <c r="G312" i="82"/>
  <c r="G313" i="82"/>
  <c r="G319" i="82"/>
  <c r="G320" i="82"/>
  <c r="G321" i="82"/>
  <c r="G322" i="82"/>
  <c r="G323" i="82"/>
  <c r="G324" i="82"/>
  <c r="G325" i="82"/>
  <c r="G326" i="82"/>
  <c r="G327" i="82"/>
  <c r="G328" i="82"/>
  <c r="G329" i="82"/>
  <c r="G330" i="82"/>
  <c r="G331" i="82"/>
  <c r="G332" i="82"/>
  <c r="G202" i="82"/>
  <c r="G203" i="82"/>
  <c r="G204" i="82"/>
  <c r="G205" i="82"/>
  <c r="G206" i="82"/>
  <c r="G207" i="82"/>
  <c r="G208" i="82"/>
  <c r="G209" i="82"/>
  <c r="G210" i="82"/>
  <c r="G211" i="82"/>
  <c r="G212" i="82"/>
  <c r="G213" i="82"/>
  <c r="G219" i="82"/>
  <c r="G220" i="82"/>
  <c r="G221" i="82"/>
  <c r="G222" i="82"/>
  <c r="G223" i="82"/>
  <c r="G224" i="82"/>
  <c r="G225" i="82"/>
  <c r="G231" i="82"/>
  <c r="G232" i="82"/>
  <c r="G233" i="82"/>
  <c r="G234" i="82"/>
  <c r="G235" i="82"/>
  <c r="G236" i="82"/>
  <c r="G237" i="82"/>
  <c r="G238" i="82"/>
  <c r="G239" i="82"/>
  <c r="G240" i="82"/>
  <c r="G241" i="82"/>
  <c r="G242" i="82"/>
  <c r="G243" i="82"/>
  <c r="G244" i="82"/>
  <c r="G245" i="82"/>
  <c r="G246" i="82"/>
  <c r="G247" i="82"/>
  <c r="G248" i="82"/>
  <c r="G249" i="82"/>
  <c r="G250" i="82"/>
  <c r="G251" i="82"/>
  <c r="G64" i="82"/>
  <c r="G65" i="82"/>
  <c r="G66" i="82"/>
  <c r="G67" i="82"/>
  <c r="G68" i="82"/>
  <c r="G69" i="82"/>
  <c r="G70" i="82"/>
  <c r="G71" i="82"/>
  <c r="G72" i="82"/>
  <c r="G73" i="82"/>
  <c r="G74" i="82"/>
  <c r="G75" i="82"/>
  <c r="G76" i="82"/>
  <c r="G77" i="82"/>
  <c r="G78" i="82"/>
  <c r="G79" i="82"/>
  <c r="G80" i="82"/>
  <c r="G86" i="82"/>
  <c r="G87" i="82"/>
  <c r="G88" i="82"/>
  <c r="G89" i="82"/>
  <c r="G90" i="82"/>
  <c r="G91" i="82"/>
  <c r="G92" i="82"/>
  <c r="G93" i="82"/>
  <c r="G94" i="82"/>
  <c r="G95" i="82"/>
  <c r="G96" i="82"/>
  <c r="G97" i="82"/>
  <c r="G98" i="82"/>
  <c r="G99" i="82"/>
  <c r="G105" i="82"/>
  <c r="G106" i="82"/>
  <c r="G107" i="82"/>
  <c r="G108" i="82"/>
  <c r="G109" i="82"/>
  <c r="G110" i="82"/>
  <c r="G111" i="82"/>
  <c r="G112" i="82"/>
  <c r="G113" i="82"/>
  <c r="G114" i="82"/>
  <c r="G115" i="82"/>
  <c r="G116" i="82"/>
  <c r="G117" i="82"/>
  <c r="G118" i="82"/>
  <c r="G124" i="82"/>
  <c r="G125" i="82"/>
  <c r="G126" i="82"/>
  <c r="G127" i="82"/>
  <c r="G128" i="82"/>
  <c r="G129" i="82"/>
  <c r="G130" i="82"/>
  <c r="G131" i="82"/>
  <c r="G132" i="82"/>
  <c r="G133" i="82"/>
  <c r="G134" i="82"/>
  <c r="G135" i="82"/>
  <c r="G136" i="82"/>
  <c r="G137" i="82"/>
  <c r="G143" i="82"/>
  <c r="G144" i="82"/>
  <c r="G145" i="82"/>
  <c r="G146" i="82"/>
  <c r="G147" i="82"/>
  <c r="G148" i="82"/>
  <c r="G149" i="82"/>
  <c r="G150" i="82"/>
  <c r="G151" i="82"/>
  <c r="G152" i="82"/>
  <c r="G153" i="82"/>
  <c r="G154" i="82"/>
  <c r="G155" i="82"/>
  <c r="G156" i="82"/>
  <c r="G162" i="82"/>
  <c r="G163" i="82"/>
  <c r="G164" i="82"/>
  <c r="G165" i="82"/>
  <c r="G166" i="82"/>
  <c r="G167" i="82"/>
  <c r="G168" i="82"/>
  <c r="G169" i="82"/>
  <c r="G170" i="82"/>
  <c r="G171" i="82"/>
  <c r="G172" i="82"/>
  <c r="G173" i="82"/>
  <c r="G174" i="82"/>
  <c r="G175" i="82"/>
  <c r="G181" i="82"/>
  <c r="G182" i="82"/>
  <c r="G183" i="82"/>
  <c r="G184" i="82"/>
  <c r="G185" i="82"/>
  <c r="G186" i="82"/>
  <c r="G187" i="82"/>
  <c r="G188" i="82"/>
  <c r="G189" i="82"/>
  <c r="G190" i="82"/>
  <c r="G191" i="82"/>
  <c r="G192" i="82"/>
  <c r="G193" i="82"/>
  <c r="G194" i="82"/>
  <c r="G200" i="82"/>
  <c r="G201" i="82"/>
  <c r="G43" i="82"/>
  <c r="G44" i="82"/>
  <c r="G45" i="82"/>
  <c r="G46" i="82"/>
  <c r="G47" i="82"/>
  <c r="G48" i="82"/>
  <c r="G49" i="82"/>
  <c r="G50" i="82"/>
  <c r="G51" i="82"/>
  <c r="G52" i="82"/>
  <c r="G53" i="82"/>
  <c r="G54" i="82"/>
  <c r="G55" i="82"/>
  <c r="G62" i="82"/>
  <c r="G63" i="82"/>
  <c r="G24" i="82"/>
  <c r="G25" i="82"/>
  <c r="G26" i="82"/>
  <c r="G27" i="82"/>
  <c r="G28" i="82"/>
  <c r="G29" i="82"/>
  <c r="G30" i="82"/>
  <c r="G31" i="82"/>
  <c r="G32" i="82"/>
  <c r="G33" i="82"/>
  <c r="G34" i="82"/>
  <c r="G35" i="82"/>
  <c r="G36" i="82"/>
  <c r="G37" i="82"/>
  <c r="G6" i="82"/>
  <c r="G7" i="82"/>
  <c r="G8" i="82"/>
  <c r="G9" i="82"/>
  <c r="G10" i="82"/>
  <c r="G11" i="82"/>
  <c r="G12" i="82"/>
  <c r="G13" i="82"/>
  <c r="G14" i="82"/>
  <c r="G15" i="82"/>
  <c r="G16" i="82"/>
  <c r="G17" i="82"/>
  <c r="G18" i="82"/>
  <c r="G5" i="82"/>
  <c r="D5" i="85" l="1"/>
  <c r="D5" i="82"/>
  <c r="O84" i="51"/>
  <c r="P84" i="51"/>
  <c r="P85" i="51"/>
  <c r="O85" i="51"/>
  <c r="N85" i="51"/>
  <c r="P64" i="51"/>
  <c r="P65" i="51"/>
  <c r="P66" i="51"/>
  <c r="P67" i="51"/>
  <c r="P68" i="51"/>
  <c r="P69" i="51"/>
  <c r="P70" i="51"/>
  <c r="P71" i="51"/>
  <c r="P72" i="51"/>
  <c r="P73" i="51"/>
  <c r="P74" i="51"/>
  <c r="P75" i="51"/>
  <c r="P76" i="51"/>
  <c r="P77" i="51"/>
  <c r="P78" i="51"/>
  <c r="P79" i="51"/>
  <c r="P80" i="51"/>
  <c r="P81" i="51"/>
  <c r="P82" i="51"/>
  <c r="P83" i="51"/>
  <c r="P63" i="51"/>
  <c r="O64" i="51"/>
  <c r="O65" i="51"/>
  <c r="O66" i="51"/>
  <c r="O67" i="51"/>
  <c r="O68" i="51"/>
  <c r="O69" i="51"/>
  <c r="O70" i="51"/>
  <c r="O71" i="51"/>
  <c r="O72" i="51"/>
  <c r="O73" i="51"/>
  <c r="O74" i="51"/>
  <c r="O75" i="51"/>
  <c r="O76" i="51"/>
  <c r="O77" i="51"/>
  <c r="O78" i="51"/>
  <c r="O79" i="51"/>
  <c r="O80" i="51"/>
  <c r="O81" i="51"/>
  <c r="O82" i="51"/>
  <c r="O83" i="51"/>
  <c r="O63" i="51"/>
  <c r="N84" i="51"/>
  <c r="N63" i="51"/>
  <c r="N64" i="51"/>
  <c r="N65" i="51"/>
  <c r="N66" i="51"/>
  <c r="N67" i="51"/>
  <c r="N68" i="51"/>
  <c r="N69" i="51"/>
  <c r="N70" i="51"/>
  <c r="N71" i="51"/>
  <c r="N72" i="51"/>
  <c r="N73" i="51"/>
  <c r="N74" i="51"/>
  <c r="N75" i="51"/>
  <c r="N76" i="51"/>
  <c r="N77" i="51"/>
  <c r="N78" i="51"/>
  <c r="N79" i="51"/>
  <c r="N80" i="51"/>
  <c r="N81" i="51"/>
  <c r="N82" i="51"/>
  <c r="N83" i="51"/>
  <c r="P54" i="51"/>
  <c r="O54" i="51"/>
  <c r="N54" i="51"/>
  <c r="P53" i="51"/>
  <c r="O53" i="51"/>
  <c r="P33" i="51"/>
  <c r="P34" i="51"/>
  <c r="P35" i="51"/>
  <c r="P36" i="51"/>
  <c r="P37" i="51"/>
  <c r="P38" i="51"/>
  <c r="P39" i="51"/>
  <c r="P40" i="51"/>
  <c r="P41" i="51"/>
  <c r="P42" i="51"/>
  <c r="P43" i="51"/>
  <c r="P44" i="51"/>
  <c r="P45" i="51"/>
  <c r="P46" i="51"/>
  <c r="P47" i="51"/>
  <c r="P48" i="51"/>
  <c r="P49" i="51"/>
  <c r="P50" i="51"/>
  <c r="P51" i="51"/>
  <c r="P52" i="51"/>
  <c r="P32" i="51"/>
  <c r="O33" i="51"/>
  <c r="O34" i="51"/>
  <c r="O35" i="51"/>
  <c r="O36" i="51"/>
  <c r="O37" i="51"/>
  <c r="O38" i="51"/>
  <c r="O39" i="51"/>
  <c r="O40" i="51"/>
  <c r="O41" i="51"/>
  <c r="O42" i="51"/>
  <c r="O43" i="51"/>
  <c r="O44" i="51"/>
  <c r="O45" i="51"/>
  <c r="O46" i="51"/>
  <c r="O47" i="51"/>
  <c r="O48" i="51"/>
  <c r="O49" i="51"/>
  <c r="O50" i="51"/>
  <c r="O51" i="51"/>
  <c r="O52" i="51"/>
  <c r="O55" i="51"/>
  <c r="O56" i="51"/>
  <c r="O32" i="51"/>
  <c r="N53" i="51"/>
  <c r="M33" i="51"/>
  <c r="N33" i="51"/>
  <c r="M34" i="51"/>
  <c r="N34" i="51"/>
  <c r="M35" i="51"/>
  <c r="N35" i="51"/>
  <c r="M36" i="51"/>
  <c r="N36" i="51"/>
  <c r="M37" i="51"/>
  <c r="N37" i="51"/>
  <c r="M38" i="51"/>
  <c r="N38" i="51"/>
  <c r="M39" i="51"/>
  <c r="N39" i="51"/>
  <c r="M40" i="51"/>
  <c r="N40" i="51"/>
  <c r="M41" i="51"/>
  <c r="N41" i="51"/>
  <c r="M42" i="51"/>
  <c r="N42" i="51"/>
  <c r="M43" i="51"/>
  <c r="N43" i="51"/>
  <c r="M44" i="51"/>
  <c r="N44" i="51"/>
  <c r="M45" i="51"/>
  <c r="N45" i="51"/>
  <c r="M46" i="51"/>
  <c r="N46" i="51"/>
  <c r="M47" i="51"/>
  <c r="N47" i="51"/>
  <c r="M48" i="51"/>
  <c r="N48" i="51"/>
  <c r="M49" i="51"/>
  <c r="N49" i="51"/>
  <c r="M50" i="51"/>
  <c r="N50" i="51"/>
  <c r="M51" i="51"/>
  <c r="N51" i="51"/>
  <c r="M52" i="51"/>
  <c r="N52" i="51"/>
  <c r="N32" i="51"/>
  <c r="AB6" i="51"/>
  <c r="AC6" i="51"/>
  <c r="AD6" i="51"/>
  <c r="AE6" i="51"/>
  <c r="AF6" i="51"/>
  <c r="AG6" i="51"/>
  <c r="AH6" i="51"/>
  <c r="AI6" i="51"/>
  <c r="AJ6" i="51"/>
  <c r="AK6" i="51"/>
  <c r="AL6" i="51"/>
  <c r="AM6" i="51"/>
  <c r="AN6" i="51"/>
  <c r="AB7" i="51"/>
  <c r="AC7" i="51"/>
  <c r="AD7" i="51"/>
  <c r="AE7" i="51"/>
  <c r="AF7" i="51"/>
  <c r="AG7" i="51"/>
  <c r="AH7" i="51"/>
  <c r="AI7" i="51"/>
  <c r="AJ7" i="51"/>
  <c r="AK7" i="51"/>
  <c r="AL7" i="51"/>
  <c r="AM7" i="51"/>
  <c r="AN7" i="51"/>
  <c r="AB8" i="51"/>
  <c r="AC8" i="51"/>
  <c r="AD8" i="51"/>
  <c r="AE8" i="51"/>
  <c r="AF8" i="51"/>
  <c r="AG8" i="51"/>
  <c r="AH8" i="51"/>
  <c r="AI8" i="51"/>
  <c r="AJ8" i="51"/>
  <c r="AK8" i="51"/>
  <c r="AL8" i="51"/>
  <c r="AM8" i="51"/>
  <c r="AN8" i="51"/>
  <c r="AB9" i="51"/>
  <c r="AC9" i="51"/>
  <c r="AD9" i="51"/>
  <c r="AE9" i="51"/>
  <c r="AF9" i="51"/>
  <c r="AG9" i="51"/>
  <c r="AH9" i="51"/>
  <c r="AI9" i="51"/>
  <c r="AJ9" i="51"/>
  <c r="AK9" i="51"/>
  <c r="AL9" i="51"/>
  <c r="AM9" i="51"/>
  <c r="AN9" i="51"/>
  <c r="AB10" i="51"/>
  <c r="AC10" i="51"/>
  <c r="AD10" i="51"/>
  <c r="AE10" i="51"/>
  <c r="AF10" i="51"/>
  <c r="AG10" i="51"/>
  <c r="AH10" i="51"/>
  <c r="AI10" i="51"/>
  <c r="AJ10" i="51"/>
  <c r="AK10" i="51"/>
  <c r="AL10" i="51"/>
  <c r="AM10" i="51"/>
  <c r="AN10" i="51"/>
  <c r="AB11" i="51"/>
  <c r="AC11" i="51"/>
  <c r="AD11" i="51"/>
  <c r="AE11" i="51"/>
  <c r="AF11" i="51"/>
  <c r="AG11" i="51"/>
  <c r="AH11" i="51"/>
  <c r="AI11" i="51"/>
  <c r="AJ11" i="51"/>
  <c r="AK11" i="51"/>
  <c r="AL11" i="51"/>
  <c r="AM11" i="51"/>
  <c r="AN11" i="51"/>
  <c r="AB12" i="51"/>
  <c r="AC12" i="51"/>
  <c r="AD12" i="51"/>
  <c r="AE12" i="51"/>
  <c r="AF12" i="51"/>
  <c r="AG12" i="51"/>
  <c r="AH12" i="51"/>
  <c r="AI12" i="51"/>
  <c r="AJ12" i="51"/>
  <c r="AK12" i="51"/>
  <c r="AL12" i="51"/>
  <c r="AM12" i="51"/>
  <c r="AN12" i="51"/>
  <c r="AB13" i="51"/>
  <c r="AC13" i="51"/>
  <c r="AD13" i="51"/>
  <c r="AE13" i="51"/>
  <c r="AF13" i="51"/>
  <c r="AG13" i="51"/>
  <c r="AH13" i="51"/>
  <c r="AI13" i="51"/>
  <c r="AJ13" i="51"/>
  <c r="AK13" i="51"/>
  <c r="AL13" i="51"/>
  <c r="AM13" i="51"/>
  <c r="AN13" i="51"/>
  <c r="AB14" i="51"/>
  <c r="AC14" i="51"/>
  <c r="AD14" i="51"/>
  <c r="AE14" i="51"/>
  <c r="AF14" i="51"/>
  <c r="AG14" i="51"/>
  <c r="AH14" i="51"/>
  <c r="AI14" i="51"/>
  <c r="AJ14" i="51"/>
  <c r="AK14" i="51"/>
  <c r="AL14" i="51"/>
  <c r="AM14" i="51"/>
  <c r="AN14" i="51"/>
  <c r="AB15" i="51"/>
  <c r="AC15" i="51"/>
  <c r="AD15" i="51"/>
  <c r="AE15" i="51"/>
  <c r="AF15" i="51"/>
  <c r="AG15" i="51"/>
  <c r="AH15" i="51"/>
  <c r="AI15" i="51"/>
  <c r="AJ15" i="51"/>
  <c r="AK15" i="51"/>
  <c r="AL15" i="51"/>
  <c r="AM15" i="51"/>
  <c r="AN15" i="51"/>
  <c r="AB16" i="51"/>
  <c r="AC16" i="51"/>
  <c r="AD16" i="51"/>
  <c r="AE16" i="51"/>
  <c r="AF16" i="51"/>
  <c r="AG16" i="51"/>
  <c r="AH16" i="51"/>
  <c r="AI16" i="51"/>
  <c r="AJ16" i="51"/>
  <c r="AK16" i="51"/>
  <c r="AL16" i="51"/>
  <c r="AM16" i="51"/>
  <c r="AN16" i="51"/>
  <c r="AB17" i="51"/>
  <c r="AC17" i="51"/>
  <c r="AD17" i="51"/>
  <c r="AE17" i="51"/>
  <c r="AF17" i="51"/>
  <c r="AG17" i="51"/>
  <c r="AH17" i="51"/>
  <c r="AI17" i="51"/>
  <c r="AJ17" i="51"/>
  <c r="AK17" i="51"/>
  <c r="AL17" i="51"/>
  <c r="AM17" i="51"/>
  <c r="AN17" i="51"/>
  <c r="AB18" i="51"/>
  <c r="AC18" i="51"/>
  <c r="AD18" i="51"/>
  <c r="AE18" i="51"/>
  <c r="AF18" i="51"/>
  <c r="AG18" i="51"/>
  <c r="AH18" i="51"/>
  <c r="AI18" i="51"/>
  <c r="AJ18" i="51"/>
  <c r="AK18" i="51"/>
  <c r="AL18" i="51"/>
  <c r="AM18" i="51"/>
  <c r="AN18" i="51"/>
  <c r="AB19" i="51"/>
  <c r="AC19" i="51"/>
  <c r="AD19" i="51"/>
  <c r="AE19" i="51"/>
  <c r="AF19" i="51"/>
  <c r="AG19" i="51"/>
  <c r="AH19" i="51"/>
  <c r="AI19" i="51"/>
  <c r="AJ19" i="51"/>
  <c r="AK19" i="51"/>
  <c r="AL19" i="51"/>
  <c r="AM19" i="51"/>
  <c r="AN19" i="51"/>
  <c r="AB20" i="51"/>
  <c r="AC20" i="51"/>
  <c r="AD20" i="51"/>
  <c r="AE20" i="51"/>
  <c r="AF20" i="51"/>
  <c r="AG20" i="51"/>
  <c r="AH20" i="51"/>
  <c r="AI20" i="51"/>
  <c r="AJ20" i="51"/>
  <c r="AK20" i="51"/>
  <c r="AL20" i="51"/>
  <c r="AM20" i="51"/>
  <c r="AN20" i="51"/>
  <c r="AB21" i="51"/>
  <c r="AC21" i="51"/>
  <c r="AD21" i="51"/>
  <c r="AE21" i="51"/>
  <c r="AF21" i="51"/>
  <c r="AG21" i="51"/>
  <c r="AH21" i="51"/>
  <c r="AI21" i="51"/>
  <c r="AJ21" i="51"/>
  <c r="AK21" i="51"/>
  <c r="AL21" i="51"/>
  <c r="AM21" i="51"/>
  <c r="AN21" i="51"/>
  <c r="AB22" i="51"/>
  <c r="AC22" i="51"/>
  <c r="AD22" i="51"/>
  <c r="AE22" i="51"/>
  <c r="AF22" i="51"/>
  <c r="AG22" i="51"/>
  <c r="AH22" i="51"/>
  <c r="AI22" i="51"/>
  <c r="AJ22" i="51"/>
  <c r="AK22" i="51"/>
  <c r="AL22" i="51"/>
  <c r="AM22" i="51"/>
  <c r="AN22" i="51"/>
  <c r="AB23" i="51"/>
  <c r="AC23" i="51"/>
  <c r="AD23" i="51"/>
  <c r="AE23" i="51"/>
  <c r="AF23" i="51"/>
  <c r="AG23" i="51"/>
  <c r="AH23" i="51"/>
  <c r="AI23" i="51"/>
  <c r="AJ23" i="51"/>
  <c r="AK23" i="51"/>
  <c r="AL23" i="51"/>
  <c r="AM23" i="51"/>
  <c r="AN23" i="51"/>
  <c r="AB24" i="51"/>
  <c r="AC24" i="51"/>
  <c r="AD24" i="51"/>
  <c r="AE24" i="51"/>
  <c r="AF24" i="51"/>
  <c r="AG24" i="51"/>
  <c r="AH24" i="51"/>
  <c r="AI24" i="51"/>
  <c r="AJ24" i="51"/>
  <c r="AK24" i="51"/>
  <c r="AL24" i="51"/>
  <c r="AM24" i="51"/>
  <c r="AN24" i="51"/>
  <c r="AB25" i="51"/>
  <c r="AC25" i="51"/>
  <c r="AD25" i="51"/>
  <c r="AE25" i="51"/>
  <c r="AF25" i="51"/>
  <c r="AG25" i="51"/>
  <c r="AH25" i="51"/>
  <c r="AI25" i="51"/>
  <c r="AJ25" i="51"/>
  <c r="AK25" i="51"/>
  <c r="AL25" i="51"/>
  <c r="AM25" i="51"/>
  <c r="AN25" i="51"/>
  <c r="AC5" i="51"/>
  <c r="AD5" i="51"/>
  <c r="AE5" i="51"/>
  <c r="AF5" i="51"/>
  <c r="AG5" i="51"/>
  <c r="AH5" i="51"/>
  <c r="AI5" i="51"/>
  <c r="AJ5" i="51"/>
  <c r="AK5" i="51"/>
  <c r="AL5" i="51"/>
  <c r="AM5" i="51"/>
  <c r="AN5" i="51"/>
  <c r="AB5" i="51"/>
  <c r="O15" i="51"/>
  <c r="P15" i="51"/>
  <c r="Q15" i="51"/>
  <c r="R15" i="51"/>
  <c r="S15" i="51"/>
  <c r="T15" i="51"/>
  <c r="U15" i="51"/>
  <c r="V15" i="51"/>
  <c r="W15" i="51"/>
  <c r="X15" i="51"/>
  <c r="Y15" i="51"/>
  <c r="Z15" i="51"/>
  <c r="AA15" i="51"/>
  <c r="O16" i="51"/>
  <c r="P16" i="51"/>
  <c r="Q16" i="51"/>
  <c r="R16" i="51"/>
  <c r="S16" i="51"/>
  <c r="T16" i="51"/>
  <c r="U16" i="51"/>
  <c r="V16" i="51"/>
  <c r="W16" i="51"/>
  <c r="X16" i="51"/>
  <c r="Y16" i="51"/>
  <c r="Z16" i="51"/>
  <c r="AA16" i="51"/>
  <c r="O17" i="51"/>
  <c r="P17" i="51"/>
  <c r="Q17" i="51"/>
  <c r="R17" i="51"/>
  <c r="S17" i="51"/>
  <c r="T17" i="51"/>
  <c r="U17" i="51"/>
  <c r="V17" i="51"/>
  <c r="W17" i="51"/>
  <c r="X17" i="51"/>
  <c r="Y17" i="51"/>
  <c r="Z17" i="51"/>
  <c r="AA17" i="51"/>
  <c r="O18" i="51"/>
  <c r="P18" i="51"/>
  <c r="Q18" i="51"/>
  <c r="R18" i="51"/>
  <c r="S18" i="51"/>
  <c r="T18" i="51"/>
  <c r="U18" i="51"/>
  <c r="V18" i="51"/>
  <c r="W18" i="51"/>
  <c r="X18" i="51"/>
  <c r="Y18" i="51"/>
  <c r="Z18" i="51"/>
  <c r="AA18" i="51"/>
  <c r="O19" i="51"/>
  <c r="P19" i="51"/>
  <c r="Q19" i="51"/>
  <c r="R19" i="51"/>
  <c r="S19" i="51"/>
  <c r="T19" i="51"/>
  <c r="U19" i="51"/>
  <c r="V19" i="51"/>
  <c r="W19" i="51"/>
  <c r="X19" i="51"/>
  <c r="Y19" i="51"/>
  <c r="Z19" i="51"/>
  <c r="AA19" i="51"/>
  <c r="O20" i="51"/>
  <c r="P20" i="51"/>
  <c r="Q20" i="51"/>
  <c r="R20" i="51"/>
  <c r="S20" i="51"/>
  <c r="T20" i="51"/>
  <c r="U20" i="51"/>
  <c r="V20" i="51"/>
  <c r="W20" i="51"/>
  <c r="X20" i="51"/>
  <c r="Y20" i="51"/>
  <c r="Z20" i="51"/>
  <c r="AA20" i="51"/>
  <c r="O21" i="51"/>
  <c r="P21" i="51"/>
  <c r="Q21" i="51"/>
  <c r="R21" i="51"/>
  <c r="S21" i="51"/>
  <c r="T21" i="51"/>
  <c r="U21" i="51"/>
  <c r="V21" i="51"/>
  <c r="W21" i="51"/>
  <c r="X21" i="51"/>
  <c r="Y21" i="51"/>
  <c r="Z21" i="51"/>
  <c r="AA21" i="51"/>
  <c r="O22" i="51"/>
  <c r="P22" i="51"/>
  <c r="Q22" i="51"/>
  <c r="R22" i="51"/>
  <c r="S22" i="51"/>
  <c r="T22" i="51"/>
  <c r="U22" i="51"/>
  <c r="V22" i="51"/>
  <c r="W22" i="51"/>
  <c r="X22" i="51"/>
  <c r="Y22" i="51"/>
  <c r="Z22" i="51"/>
  <c r="AA22" i="51"/>
  <c r="O23" i="51"/>
  <c r="P23" i="51"/>
  <c r="Q23" i="51"/>
  <c r="R23" i="51"/>
  <c r="S23" i="51"/>
  <c r="T23" i="51"/>
  <c r="U23" i="51"/>
  <c r="V23" i="51"/>
  <c r="W23" i="51"/>
  <c r="X23" i="51"/>
  <c r="Y23" i="51"/>
  <c r="Z23" i="51"/>
  <c r="AA23" i="51"/>
  <c r="O24" i="51"/>
  <c r="P24" i="51"/>
  <c r="Q24" i="51"/>
  <c r="R24" i="51"/>
  <c r="S24" i="51"/>
  <c r="T24" i="51"/>
  <c r="U24" i="51"/>
  <c r="V24" i="51"/>
  <c r="W24" i="51"/>
  <c r="X24" i="51"/>
  <c r="Y24" i="51"/>
  <c r="Z24" i="51"/>
  <c r="AA24" i="51"/>
  <c r="O25" i="51"/>
  <c r="P25" i="51"/>
  <c r="Q25" i="51"/>
  <c r="R25" i="51"/>
  <c r="S25" i="51"/>
  <c r="T25" i="51"/>
  <c r="U25" i="51"/>
  <c r="V25" i="51"/>
  <c r="W25" i="51"/>
  <c r="X25" i="51"/>
  <c r="Y25" i="51"/>
  <c r="Z25" i="51"/>
  <c r="AA25" i="51"/>
  <c r="O13" i="51"/>
  <c r="P13" i="51"/>
  <c r="Q13" i="51"/>
  <c r="R13" i="51"/>
  <c r="S13" i="51"/>
  <c r="T13" i="51"/>
  <c r="U13" i="51"/>
  <c r="V13" i="51"/>
  <c r="W13" i="51"/>
  <c r="X13" i="51"/>
  <c r="Y13" i="51"/>
  <c r="Z13" i="51"/>
  <c r="AA13" i="51"/>
  <c r="O14" i="51"/>
  <c r="P14" i="51"/>
  <c r="Q14" i="51"/>
  <c r="R14" i="51"/>
  <c r="S14" i="51"/>
  <c r="T14" i="51"/>
  <c r="U14" i="51"/>
  <c r="V14" i="51"/>
  <c r="W14" i="51"/>
  <c r="X14" i="51"/>
  <c r="Y14" i="51"/>
  <c r="Z14" i="51"/>
  <c r="AA14" i="51"/>
  <c r="O11" i="51"/>
  <c r="P11" i="51"/>
  <c r="Q11" i="51"/>
  <c r="R11" i="51"/>
  <c r="S11" i="51"/>
  <c r="T11" i="51"/>
  <c r="U11" i="51"/>
  <c r="V11" i="51"/>
  <c r="W11" i="51"/>
  <c r="X11" i="51"/>
  <c r="Y11" i="51"/>
  <c r="Z11" i="51"/>
  <c r="AA11" i="51"/>
  <c r="O12" i="51"/>
  <c r="P12" i="51"/>
  <c r="Q12" i="51"/>
  <c r="R12" i="51"/>
  <c r="S12" i="51"/>
  <c r="T12" i="51"/>
  <c r="U12" i="51"/>
  <c r="V12" i="51"/>
  <c r="W12" i="51"/>
  <c r="X12" i="51"/>
  <c r="Y12" i="51"/>
  <c r="Z12" i="51"/>
  <c r="AA12" i="51"/>
  <c r="O6" i="51"/>
  <c r="P6" i="51"/>
  <c r="Q6" i="51"/>
  <c r="R6" i="51"/>
  <c r="S6" i="51"/>
  <c r="T6" i="51"/>
  <c r="U6" i="51"/>
  <c r="V6" i="51"/>
  <c r="W6" i="51"/>
  <c r="X6" i="51"/>
  <c r="Y6" i="51"/>
  <c r="Z6" i="51"/>
  <c r="AA6" i="51"/>
  <c r="O7" i="51"/>
  <c r="P7" i="51"/>
  <c r="Q7" i="51"/>
  <c r="R7" i="51"/>
  <c r="S7" i="51"/>
  <c r="T7" i="51"/>
  <c r="U7" i="51"/>
  <c r="V7" i="51"/>
  <c r="W7" i="51"/>
  <c r="X7" i="51"/>
  <c r="Y7" i="51"/>
  <c r="Z7" i="51"/>
  <c r="AA7" i="51"/>
  <c r="O8" i="51"/>
  <c r="P8" i="51"/>
  <c r="Q8" i="51"/>
  <c r="R8" i="51"/>
  <c r="S8" i="51"/>
  <c r="T8" i="51"/>
  <c r="U8" i="51"/>
  <c r="V8" i="51"/>
  <c r="W8" i="51"/>
  <c r="X8" i="51"/>
  <c r="Y8" i="51"/>
  <c r="Z8" i="51"/>
  <c r="AA8" i="51"/>
  <c r="O9" i="51"/>
  <c r="P9" i="51"/>
  <c r="Q9" i="51"/>
  <c r="R9" i="51"/>
  <c r="S9" i="51"/>
  <c r="T9" i="51"/>
  <c r="U9" i="51"/>
  <c r="V9" i="51"/>
  <c r="W9" i="51"/>
  <c r="X9" i="51"/>
  <c r="Y9" i="51"/>
  <c r="Z9" i="51"/>
  <c r="AA9" i="51"/>
  <c r="O10" i="51"/>
  <c r="P10" i="51"/>
  <c r="Q10" i="51"/>
  <c r="R10" i="51"/>
  <c r="S10" i="51"/>
  <c r="T10" i="51"/>
  <c r="U10" i="51"/>
  <c r="V10" i="51"/>
  <c r="W10" i="51"/>
  <c r="X10" i="51"/>
  <c r="Y10" i="51"/>
  <c r="Z10" i="51"/>
  <c r="AA10" i="51"/>
  <c r="P5" i="51"/>
  <c r="Q5" i="51"/>
  <c r="R5" i="51"/>
  <c r="S5" i="51"/>
  <c r="T5" i="51"/>
  <c r="U5" i="51"/>
  <c r="V5" i="51"/>
  <c r="W5" i="51"/>
  <c r="X5" i="51"/>
  <c r="Y5" i="51"/>
  <c r="Z5" i="51"/>
  <c r="AA5" i="51"/>
  <c r="O5" i="51"/>
  <c r="B22" i="51"/>
  <c r="C22" i="51"/>
  <c r="D22" i="51"/>
  <c r="E22" i="51"/>
  <c r="F22" i="51"/>
  <c r="G22" i="51"/>
  <c r="H22" i="51"/>
  <c r="I22" i="51"/>
  <c r="J22" i="51"/>
  <c r="K22" i="51"/>
  <c r="L22" i="51"/>
  <c r="M22" i="51"/>
  <c r="N22" i="51"/>
  <c r="B23" i="51"/>
  <c r="C23" i="51"/>
  <c r="D23" i="51"/>
  <c r="E23" i="51"/>
  <c r="F23" i="51"/>
  <c r="G23" i="51"/>
  <c r="H23" i="51"/>
  <c r="I23" i="51"/>
  <c r="J23" i="51"/>
  <c r="K23" i="51"/>
  <c r="L23" i="51"/>
  <c r="M23" i="51"/>
  <c r="N23" i="51"/>
  <c r="B24" i="51"/>
  <c r="C24" i="51"/>
  <c r="D24" i="51"/>
  <c r="E24" i="51"/>
  <c r="F24" i="51"/>
  <c r="G24" i="51"/>
  <c r="H24" i="51"/>
  <c r="I24" i="51"/>
  <c r="J24" i="51"/>
  <c r="K24" i="51"/>
  <c r="L24" i="51"/>
  <c r="M24" i="51"/>
  <c r="N24" i="51"/>
  <c r="B25" i="51"/>
  <c r="C25" i="51"/>
  <c r="D25" i="51"/>
  <c r="E25" i="51"/>
  <c r="F25" i="51"/>
  <c r="G25" i="51"/>
  <c r="H25" i="51"/>
  <c r="I25" i="51"/>
  <c r="J25" i="51"/>
  <c r="K25" i="51"/>
  <c r="L25" i="51"/>
  <c r="M25" i="51"/>
  <c r="N25" i="51"/>
  <c r="B19" i="51"/>
  <c r="C19" i="51"/>
  <c r="D19" i="51"/>
  <c r="E19" i="51"/>
  <c r="F19" i="51"/>
  <c r="G19" i="51"/>
  <c r="H19" i="51"/>
  <c r="I19" i="51"/>
  <c r="J19" i="51"/>
  <c r="K19" i="51"/>
  <c r="L19" i="51"/>
  <c r="M19" i="51"/>
  <c r="N19" i="51"/>
  <c r="B20" i="51"/>
  <c r="C20" i="51"/>
  <c r="D20" i="51"/>
  <c r="E20" i="51"/>
  <c r="F20" i="51"/>
  <c r="G20" i="51"/>
  <c r="H20" i="51"/>
  <c r="I20" i="51"/>
  <c r="J20" i="51"/>
  <c r="K20" i="51"/>
  <c r="L20" i="51"/>
  <c r="M20" i="51"/>
  <c r="N20" i="51"/>
  <c r="B21" i="51"/>
  <c r="C21" i="51"/>
  <c r="D21" i="51"/>
  <c r="E21" i="51"/>
  <c r="F21" i="51"/>
  <c r="G21" i="51"/>
  <c r="H21" i="51"/>
  <c r="I21" i="51"/>
  <c r="J21" i="51"/>
  <c r="K21" i="51"/>
  <c r="L21" i="51"/>
  <c r="M21" i="51"/>
  <c r="N21" i="51"/>
  <c r="B12" i="51"/>
  <c r="C12" i="51"/>
  <c r="D12" i="51"/>
  <c r="E12" i="51"/>
  <c r="F12" i="51"/>
  <c r="G12" i="51"/>
  <c r="H12" i="51"/>
  <c r="I12" i="51"/>
  <c r="J12" i="51"/>
  <c r="K12" i="51"/>
  <c r="L12" i="51"/>
  <c r="M12" i="51"/>
  <c r="N12" i="51"/>
  <c r="B13" i="51"/>
  <c r="C13" i="51"/>
  <c r="D13" i="51"/>
  <c r="E13" i="51"/>
  <c r="F13" i="51"/>
  <c r="G13" i="51"/>
  <c r="H13" i="51"/>
  <c r="I13" i="51"/>
  <c r="J13" i="51"/>
  <c r="K13" i="51"/>
  <c r="L13" i="51"/>
  <c r="M13" i="51"/>
  <c r="N13" i="51"/>
  <c r="B14" i="51"/>
  <c r="C14" i="51"/>
  <c r="D14" i="51"/>
  <c r="E14" i="51"/>
  <c r="F14" i="51"/>
  <c r="G14" i="51"/>
  <c r="H14" i="51"/>
  <c r="I14" i="51"/>
  <c r="J14" i="51"/>
  <c r="K14" i="51"/>
  <c r="L14" i="51"/>
  <c r="M14" i="51"/>
  <c r="N14" i="51"/>
  <c r="B15" i="51"/>
  <c r="C15" i="51"/>
  <c r="D15" i="51"/>
  <c r="E15" i="51"/>
  <c r="F15" i="51"/>
  <c r="G15" i="51"/>
  <c r="H15" i="51"/>
  <c r="I15" i="51"/>
  <c r="J15" i="51"/>
  <c r="K15" i="51"/>
  <c r="L15" i="51"/>
  <c r="M15" i="51"/>
  <c r="N15" i="51"/>
  <c r="B16" i="51"/>
  <c r="C16" i="51"/>
  <c r="D16" i="51"/>
  <c r="E16" i="51"/>
  <c r="F16" i="51"/>
  <c r="G16" i="51"/>
  <c r="H16" i="51"/>
  <c r="I16" i="51"/>
  <c r="J16" i="51"/>
  <c r="K16" i="51"/>
  <c r="L16" i="51"/>
  <c r="M16" i="51"/>
  <c r="N16" i="51"/>
  <c r="B17" i="51"/>
  <c r="C17" i="51"/>
  <c r="D17" i="51"/>
  <c r="E17" i="51"/>
  <c r="F17" i="51"/>
  <c r="G17" i="51"/>
  <c r="H17" i="51"/>
  <c r="I17" i="51"/>
  <c r="J17" i="51"/>
  <c r="K17" i="51"/>
  <c r="L17" i="51"/>
  <c r="M17" i="51"/>
  <c r="N17" i="51"/>
  <c r="B18" i="51"/>
  <c r="C18" i="51"/>
  <c r="D18" i="51"/>
  <c r="E18" i="51"/>
  <c r="F18" i="51"/>
  <c r="G18" i="51"/>
  <c r="H18" i="51"/>
  <c r="I18" i="51"/>
  <c r="J18" i="51"/>
  <c r="K18" i="51"/>
  <c r="L18" i="51"/>
  <c r="M18" i="51"/>
  <c r="N18" i="51"/>
  <c r="B6" i="51"/>
  <c r="C6" i="51"/>
  <c r="D6" i="51"/>
  <c r="E6" i="51"/>
  <c r="F6" i="51"/>
  <c r="G6" i="51"/>
  <c r="H6" i="51"/>
  <c r="I6" i="51"/>
  <c r="J6" i="51"/>
  <c r="K6" i="51"/>
  <c r="L6" i="51"/>
  <c r="M6" i="51"/>
  <c r="N6" i="51"/>
  <c r="B7" i="51"/>
  <c r="C7" i="51"/>
  <c r="D7" i="51"/>
  <c r="E7" i="51"/>
  <c r="F7" i="51"/>
  <c r="G7" i="51"/>
  <c r="H7" i="51"/>
  <c r="I7" i="51"/>
  <c r="J7" i="51"/>
  <c r="K7" i="51"/>
  <c r="L7" i="51"/>
  <c r="M7" i="51"/>
  <c r="N7" i="51"/>
  <c r="B8" i="51"/>
  <c r="C8" i="51"/>
  <c r="D8" i="51"/>
  <c r="E8" i="51"/>
  <c r="F8" i="51"/>
  <c r="G8" i="51"/>
  <c r="H8" i="51"/>
  <c r="I8" i="51"/>
  <c r="J8" i="51"/>
  <c r="K8" i="51"/>
  <c r="L8" i="51"/>
  <c r="M8" i="51"/>
  <c r="N8" i="51"/>
  <c r="B9" i="51"/>
  <c r="C9" i="51"/>
  <c r="D9" i="51"/>
  <c r="E9" i="51"/>
  <c r="F9" i="51"/>
  <c r="G9" i="51"/>
  <c r="H9" i="51"/>
  <c r="I9" i="51"/>
  <c r="J9" i="51"/>
  <c r="K9" i="51"/>
  <c r="L9" i="51"/>
  <c r="M9" i="51"/>
  <c r="N9" i="51"/>
  <c r="B10" i="51"/>
  <c r="C10" i="51"/>
  <c r="D10" i="51"/>
  <c r="E10" i="51"/>
  <c r="F10" i="51"/>
  <c r="G10" i="51"/>
  <c r="H10" i="51"/>
  <c r="I10" i="51"/>
  <c r="J10" i="51"/>
  <c r="K10" i="51"/>
  <c r="L10" i="51"/>
  <c r="M10" i="51"/>
  <c r="N10" i="51"/>
  <c r="B11" i="51"/>
  <c r="C11" i="51"/>
  <c r="D11" i="51"/>
  <c r="E11" i="51"/>
  <c r="F11" i="51"/>
  <c r="G11" i="51"/>
  <c r="H11" i="51"/>
  <c r="I11" i="51"/>
  <c r="J11" i="51"/>
  <c r="K11" i="51"/>
  <c r="L11" i="51"/>
  <c r="M11" i="51"/>
  <c r="N11" i="51"/>
  <c r="C5" i="51"/>
  <c r="D5" i="51"/>
  <c r="E5" i="51"/>
  <c r="F5" i="51"/>
  <c r="G5" i="51"/>
  <c r="H5" i="51"/>
  <c r="I5" i="51"/>
  <c r="J5" i="51"/>
  <c r="K5" i="51"/>
  <c r="L5" i="51"/>
  <c r="M5" i="51"/>
  <c r="N5" i="51"/>
  <c r="B5" i="51"/>
  <c r="N60" i="50"/>
  <c r="N61" i="50"/>
  <c r="N62" i="50"/>
  <c r="N65" i="50"/>
  <c r="N72" i="50"/>
  <c r="N73" i="50"/>
  <c r="N74" i="50"/>
  <c r="N77" i="50"/>
  <c r="N39" i="50"/>
  <c r="AC5" i="50"/>
  <c r="AD5" i="50"/>
  <c r="AE5" i="50"/>
  <c r="AF5" i="50"/>
  <c r="AG5" i="50"/>
  <c r="AH5" i="50"/>
  <c r="AI5" i="50"/>
  <c r="AJ5" i="50"/>
  <c r="AK5" i="50"/>
  <c r="AL5" i="50"/>
  <c r="AM5" i="50"/>
  <c r="AN5" i="50"/>
  <c r="N30" i="50" s="1"/>
  <c r="AC6" i="50"/>
  <c r="AD6" i="50"/>
  <c r="AE6" i="50"/>
  <c r="AF6" i="50"/>
  <c r="AG6" i="50"/>
  <c r="AH6" i="50"/>
  <c r="AI6" i="50"/>
  <c r="AJ6" i="50"/>
  <c r="AK6" i="50"/>
  <c r="AL6" i="50"/>
  <c r="AM6" i="50"/>
  <c r="AN6" i="50"/>
  <c r="N31" i="50" s="1"/>
  <c r="AC7" i="50"/>
  <c r="AD7" i="50"/>
  <c r="AE7" i="50"/>
  <c r="AF7" i="50"/>
  <c r="AG7" i="50"/>
  <c r="AH7" i="50"/>
  <c r="AI7" i="50"/>
  <c r="AJ7" i="50"/>
  <c r="AK7" i="50"/>
  <c r="AL7" i="50"/>
  <c r="AM7" i="50"/>
  <c r="AN7" i="50"/>
  <c r="N32" i="50" s="1"/>
  <c r="AC8" i="50"/>
  <c r="AD8" i="50"/>
  <c r="AE8" i="50"/>
  <c r="AF8" i="50"/>
  <c r="AG8" i="50"/>
  <c r="AH8" i="50"/>
  <c r="AI8" i="50"/>
  <c r="AJ8" i="50"/>
  <c r="AK8" i="50"/>
  <c r="AL8" i="50"/>
  <c r="AM8" i="50"/>
  <c r="AN8" i="50"/>
  <c r="N33" i="50" s="1"/>
  <c r="AC9" i="50"/>
  <c r="AD9" i="50"/>
  <c r="AE9" i="50"/>
  <c r="AF9" i="50"/>
  <c r="AG9" i="50"/>
  <c r="AH9" i="50"/>
  <c r="AI9" i="50"/>
  <c r="AJ9" i="50"/>
  <c r="AK9" i="50"/>
  <c r="AL9" i="50"/>
  <c r="AM9" i="50"/>
  <c r="AN9" i="50"/>
  <c r="N34" i="50" s="1"/>
  <c r="AC10" i="50"/>
  <c r="AD10" i="50"/>
  <c r="AE10" i="50"/>
  <c r="AF10" i="50"/>
  <c r="AG10" i="50"/>
  <c r="AH10" i="50"/>
  <c r="AI10" i="50"/>
  <c r="AJ10" i="50"/>
  <c r="AK10" i="50"/>
  <c r="AL10" i="50"/>
  <c r="AM10" i="50"/>
  <c r="AN10" i="50"/>
  <c r="N35" i="50" s="1"/>
  <c r="AC11" i="50"/>
  <c r="AD11" i="50"/>
  <c r="AE11" i="50"/>
  <c r="AF11" i="50"/>
  <c r="AG11" i="50"/>
  <c r="AH11" i="50"/>
  <c r="AI11" i="50"/>
  <c r="AJ11" i="50"/>
  <c r="AK11" i="50"/>
  <c r="AL11" i="50"/>
  <c r="AM11" i="50"/>
  <c r="AN11" i="50"/>
  <c r="N36" i="50" s="1"/>
  <c r="AC12" i="50"/>
  <c r="AD12" i="50"/>
  <c r="AE12" i="50"/>
  <c r="AF12" i="50"/>
  <c r="AG12" i="50"/>
  <c r="AH12" i="50"/>
  <c r="AI12" i="50"/>
  <c r="AJ12" i="50"/>
  <c r="AK12" i="50"/>
  <c r="AL12" i="50"/>
  <c r="AM12" i="50"/>
  <c r="AN12" i="50"/>
  <c r="N37" i="50" s="1"/>
  <c r="AC13" i="50"/>
  <c r="AD13" i="50"/>
  <c r="AE13" i="50"/>
  <c r="AF13" i="50"/>
  <c r="AG13" i="50"/>
  <c r="AH13" i="50"/>
  <c r="AI13" i="50"/>
  <c r="AJ13" i="50"/>
  <c r="AK13" i="50"/>
  <c r="AL13" i="50"/>
  <c r="AM13" i="50"/>
  <c r="AN13" i="50"/>
  <c r="N38" i="50" s="1"/>
  <c r="AC14" i="50"/>
  <c r="AD14" i="50"/>
  <c r="AE14" i="50"/>
  <c r="AF14" i="50"/>
  <c r="AG14" i="50"/>
  <c r="AH14" i="50"/>
  <c r="AI14" i="50"/>
  <c r="AJ14" i="50"/>
  <c r="AK14" i="50"/>
  <c r="AL14" i="50"/>
  <c r="AM14" i="50"/>
  <c r="AN14" i="50"/>
  <c r="AC15" i="50"/>
  <c r="AD15" i="50"/>
  <c r="AE15" i="50"/>
  <c r="AF15" i="50"/>
  <c r="AG15" i="50"/>
  <c r="AH15" i="50"/>
  <c r="AI15" i="50"/>
  <c r="AJ15" i="50"/>
  <c r="AK15" i="50"/>
  <c r="AL15" i="50"/>
  <c r="AM15" i="50"/>
  <c r="AN15" i="50"/>
  <c r="N40" i="50" s="1"/>
  <c r="AC16" i="50"/>
  <c r="AD16" i="50"/>
  <c r="AE16" i="50"/>
  <c r="AF16" i="50"/>
  <c r="AG16" i="50"/>
  <c r="AH16" i="50"/>
  <c r="AI16" i="50"/>
  <c r="AJ16" i="50"/>
  <c r="AK16" i="50"/>
  <c r="AL16" i="50"/>
  <c r="AM16" i="50"/>
  <c r="AN16" i="50"/>
  <c r="N41" i="50" s="1"/>
  <c r="AC17" i="50"/>
  <c r="AD17" i="50"/>
  <c r="AE17" i="50"/>
  <c r="AF17" i="50"/>
  <c r="AG17" i="50"/>
  <c r="AH17" i="50"/>
  <c r="AI17" i="50"/>
  <c r="AJ17" i="50"/>
  <c r="AK17" i="50"/>
  <c r="AL17" i="50"/>
  <c r="AM17" i="50"/>
  <c r="AN17" i="50"/>
  <c r="N42" i="50" s="1"/>
  <c r="AC18" i="50"/>
  <c r="AD18" i="50"/>
  <c r="AE18" i="50"/>
  <c r="AF18" i="50"/>
  <c r="AG18" i="50"/>
  <c r="AH18" i="50"/>
  <c r="AI18" i="50"/>
  <c r="AJ18" i="50"/>
  <c r="AK18" i="50"/>
  <c r="AL18" i="50"/>
  <c r="AM18" i="50"/>
  <c r="AN18" i="50"/>
  <c r="N43" i="50" s="1"/>
  <c r="AC19" i="50"/>
  <c r="AD19" i="50"/>
  <c r="AE19" i="50"/>
  <c r="AF19" i="50"/>
  <c r="AG19" i="50"/>
  <c r="AH19" i="50"/>
  <c r="AI19" i="50"/>
  <c r="AJ19" i="50"/>
  <c r="AK19" i="50"/>
  <c r="AL19" i="50"/>
  <c r="AM19" i="50"/>
  <c r="AN19" i="50"/>
  <c r="N44" i="50" s="1"/>
  <c r="AC20" i="50"/>
  <c r="AD20" i="50"/>
  <c r="AE20" i="50"/>
  <c r="AF20" i="50"/>
  <c r="AG20" i="50"/>
  <c r="AH20" i="50"/>
  <c r="AI20" i="50"/>
  <c r="AJ20" i="50"/>
  <c r="AK20" i="50"/>
  <c r="AL20" i="50"/>
  <c r="AM20" i="50"/>
  <c r="AN20" i="50"/>
  <c r="N45" i="50" s="1"/>
  <c r="AC21" i="50"/>
  <c r="AD21" i="50"/>
  <c r="AE21" i="50"/>
  <c r="AF21" i="50"/>
  <c r="AG21" i="50"/>
  <c r="AH21" i="50"/>
  <c r="AI21" i="50"/>
  <c r="AJ21" i="50"/>
  <c r="AK21" i="50"/>
  <c r="AL21" i="50"/>
  <c r="AM21" i="50"/>
  <c r="AN21" i="50"/>
  <c r="N46" i="50" s="1"/>
  <c r="AC22" i="50"/>
  <c r="AD22" i="50"/>
  <c r="AE22" i="50"/>
  <c r="AF22" i="50"/>
  <c r="AG22" i="50"/>
  <c r="AH22" i="50"/>
  <c r="AI22" i="50"/>
  <c r="AJ22" i="50"/>
  <c r="AK22" i="50"/>
  <c r="AL22" i="50"/>
  <c r="AM22" i="50"/>
  <c r="AN22" i="50"/>
  <c r="N47" i="50" s="1"/>
  <c r="AC23" i="50"/>
  <c r="AD23" i="50"/>
  <c r="AE23" i="50"/>
  <c r="AF23" i="50"/>
  <c r="AG23" i="50"/>
  <c r="AH23" i="50"/>
  <c r="AI23" i="50"/>
  <c r="AJ23" i="50"/>
  <c r="AK23" i="50"/>
  <c r="AL23" i="50"/>
  <c r="AM23" i="50"/>
  <c r="AN23" i="50"/>
  <c r="N48" i="50" s="1"/>
  <c r="AC24" i="50"/>
  <c r="AD24" i="50"/>
  <c r="AE24" i="50"/>
  <c r="AF24" i="50"/>
  <c r="AG24" i="50"/>
  <c r="AH24" i="50"/>
  <c r="AI24" i="50"/>
  <c r="AJ24" i="50"/>
  <c r="AK24" i="50"/>
  <c r="AL24" i="50"/>
  <c r="AM24" i="50"/>
  <c r="AN24" i="50"/>
  <c r="N49" i="50" s="1"/>
  <c r="AC25" i="50"/>
  <c r="AD25" i="50"/>
  <c r="AE25" i="50"/>
  <c r="AF25" i="50"/>
  <c r="AG25" i="50"/>
  <c r="AH25" i="50"/>
  <c r="AI25" i="50"/>
  <c r="AJ25" i="50"/>
  <c r="AK25" i="50"/>
  <c r="AL25" i="50"/>
  <c r="AM25" i="50"/>
  <c r="AN25" i="50"/>
  <c r="N50" i="50" s="1"/>
  <c r="AB6" i="50"/>
  <c r="AB7" i="50"/>
  <c r="AB8" i="50"/>
  <c r="AB9" i="50"/>
  <c r="AB10" i="50"/>
  <c r="AB11" i="50"/>
  <c r="AB12" i="50"/>
  <c r="AB13" i="50"/>
  <c r="AB14" i="50"/>
  <c r="AB15" i="50"/>
  <c r="AB16" i="50"/>
  <c r="AB17" i="50"/>
  <c r="AB18" i="50"/>
  <c r="AB19" i="50"/>
  <c r="AB20" i="50"/>
  <c r="AB21" i="50"/>
  <c r="AB22" i="50"/>
  <c r="AB23" i="50"/>
  <c r="AB24" i="50"/>
  <c r="AB25" i="50"/>
  <c r="AB5" i="50"/>
  <c r="O6" i="50"/>
  <c r="P6" i="50"/>
  <c r="Q6" i="50"/>
  <c r="R6" i="50"/>
  <c r="S6" i="50"/>
  <c r="T6" i="50"/>
  <c r="U6" i="50"/>
  <c r="V6" i="50"/>
  <c r="W6" i="50"/>
  <c r="X6" i="50"/>
  <c r="Y6" i="50"/>
  <c r="Z6" i="50"/>
  <c r="AA6" i="50"/>
  <c r="O7" i="50"/>
  <c r="P7" i="50"/>
  <c r="Q7" i="50"/>
  <c r="R7" i="50"/>
  <c r="S7" i="50"/>
  <c r="T7" i="50"/>
  <c r="U7" i="50"/>
  <c r="V7" i="50"/>
  <c r="W7" i="50"/>
  <c r="X7" i="50"/>
  <c r="Y7" i="50"/>
  <c r="Z7" i="50"/>
  <c r="AA7" i="50"/>
  <c r="O8" i="50"/>
  <c r="P8" i="50"/>
  <c r="Q8" i="50"/>
  <c r="R8" i="50"/>
  <c r="S8" i="50"/>
  <c r="T8" i="50"/>
  <c r="U8" i="50"/>
  <c r="V8" i="50"/>
  <c r="W8" i="50"/>
  <c r="X8" i="50"/>
  <c r="Y8" i="50"/>
  <c r="Z8" i="50"/>
  <c r="AA8" i="50"/>
  <c r="O9" i="50"/>
  <c r="P9" i="50"/>
  <c r="Q9" i="50"/>
  <c r="R9" i="50"/>
  <c r="S9" i="50"/>
  <c r="T9" i="50"/>
  <c r="U9" i="50"/>
  <c r="V9" i="50"/>
  <c r="W9" i="50"/>
  <c r="X9" i="50"/>
  <c r="Y9" i="50"/>
  <c r="Z9" i="50"/>
  <c r="AA9" i="50"/>
  <c r="O10" i="50"/>
  <c r="P10" i="50"/>
  <c r="Q10" i="50"/>
  <c r="R10" i="50"/>
  <c r="S10" i="50"/>
  <c r="T10" i="50"/>
  <c r="U10" i="50"/>
  <c r="V10" i="50"/>
  <c r="W10" i="50"/>
  <c r="X10" i="50"/>
  <c r="Y10" i="50"/>
  <c r="Z10" i="50"/>
  <c r="AA10" i="50"/>
  <c r="O11" i="50"/>
  <c r="P11" i="50"/>
  <c r="Q11" i="50"/>
  <c r="R11" i="50"/>
  <c r="S11" i="50"/>
  <c r="T11" i="50"/>
  <c r="U11" i="50"/>
  <c r="V11" i="50"/>
  <c r="W11" i="50"/>
  <c r="X11" i="50"/>
  <c r="Y11" i="50"/>
  <c r="Z11" i="50"/>
  <c r="AA11" i="50"/>
  <c r="O12" i="50"/>
  <c r="P12" i="50"/>
  <c r="Q12" i="50"/>
  <c r="R12" i="50"/>
  <c r="S12" i="50"/>
  <c r="T12" i="50"/>
  <c r="U12" i="50"/>
  <c r="V12" i="50"/>
  <c r="W12" i="50"/>
  <c r="X12" i="50"/>
  <c r="Y12" i="50"/>
  <c r="Z12" i="50"/>
  <c r="AA12" i="50"/>
  <c r="O13" i="50"/>
  <c r="P13" i="50"/>
  <c r="Q13" i="50"/>
  <c r="R13" i="50"/>
  <c r="S13" i="50"/>
  <c r="T13" i="50"/>
  <c r="U13" i="50"/>
  <c r="V13" i="50"/>
  <c r="W13" i="50"/>
  <c r="X13" i="50"/>
  <c r="Y13" i="50"/>
  <c r="Z13" i="50"/>
  <c r="AA13" i="50"/>
  <c r="O14" i="50"/>
  <c r="P14" i="50"/>
  <c r="Q14" i="50"/>
  <c r="R14" i="50"/>
  <c r="S14" i="50"/>
  <c r="T14" i="50"/>
  <c r="U14" i="50"/>
  <c r="V14" i="50"/>
  <c r="W14" i="50"/>
  <c r="X14" i="50"/>
  <c r="Y14" i="50"/>
  <c r="Z14" i="50"/>
  <c r="AA14" i="50"/>
  <c r="O15" i="50"/>
  <c r="P15" i="50"/>
  <c r="Q15" i="50"/>
  <c r="R15" i="50"/>
  <c r="S15" i="50"/>
  <c r="T15" i="50"/>
  <c r="U15" i="50"/>
  <c r="V15" i="50"/>
  <c r="W15" i="50"/>
  <c r="X15" i="50"/>
  <c r="Y15" i="50"/>
  <c r="Z15" i="50"/>
  <c r="AA15" i="50"/>
  <c r="O16" i="50"/>
  <c r="P16" i="50"/>
  <c r="Q16" i="50"/>
  <c r="R16" i="50"/>
  <c r="S16" i="50"/>
  <c r="T16" i="50"/>
  <c r="U16" i="50"/>
  <c r="V16" i="50"/>
  <c r="W16" i="50"/>
  <c r="X16" i="50"/>
  <c r="Y16" i="50"/>
  <c r="Z16" i="50"/>
  <c r="AA16" i="50"/>
  <c r="O17" i="50"/>
  <c r="P17" i="50"/>
  <c r="Q17" i="50"/>
  <c r="R17" i="50"/>
  <c r="S17" i="50"/>
  <c r="T17" i="50"/>
  <c r="U17" i="50"/>
  <c r="V17" i="50"/>
  <c r="W17" i="50"/>
  <c r="X17" i="50"/>
  <c r="Y17" i="50"/>
  <c r="Z17" i="50"/>
  <c r="AA17" i="50"/>
  <c r="O18" i="50"/>
  <c r="P18" i="50"/>
  <c r="Q18" i="50"/>
  <c r="R18" i="50"/>
  <c r="S18" i="50"/>
  <c r="T18" i="50"/>
  <c r="U18" i="50"/>
  <c r="V18" i="50"/>
  <c r="W18" i="50"/>
  <c r="X18" i="50"/>
  <c r="Y18" i="50"/>
  <c r="Z18" i="50"/>
  <c r="AA18" i="50"/>
  <c r="O19" i="50"/>
  <c r="P19" i="50"/>
  <c r="Q19" i="50"/>
  <c r="R19" i="50"/>
  <c r="S19" i="50"/>
  <c r="T19" i="50"/>
  <c r="U19" i="50"/>
  <c r="V19" i="50"/>
  <c r="W19" i="50"/>
  <c r="X19" i="50"/>
  <c r="Y19" i="50"/>
  <c r="Z19" i="50"/>
  <c r="AA19" i="50"/>
  <c r="O20" i="50"/>
  <c r="P20" i="50"/>
  <c r="Q20" i="50"/>
  <c r="R20" i="50"/>
  <c r="S20" i="50"/>
  <c r="T20" i="50"/>
  <c r="U20" i="50"/>
  <c r="V20" i="50"/>
  <c r="W20" i="50"/>
  <c r="X20" i="50"/>
  <c r="Y20" i="50"/>
  <c r="Z20" i="50"/>
  <c r="AA20" i="50"/>
  <c r="O21" i="50"/>
  <c r="P21" i="50"/>
  <c r="Q21" i="50"/>
  <c r="R21" i="50"/>
  <c r="S21" i="50"/>
  <c r="T21" i="50"/>
  <c r="U21" i="50"/>
  <c r="V21" i="50"/>
  <c r="W21" i="50"/>
  <c r="X21" i="50"/>
  <c r="Y21" i="50"/>
  <c r="Z21" i="50"/>
  <c r="AA21" i="50"/>
  <c r="O22" i="50"/>
  <c r="P22" i="50"/>
  <c r="Q22" i="50"/>
  <c r="R22" i="50"/>
  <c r="S22" i="50"/>
  <c r="T22" i="50"/>
  <c r="U22" i="50"/>
  <c r="V22" i="50"/>
  <c r="W22" i="50"/>
  <c r="X22" i="50"/>
  <c r="Y22" i="50"/>
  <c r="Z22" i="50"/>
  <c r="AA22" i="50"/>
  <c r="O23" i="50"/>
  <c r="P23" i="50"/>
  <c r="Q23" i="50"/>
  <c r="R23" i="50"/>
  <c r="S23" i="50"/>
  <c r="T23" i="50"/>
  <c r="U23" i="50"/>
  <c r="V23" i="50"/>
  <c r="W23" i="50"/>
  <c r="X23" i="50"/>
  <c r="Y23" i="50"/>
  <c r="Z23" i="50"/>
  <c r="AA23" i="50"/>
  <c r="O24" i="50"/>
  <c r="P24" i="50"/>
  <c r="Q24" i="50"/>
  <c r="R24" i="50"/>
  <c r="S24" i="50"/>
  <c r="T24" i="50"/>
  <c r="U24" i="50"/>
  <c r="V24" i="50"/>
  <c r="W24" i="50"/>
  <c r="X24" i="50"/>
  <c r="Y24" i="50"/>
  <c r="Z24" i="50"/>
  <c r="AA24" i="50"/>
  <c r="O25" i="50"/>
  <c r="P25" i="50"/>
  <c r="Q25" i="50"/>
  <c r="R25" i="50"/>
  <c r="S25" i="50"/>
  <c r="T25" i="50"/>
  <c r="U25" i="50"/>
  <c r="V25" i="50"/>
  <c r="W25" i="50"/>
  <c r="X25" i="50"/>
  <c r="Y25" i="50"/>
  <c r="Z25" i="50"/>
  <c r="AA25" i="50"/>
  <c r="P5" i="50"/>
  <c r="Q5" i="50"/>
  <c r="R5" i="50"/>
  <c r="S5" i="50"/>
  <c r="T5" i="50"/>
  <c r="U5" i="50"/>
  <c r="V5" i="50"/>
  <c r="W5" i="50"/>
  <c r="X5" i="50"/>
  <c r="Y5" i="50"/>
  <c r="Z5" i="50"/>
  <c r="AA5" i="50"/>
  <c r="O5" i="50"/>
  <c r="B6" i="50"/>
  <c r="C6" i="50"/>
  <c r="D6" i="50"/>
  <c r="E6" i="50"/>
  <c r="F6" i="50"/>
  <c r="G6" i="50"/>
  <c r="H6" i="50"/>
  <c r="I6" i="50"/>
  <c r="J6" i="50"/>
  <c r="K6" i="50"/>
  <c r="L6" i="50"/>
  <c r="M6" i="50"/>
  <c r="N6" i="50"/>
  <c r="B7" i="50"/>
  <c r="C7" i="50"/>
  <c r="D7" i="50"/>
  <c r="E7" i="50"/>
  <c r="F7" i="50"/>
  <c r="G7" i="50"/>
  <c r="H7" i="50"/>
  <c r="I7" i="50"/>
  <c r="J7" i="50"/>
  <c r="K7" i="50"/>
  <c r="L7" i="50"/>
  <c r="M7" i="50"/>
  <c r="N7" i="50"/>
  <c r="B8" i="50"/>
  <c r="C8" i="50"/>
  <c r="D8" i="50"/>
  <c r="E8" i="50"/>
  <c r="F8" i="50"/>
  <c r="G8" i="50"/>
  <c r="H8" i="50"/>
  <c r="I8" i="50"/>
  <c r="J8" i="50"/>
  <c r="K8" i="50"/>
  <c r="L8" i="50"/>
  <c r="M8" i="50"/>
  <c r="N8" i="50"/>
  <c r="N63" i="50" s="1"/>
  <c r="B9" i="50"/>
  <c r="C9" i="50"/>
  <c r="D9" i="50"/>
  <c r="E9" i="50"/>
  <c r="F9" i="50"/>
  <c r="G9" i="50"/>
  <c r="H9" i="50"/>
  <c r="I9" i="50"/>
  <c r="J9" i="50"/>
  <c r="K9" i="50"/>
  <c r="L9" i="50"/>
  <c r="M9" i="50"/>
  <c r="N9" i="50"/>
  <c r="N64" i="50" s="1"/>
  <c r="B10" i="50"/>
  <c r="C10" i="50"/>
  <c r="D10" i="50"/>
  <c r="E10" i="50"/>
  <c r="F10" i="50"/>
  <c r="G10" i="50"/>
  <c r="H10" i="50"/>
  <c r="I10" i="50"/>
  <c r="J10" i="50"/>
  <c r="K10" i="50"/>
  <c r="L10" i="50"/>
  <c r="M10" i="50"/>
  <c r="N10" i="50"/>
  <c r="B11" i="50"/>
  <c r="C11" i="50"/>
  <c r="D11" i="50"/>
  <c r="E11" i="50"/>
  <c r="F11" i="50"/>
  <c r="G11" i="50"/>
  <c r="H11" i="50"/>
  <c r="I11" i="50"/>
  <c r="J11" i="50"/>
  <c r="K11" i="50"/>
  <c r="L11" i="50"/>
  <c r="M11" i="50"/>
  <c r="N11" i="50"/>
  <c r="N66" i="50" s="1"/>
  <c r="B12" i="50"/>
  <c r="C12" i="50"/>
  <c r="D12" i="50"/>
  <c r="E12" i="50"/>
  <c r="F12" i="50"/>
  <c r="G12" i="50"/>
  <c r="H12" i="50"/>
  <c r="I12" i="50"/>
  <c r="J12" i="50"/>
  <c r="K12" i="50"/>
  <c r="L12" i="50"/>
  <c r="M12" i="50"/>
  <c r="N12" i="50"/>
  <c r="N67" i="50" s="1"/>
  <c r="B13" i="50"/>
  <c r="C13" i="50"/>
  <c r="D13" i="50"/>
  <c r="E13" i="50"/>
  <c r="F13" i="50"/>
  <c r="G13" i="50"/>
  <c r="H13" i="50"/>
  <c r="I13" i="50"/>
  <c r="J13" i="50"/>
  <c r="K13" i="50"/>
  <c r="L13" i="50"/>
  <c r="M13" i="50"/>
  <c r="N13" i="50"/>
  <c r="N68" i="50" s="1"/>
  <c r="B14" i="50"/>
  <c r="C14" i="50"/>
  <c r="D14" i="50"/>
  <c r="E14" i="50"/>
  <c r="F14" i="50"/>
  <c r="G14" i="50"/>
  <c r="H14" i="50"/>
  <c r="I14" i="50"/>
  <c r="J14" i="50"/>
  <c r="K14" i="50"/>
  <c r="L14" i="50"/>
  <c r="M14" i="50"/>
  <c r="N14" i="50"/>
  <c r="N69" i="50" s="1"/>
  <c r="B15" i="50"/>
  <c r="C15" i="50"/>
  <c r="D15" i="50"/>
  <c r="E15" i="50"/>
  <c r="F15" i="50"/>
  <c r="G15" i="50"/>
  <c r="H15" i="50"/>
  <c r="I15" i="50"/>
  <c r="J15" i="50"/>
  <c r="K15" i="50"/>
  <c r="L15" i="50"/>
  <c r="M15" i="50"/>
  <c r="N15" i="50"/>
  <c r="N70" i="50" s="1"/>
  <c r="B16" i="50"/>
  <c r="C16" i="50"/>
  <c r="D16" i="50"/>
  <c r="E16" i="50"/>
  <c r="F16" i="50"/>
  <c r="G16" i="50"/>
  <c r="H16" i="50"/>
  <c r="I16" i="50"/>
  <c r="J16" i="50"/>
  <c r="K16" i="50"/>
  <c r="L16" i="50"/>
  <c r="M16" i="50"/>
  <c r="N16" i="50"/>
  <c r="N71" i="50" s="1"/>
  <c r="B17" i="50"/>
  <c r="C17" i="50"/>
  <c r="D17" i="50"/>
  <c r="E17" i="50"/>
  <c r="F17" i="50"/>
  <c r="G17" i="50"/>
  <c r="H17" i="50"/>
  <c r="I17" i="50"/>
  <c r="J17" i="50"/>
  <c r="K17" i="50"/>
  <c r="L17" i="50"/>
  <c r="M17" i="50"/>
  <c r="N17" i="50"/>
  <c r="B18" i="50"/>
  <c r="C18" i="50"/>
  <c r="D18" i="50"/>
  <c r="E18" i="50"/>
  <c r="F18" i="50"/>
  <c r="G18" i="50"/>
  <c r="H18" i="50"/>
  <c r="I18" i="50"/>
  <c r="J18" i="50"/>
  <c r="K18" i="50"/>
  <c r="L18" i="50"/>
  <c r="M18" i="50"/>
  <c r="N18" i="50"/>
  <c r="B19" i="50"/>
  <c r="C19" i="50"/>
  <c r="D19" i="50"/>
  <c r="E19" i="50"/>
  <c r="F19" i="50"/>
  <c r="G19" i="50"/>
  <c r="H19" i="50"/>
  <c r="I19" i="50"/>
  <c r="J19" i="50"/>
  <c r="K19" i="50"/>
  <c r="L19" i="50"/>
  <c r="M19" i="50"/>
  <c r="N19" i="50"/>
  <c r="B20" i="50"/>
  <c r="C20" i="50"/>
  <c r="D20" i="50"/>
  <c r="E20" i="50"/>
  <c r="F20" i="50"/>
  <c r="G20" i="50"/>
  <c r="H20" i="50"/>
  <c r="I20" i="50"/>
  <c r="J20" i="50"/>
  <c r="K20" i="50"/>
  <c r="L20" i="50"/>
  <c r="M20" i="50"/>
  <c r="N20" i="50"/>
  <c r="N75" i="50" s="1"/>
  <c r="B21" i="50"/>
  <c r="C21" i="50"/>
  <c r="D21" i="50"/>
  <c r="E21" i="50"/>
  <c r="F21" i="50"/>
  <c r="G21" i="50"/>
  <c r="H21" i="50"/>
  <c r="I21" i="50"/>
  <c r="J21" i="50"/>
  <c r="K21" i="50"/>
  <c r="L21" i="50"/>
  <c r="M21" i="50"/>
  <c r="N21" i="50"/>
  <c r="N76" i="50" s="1"/>
  <c r="B22" i="50"/>
  <c r="C22" i="50"/>
  <c r="D22" i="50"/>
  <c r="E22" i="50"/>
  <c r="F22" i="50"/>
  <c r="G22" i="50"/>
  <c r="H22" i="50"/>
  <c r="I22" i="50"/>
  <c r="J22" i="50"/>
  <c r="K22" i="50"/>
  <c r="L22" i="50"/>
  <c r="M22" i="50"/>
  <c r="N22" i="50"/>
  <c r="B23" i="50"/>
  <c r="C23" i="50"/>
  <c r="D23" i="50"/>
  <c r="E23" i="50"/>
  <c r="F23" i="50"/>
  <c r="G23" i="50"/>
  <c r="H23" i="50"/>
  <c r="I23" i="50"/>
  <c r="J23" i="50"/>
  <c r="K23" i="50"/>
  <c r="L23" i="50"/>
  <c r="M23" i="50"/>
  <c r="N23" i="50"/>
  <c r="N78" i="50" s="1"/>
  <c r="B24" i="50"/>
  <c r="C24" i="50"/>
  <c r="D24" i="50"/>
  <c r="E24" i="50"/>
  <c r="F24" i="50"/>
  <c r="G24" i="50"/>
  <c r="H24" i="50"/>
  <c r="I24" i="50"/>
  <c r="J24" i="50"/>
  <c r="K24" i="50"/>
  <c r="L24" i="50"/>
  <c r="M24" i="50"/>
  <c r="N24" i="50"/>
  <c r="N79" i="50" s="1"/>
  <c r="B25" i="50"/>
  <c r="C25" i="50"/>
  <c r="D25" i="50"/>
  <c r="E25" i="50"/>
  <c r="F25" i="50"/>
  <c r="G25" i="50"/>
  <c r="H25" i="50"/>
  <c r="I25" i="50"/>
  <c r="J25" i="50"/>
  <c r="K25" i="50"/>
  <c r="L25" i="50"/>
  <c r="M25" i="50"/>
  <c r="N25" i="50"/>
  <c r="N80" i="50" s="1"/>
  <c r="C5" i="50"/>
  <c r="D5" i="50"/>
  <c r="E5" i="50"/>
  <c r="F5" i="50"/>
  <c r="G5" i="50"/>
  <c r="H5" i="50"/>
  <c r="I5" i="50"/>
  <c r="J5" i="50"/>
  <c r="K5" i="50"/>
  <c r="L5" i="50"/>
  <c r="M5" i="50"/>
  <c r="N5" i="50"/>
  <c r="B5" i="50"/>
  <c r="N81" i="50" l="1"/>
  <c r="N51" i="50"/>
  <c r="N52" i="50"/>
  <c r="A4" i="12" l="1"/>
  <c r="A5" i="12"/>
  <c r="A6" i="12"/>
  <c r="A7" i="12"/>
  <c r="A8" i="12"/>
  <c r="A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76" i="12"/>
  <c r="A77" i="12"/>
  <c r="A78" i="12"/>
  <c r="A79" i="12"/>
  <c r="A80" i="12"/>
  <c r="A81" i="12"/>
  <c r="A82" i="12"/>
  <c r="A83" i="12"/>
  <c r="A84" i="12"/>
  <c r="A85" i="12"/>
  <c r="A86" i="12"/>
  <c r="A87" i="12"/>
  <c r="A88" i="12"/>
  <c r="A89" i="12"/>
  <c r="A90" i="12"/>
  <c r="A91" i="12"/>
  <c r="A92" i="12"/>
  <c r="A93" i="12"/>
  <c r="A94" i="12"/>
  <c r="A95" i="12"/>
  <c r="A96" i="12"/>
  <c r="A97" i="12"/>
  <c r="A98" i="12"/>
  <c r="A99" i="12"/>
  <c r="A100" i="12"/>
  <c r="A101" i="12"/>
  <c r="A102" i="12"/>
  <c r="A103" i="12"/>
  <c r="A104" i="12"/>
  <c r="A105" i="12"/>
  <c r="A106" i="12"/>
  <c r="A107" i="12"/>
  <c r="A108" i="12"/>
  <c r="A109" i="12"/>
  <c r="A110" i="12"/>
  <c r="A111" i="12"/>
  <c r="A112" i="12"/>
  <c r="A113" i="12"/>
  <c r="A114" i="12"/>
  <c r="A115" i="12"/>
  <c r="A116" i="12"/>
  <c r="A117" i="12"/>
  <c r="A118" i="12"/>
  <c r="A119" i="12"/>
  <c r="A120" i="12"/>
  <c r="A121" i="12"/>
  <c r="A122" i="12"/>
  <c r="A123" i="12"/>
  <c r="A124" i="12"/>
  <c r="A125" i="12"/>
  <c r="A126" i="12"/>
  <c r="A127" i="12"/>
  <c r="A128" i="12"/>
  <c r="A129" i="12"/>
  <c r="A130" i="12"/>
  <c r="A131" i="12"/>
  <c r="A132" i="12"/>
  <c r="A133" i="12"/>
  <c r="A134" i="12"/>
  <c r="A135" i="12"/>
  <c r="A136" i="12"/>
  <c r="A137" i="12"/>
  <c r="A138" i="12"/>
  <c r="A139" i="12"/>
  <c r="A140" i="12"/>
  <c r="A141" i="12"/>
  <c r="A142" i="12"/>
  <c r="A143" i="12"/>
  <c r="A144" i="12"/>
  <c r="A145" i="12"/>
  <c r="A146" i="12"/>
  <c r="A147" i="12"/>
  <c r="A148" i="12"/>
  <c r="A149" i="12"/>
  <c r="A150" i="12"/>
  <c r="A151" i="12"/>
  <c r="A152" i="12"/>
  <c r="A153" i="12"/>
  <c r="A154" i="12"/>
  <c r="A155" i="12"/>
  <c r="A156" i="12"/>
  <c r="A157" i="12"/>
  <c r="A158" i="12"/>
  <c r="A159" i="12"/>
  <c r="A160" i="12"/>
  <c r="A161" i="12"/>
  <c r="A162" i="12"/>
  <c r="A163" i="12"/>
  <c r="A164" i="12"/>
  <c r="A165" i="12"/>
  <c r="A166" i="12"/>
  <c r="A167" i="12"/>
  <c r="A168" i="12"/>
  <c r="A169" i="12"/>
  <c r="A170" i="12"/>
  <c r="A171" i="12"/>
  <c r="A172" i="12"/>
  <c r="A173" i="12"/>
  <c r="A174" i="12"/>
  <c r="A175" i="12"/>
  <c r="A176" i="12"/>
  <c r="A177" i="12"/>
  <c r="A178" i="12"/>
  <c r="A179" i="12"/>
  <c r="A180" i="12"/>
  <c r="A181" i="12"/>
  <c r="A182" i="12"/>
  <c r="A183" i="12"/>
  <c r="A184" i="12"/>
  <c r="A185" i="12"/>
  <c r="A186" i="12"/>
  <c r="A187" i="12"/>
  <c r="A188" i="12"/>
  <c r="A189" i="12"/>
  <c r="A190" i="12"/>
  <c r="A191" i="12"/>
  <c r="A192" i="12"/>
  <c r="A193" i="12"/>
  <c r="A194" i="12"/>
  <c r="A195" i="12"/>
  <c r="A196" i="12"/>
  <c r="A197" i="12"/>
  <c r="A198" i="12"/>
  <c r="A199" i="12"/>
  <c r="A200" i="12"/>
  <c r="A201" i="12"/>
  <c r="A202" i="12"/>
  <c r="A203" i="12"/>
  <c r="A204" i="12"/>
  <c r="A205" i="12"/>
  <c r="A206" i="12"/>
  <c r="A207" i="12"/>
  <c r="A208" i="12"/>
  <c r="A209" i="12"/>
  <c r="A210" i="12"/>
  <c r="A211" i="12"/>
  <c r="A212" i="12"/>
  <c r="A213" i="12"/>
  <c r="A214" i="12"/>
  <c r="A215" i="12"/>
  <c r="A216" i="12"/>
  <c r="A217" i="12"/>
  <c r="A218" i="12"/>
  <c r="A219" i="12"/>
  <c r="A220" i="12"/>
  <c r="A221" i="12"/>
  <c r="A222" i="12"/>
  <c r="A223" i="12"/>
  <c r="A224" i="12"/>
  <c r="A225" i="12"/>
  <c r="A226" i="12"/>
  <c r="A227" i="12"/>
  <c r="A228" i="12"/>
  <c r="A229" i="12"/>
  <c r="A230" i="12"/>
  <c r="A231" i="12"/>
  <c r="A232" i="12"/>
  <c r="A233" i="12"/>
  <c r="A3" i="12"/>
  <c r="U94" i="53" l="1"/>
  <c r="U95" i="53"/>
  <c r="U96" i="53"/>
  <c r="U97" i="53"/>
  <c r="U98" i="53"/>
  <c r="U99" i="53"/>
  <c r="U100" i="53"/>
  <c r="U93" i="53"/>
  <c r="K94" i="53"/>
  <c r="K95" i="53"/>
  <c r="K96" i="53"/>
  <c r="K97" i="53"/>
  <c r="K98" i="53"/>
  <c r="K99" i="53"/>
  <c r="K100" i="53"/>
  <c r="K93" i="53"/>
  <c r="A1" i="91" l="1"/>
  <c r="C7" i="90" l="1"/>
  <c r="A1" i="90"/>
  <c r="C52" i="73"/>
  <c r="B52" i="73"/>
  <c r="I13" i="73" l="1"/>
  <c r="I14" i="73"/>
  <c r="I15" i="73"/>
  <c r="I17" i="73"/>
  <c r="I18" i="73"/>
  <c r="I19" i="73"/>
  <c r="I23" i="73"/>
  <c r="I24" i="73"/>
  <c r="I25" i="73"/>
  <c r="I26" i="73"/>
  <c r="I12" i="73"/>
  <c r="J17" i="73" l="1"/>
  <c r="J12" i="73"/>
  <c r="J15" i="73"/>
  <c r="J19" i="73"/>
  <c r="J18" i="73"/>
  <c r="J24" i="73"/>
  <c r="J23" i="73"/>
  <c r="J14" i="73"/>
  <c r="J13" i="73"/>
  <c r="J26" i="73"/>
  <c r="J25" i="73"/>
  <c r="I20" i="73"/>
  <c r="J20" i="73" s="1"/>
  <c r="I16" i="73"/>
  <c r="J16" i="73" s="1"/>
  <c r="E12" i="86"/>
  <c r="I10" i="73" s="1"/>
  <c r="J10" i="73" s="1"/>
  <c r="I22" i="73"/>
  <c r="J22" i="73" s="1"/>
  <c r="E8" i="86"/>
  <c r="I21" i="73" s="1"/>
  <c r="E6" i="86"/>
  <c r="I11" i="73" s="1"/>
  <c r="J11" i="73" s="1"/>
  <c r="I27" i="73" l="1"/>
  <c r="J21" i="73"/>
  <c r="A337" i="85"/>
  <c r="A336" i="85"/>
  <c r="A335" i="85"/>
  <c r="A334" i="85"/>
  <c r="A333" i="85"/>
  <c r="J332" i="85"/>
  <c r="I332" i="85"/>
  <c r="A332" i="85"/>
  <c r="J331" i="85"/>
  <c r="I331" i="85"/>
  <c r="A331" i="85"/>
  <c r="J330" i="85"/>
  <c r="I330" i="85"/>
  <c r="A330" i="85"/>
  <c r="J329" i="85"/>
  <c r="I329" i="85"/>
  <c r="A329" i="85"/>
  <c r="J328" i="85"/>
  <c r="I328" i="85"/>
  <c r="A328" i="85"/>
  <c r="J327" i="85"/>
  <c r="I327" i="85"/>
  <c r="A327" i="85"/>
  <c r="J326" i="85"/>
  <c r="I326" i="85"/>
  <c r="A326" i="85"/>
  <c r="J325" i="85"/>
  <c r="I325" i="85"/>
  <c r="A325" i="85"/>
  <c r="J324" i="85"/>
  <c r="I324" i="85"/>
  <c r="A324" i="85"/>
  <c r="J323" i="85"/>
  <c r="I323" i="85"/>
  <c r="A323" i="85"/>
  <c r="J322" i="85"/>
  <c r="I322" i="85"/>
  <c r="A322" i="85"/>
  <c r="J321" i="85"/>
  <c r="I321" i="85"/>
  <c r="A321" i="85"/>
  <c r="J320" i="85"/>
  <c r="I320" i="85"/>
  <c r="A320" i="85"/>
  <c r="J319" i="85"/>
  <c r="I319" i="85"/>
  <c r="A319" i="85"/>
  <c r="A318" i="85"/>
  <c r="A317" i="85"/>
  <c r="A316" i="85"/>
  <c r="A315" i="85"/>
  <c r="A314" i="85"/>
  <c r="J313" i="85"/>
  <c r="I313" i="85"/>
  <c r="A313" i="85"/>
  <c r="J312" i="85"/>
  <c r="I312" i="85"/>
  <c r="A312" i="85"/>
  <c r="J311" i="85"/>
  <c r="I311" i="85"/>
  <c r="A311" i="85"/>
  <c r="J310" i="85"/>
  <c r="I310" i="85"/>
  <c r="A310" i="85"/>
  <c r="J309" i="85"/>
  <c r="I309" i="85"/>
  <c r="A309" i="85"/>
  <c r="J308" i="85"/>
  <c r="I308" i="85"/>
  <c r="A308" i="85"/>
  <c r="J307" i="85"/>
  <c r="I307" i="85"/>
  <c r="A307" i="85"/>
  <c r="J306" i="85"/>
  <c r="I306" i="85"/>
  <c r="A306" i="85"/>
  <c r="J305" i="85"/>
  <c r="I305" i="85"/>
  <c r="A305" i="85"/>
  <c r="J304" i="85"/>
  <c r="I304" i="85"/>
  <c r="A304" i="85"/>
  <c r="J303" i="85"/>
  <c r="I303" i="85"/>
  <c r="A303" i="85"/>
  <c r="J302" i="85"/>
  <c r="I302" i="85"/>
  <c r="A302" i="85"/>
  <c r="J301" i="85"/>
  <c r="I301" i="85"/>
  <c r="A301" i="85"/>
  <c r="J300" i="85"/>
  <c r="I300" i="85"/>
  <c r="A300" i="85"/>
  <c r="A299" i="85"/>
  <c r="A298" i="85"/>
  <c r="A297" i="85"/>
  <c r="A296" i="85"/>
  <c r="A295" i="85"/>
  <c r="J294" i="85"/>
  <c r="I294" i="85"/>
  <c r="A294" i="85"/>
  <c r="J293" i="85"/>
  <c r="I293" i="85"/>
  <c r="A293" i="85"/>
  <c r="J292" i="85"/>
  <c r="I292" i="85"/>
  <c r="A292" i="85"/>
  <c r="J291" i="85"/>
  <c r="I291" i="85"/>
  <c r="A291" i="85"/>
  <c r="J290" i="85"/>
  <c r="I290" i="85"/>
  <c r="A290" i="85"/>
  <c r="J289" i="85"/>
  <c r="I289" i="85"/>
  <c r="A289" i="85"/>
  <c r="J288" i="85"/>
  <c r="I288" i="85"/>
  <c r="A288" i="85"/>
  <c r="J287" i="85"/>
  <c r="I287" i="85"/>
  <c r="A287" i="85"/>
  <c r="J286" i="85"/>
  <c r="I286" i="85"/>
  <c r="A286" i="85"/>
  <c r="J285" i="85"/>
  <c r="I285" i="85"/>
  <c r="A285" i="85"/>
  <c r="J284" i="85"/>
  <c r="I284" i="85"/>
  <c r="A284" i="85"/>
  <c r="J283" i="85"/>
  <c r="I283" i="85"/>
  <c r="A283" i="85"/>
  <c r="J282" i="85"/>
  <c r="I282" i="85"/>
  <c r="A282" i="85"/>
  <c r="J281" i="85"/>
  <c r="I281" i="85"/>
  <c r="A281" i="85"/>
  <c r="A280" i="85"/>
  <c r="A279" i="85"/>
  <c r="A278" i="85"/>
  <c r="A277" i="85"/>
  <c r="A276" i="85"/>
  <c r="J275" i="85"/>
  <c r="I275" i="85"/>
  <c r="A275" i="85"/>
  <c r="J274" i="85"/>
  <c r="I274" i="85"/>
  <c r="A274" i="85"/>
  <c r="J273" i="85"/>
  <c r="I273" i="85"/>
  <c r="A273" i="85"/>
  <c r="J272" i="85"/>
  <c r="I272" i="85"/>
  <c r="A272" i="85"/>
  <c r="J271" i="85"/>
  <c r="I271" i="85"/>
  <c r="A271" i="85"/>
  <c r="J270" i="85"/>
  <c r="I270" i="85"/>
  <c r="A270" i="85"/>
  <c r="J269" i="85"/>
  <c r="I269" i="85"/>
  <c r="A269" i="85"/>
  <c r="J268" i="85"/>
  <c r="I268" i="85"/>
  <c r="A268" i="85"/>
  <c r="J267" i="85"/>
  <c r="I267" i="85"/>
  <c r="A267" i="85"/>
  <c r="J266" i="85"/>
  <c r="I266" i="85"/>
  <c r="A266" i="85"/>
  <c r="J265" i="85"/>
  <c r="I265" i="85"/>
  <c r="A265" i="85"/>
  <c r="J264" i="85"/>
  <c r="I264" i="85"/>
  <c r="A264" i="85"/>
  <c r="J263" i="85"/>
  <c r="I263" i="85"/>
  <c r="A263" i="85"/>
  <c r="J262" i="85"/>
  <c r="I262" i="85"/>
  <c r="A262" i="85"/>
  <c r="J261" i="85"/>
  <c r="I261" i="85"/>
  <c r="A261" i="85"/>
  <c r="J260" i="85"/>
  <c r="I260" i="85"/>
  <c r="A260" i="85"/>
  <c r="J259" i="85"/>
  <c r="I259" i="85"/>
  <c r="A259" i="85"/>
  <c r="J258" i="85"/>
  <c r="I258" i="85"/>
  <c r="A258" i="85"/>
  <c r="J257" i="85"/>
  <c r="I257" i="85"/>
  <c r="A257" i="85"/>
  <c r="A256" i="85"/>
  <c r="A255" i="85"/>
  <c r="A254" i="85"/>
  <c r="A253" i="85"/>
  <c r="A252" i="85"/>
  <c r="J251" i="85"/>
  <c r="I251" i="85"/>
  <c r="A251" i="85"/>
  <c r="J250" i="85"/>
  <c r="I250" i="85"/>
  <c r="A250" i="85"/>
  <c r="J249" i="85"/>
  <c r="I249" i="85"/>
  <c r="A249" i="85"/>
  <c r="J248" i="85"/>
  <c r="I248" i="85"/>
  <c r="A248" i="85"/>
  <c r="J247" i="85"/>
  <c r="I247" i="85"/>
  <c r="A247" i="85"/>
  <c r="J246" i="85"/>
  <c r="I246" i="85"/>
  <c r="A246" i="85"/>
  <c r="J245" i="85"/>
  <c r="I245" i="85"/>
  <c r="A245" i="85"/>
  <c r="J244" i="85"/>
  <c r="I244" i="85"/>
  <c r="A244" i="85"/>
  <c r="J243" i="85"/>
  <c r="I243" i="85"/>
  <c r="A243" i="85"/>
  <c r="J242" i="85"/>
  <c r="I242" i="85"/>
  <c r="A242" i="85"/>
  <c r="J241" i="85"/>
  <c r="I241" i="85"/>
  <c r="A241" i="85"/>
  <c r="J240" i="85"/>
  <c r="I240" i="85"/>
  <c r="A240" i="85"/>
  <c r="J239" i="85"/>
  <c r="I239" i="85"/>
  <c r="A239" i="85"/>
  <c r="J238" i="85"/>
  <c r="I238" i="85"/>
  <c r="A238" i="85"/>
  <c r="J237" i="85"/>
  <c r="I237" i="85"/>
  <c r="A237" i="85"/>
  <c r="J236" i="85"/>
  <c r="I236" i="85"/>
  <c r="A236" i="85"/>
  <c r="J235" i="85"/>
  <c r="I235" i="85"/>
  <c r="A235" i="85"/>
  <c r="J234" i="85"/>
  <c r="I234" i="85"/>
  <c r="A234" i="85"/>
  <c r="J233" i="85"/>
  <c r="I233" i="85"/>
  <c r="A233" i="85"/>
  <c r="J232" i="85"/>
  <c r="I232" i="85"/>
  <c r="A232" i="85"/>
  <c r="J231" i="85"/>
  <c r="I231" i="85"/>
  <c r="A231" i="85"/>
  <c r="A230" i="85"/>
  <c r="A229" i="85"/>
  <c r="A228" i="85"/>
  <c r="A227" i="85"/>
  <c r="A226" i="85"/>
  <c r="J225" i="85"/>
  <c r="I225" i="85"/>
  <c r="A225" i="85"/>
  <c r="J224" i="85"/>
  <c r="I224" i="85"/>
  <c r="A224" i="85"/>
  <c r="J223" i="85"/>
  <c r="I223" i="85"/>
  <c r="A223" i="85"/>
  <c r="J222" i="85"/>
  <c r="I222" i="85"/>
  <c r="A222" i="85"/>
  <c r="J221" i="85"/>
  <c r="I221" i="85"/>
  <c r="A221" i="85"/>
  <c r="J220" i="85"/>
  <c r="I220" i="85"/>
  <c r="A220" i="85"/>
  <c r="J219" i="85"/>
  <c r="I219" i="85"/>
  <c r="A219" i="85"/>
  <c r="A218" i="85"/>
  <c r="A217" i="85"/>
  <c r="A216" i="85"/>
  <c r="A215" i="85"/>
  <c r="A214" i="85"/>
  <c r="J213" i="85"/>
  <c r="I213" i="85"/>
  <c r="A213" i="85"/>
  <c r="J212" i="85"/>
  <c r="I212" i="85"/>
  <c r="A212" i="85"/>
  <c r="J211" i="85"/>
  <c r="I211" i="85"/>
  <c r="A211" i="85"/>
  <c r="J210" i="85"/>
  <c r="I210" i="85"/>
  <c r="A210" i="85"/>
  <c r="J209" i="85"/>
  <c r="I209" i="85"/>
  <c r="A209" i="85"/>
  <c r="J208" i="85"/>
  <c r="I208" i="85"/>
  <c r="A208" i="85"/>
  <c r="J207" i="85"/>
  <c r="I207" i="85"/>
  <c r="A207" i="85"/>
  <c r="J206" i="85"/>
  <c r="I206" i="85"/>
  <c r="A206" i="85"/>
  <c r="J205" i="85"/>
  <c r="I205" i="85"/>
  <c r="A205" i="85"/>
  <c r="J204" i="85"/>
  <c r="I204" i="85"/>
  <c r="A204" i="85"/>
  <c r="J203" i="85"/>
  <c r="I203" i="85"/>
  <c r="A203" i="85"/>
  <c r="J202" i="85"/>
  <c r="I202" i="85"/>
  <c r="A202" i="85"/>
  <c r="J201" i="85"/>
  <c r="I201" i="85"/>
  <c r="A201" i="85"/>
  <c r="J200" i="85"/>
  <c r="I200" i="85"/>
  <c r="A200" i="85"/>
  <c r="A199" i="85"/>
  <c r="A198" i="85"/>
  <c r="A197" i="85"/>
  <c r="A196" i="85"/>
  <c r="A195" i="85"/>
  <c r="J194" i="85"/>
  <c r="I194" i="85"/>
  <c r="A194" i="85"/>
  <c r="J193" i="85"/>
  <c r="I193" i="85"/>
  <c r="A193" i="85"/>
  <c r="J192" i="85"/>
  <c r="I192" i="85"/>
  <c r="A192" i="85"/>
  <c r="J191" i="85"/>
  <c r="I191" i="85"/>
  <c r="A191" i="85"/>
  <c r="J190" i="85"/>
  <c r="I190" i="85"/>
  <c r="A190" i="85"/>
  <c r="J189" i="85"/>
  <c r="I189" i="85"/>
  <c r="A189" i="85"/>
  <c r="J188" i="85"/>
  <c r="I188" i="85"/>
  <c r="A188" i="85"/>
  <c r="J187" i="85"/>
  <c r="I187" i="85"/>
  <c r="A187" i="85"/>
  <c r="J186" i="85"/>
  <c r="I186" i="85"/>
  <c r="A186" i="85"/>
  <c r="J185" i="85"/>
  <c r="I185" i="85"/>
  <c r="A185" i="85"/>
  <c r="J184" i="85"/>
  <c r="I184" i="85"/>
  <c r="A184" i="85"/>
  <c r="J183" i="85"/>
  <c r="I183" i="85"/>
  <c r="A183" i="85"/>
  <c r="J182" i="85"/>
  <c r="I182" i="85"/>
  <c r="A182" i="85"/>
  <c r="J181" i="85"/>
  <c r="I181" i="85"/>
  <c r="A181" i="85"/>
  <c r="A180" i="85"/>
  <c r="A179" i="85"/>
  <c r="A178" i="85"/>
  <c r="A177" i="85"/>
  <c r="A176" i="85"/>
  <c r="J175" i="85"/>
  <c r="I175" i="85"/>
  <c r="A175" i="85"/>
  <c r="J174" i="85"/>
  <c r="I174" i="85"/>
  <c r="A174" i="85"/>
  <c r="J173" i="85"/>
  <c r="I173" i="85"/>
  <c r="A173" i="85"/>
  <c r="J172" i="85"/>
  <c r="I172" i="85"/>
  <c r="A172" i="85"/>
  <c r="J171" i="85"/>
  <c r="I171" i="85"/>
  <c r="A171" i="85"/>
  <c r="J170" i="85"/>
  <c r="I170" i="85"/>
  <c r="A170" i="85"/>
  <c r="J169" i="85"/>
  <c r="I169" i="85"/>
  <c r="A169" i="85"/>
  <c r="J168" i="85"/>
  <c r="I168" i="85"/>
  <c r="A168" i="85"/>
  <c r="J167" i="85"/>
  <c r="I167" i="85"/>
  <c r="A167" i="85"/>
  <c r="J166" i="85"/>
  <c r="I166" i="85"/>
  <c r="A166" i="85"/>
  <c r="J165" i="85"/>
  <c r="I165" i="85"/>
  <c r="A165" i="85"/>
  <c r="J164" i="85"/>
  <c r="I164" i="85"/>
  <c r="A164" i="85"/>
  <c r="J163" i="85"/>
  <c r="I163" i="85"/>
  <c r="A163" i="85"/>
  <c r="J162" i="85"/>
  <c r="I162" i="85"/>
  <c r="A162" i="85"/>
  <c r="A161" i="85"/>
  <c r="A160" i="85"/>
  <c r="A159" i="85"/>
  <c r="A158" i="85"/>
  <c r="A157" i="85"/>
  <c r="J156" i="85"/>
  <c r="I156" i="85"/>
  <c r="A156" i="85"/>
  <c r="J155" i="85"/>
  <c r="I155" i="85"/>
  <c r="A155" i="85"/>
  <c r="J154" i="85"/>
  <c r="I154" i="85"/>
  <c r="A154" i="85"/>
  <c r="J153" i="85"/>
  <c r="I153" i="85"/>
  <c r="A153" i="85"/>
  <c r="J152" i="85"/>
  <c r="I152" i="85"/>
  <c r="A152" i="85"/>
  <c r="J151" i="85"/>
  <c r="I151" i="85"/>
  <c r="A151" i="85"/>
  <c r="J150" i="85"/>
  <c r="I150" i="85"/>
  <c r="A150" i="85"/>
  <c r="J149" i="85"/>
  <c r="I149" i="85"/>
  <c r="A149" i="85"/>
  <c r="J148" i="85"/>
  <c r="I148" i="85"/>
  <c r="A148" i="85"/>
  <c r="J147" i="85"/>
  <c r="I147" i="85"/>
  <c r="A147" i="85"/>
  <c r="J146" i="85"/>
  <c r="I146" i="85"/>
  <c r="A146" i="85"/>
  <c r="J145" i="85"/>
  <c r="I145" i="85"/>
  <c r="A145" i="85"/>
  <c r="J144" i="85"/>
  <c r="I144" i="85"/>
  <c r="A144" i="85"/>
  <c r="J143" i="85"/>
  <c r="I143" i="85"/>
  <c r="A143" i="85"/>
  <c r="A142" i="85"/>
  <c r="A141" i="85"/>
  <c r="A140" i="85"/>
  <c r="A139" i="85"/>
  <c r="A138" i="85"/>
  <c r="J137" i="85"/>
  <c r="I137" i="85"/>
  <c r="A137" i="85"/>
  <c r="J136" i="85"/>
  <c r="I136" i="85"/>
  <c r="A136" i="85"/>
  <c r="J135" i="85"/>
  <c r="I135" i="85"/>
  <c r="A135" i="85"/>
  <c r="J134" i="85"/>
  <c r="I134" i="85"/>
  <c r="A134" i="85"/>
  <c r="J133" i="85"/>
  <c r="I133" i="85"/>
  <c r="A133" i="85"/>
  <c r="J132" i="85"/>
  <c r="I132" i="85"/>
  <c r="A132" i="85"/>
  <c r="J131" i="85"/>
  <c r="I131" i="85"/>
  <c r="A131" i="85"/>
  <c r="J130" i="85"/>
  <c r="I130" i="85"/>
  <c r="A130" i="85"/>
  <c r="J129" i="85"/>
  <c r="I129" i="85"/>
  <c r="A129" i="85"/>
  <c r="J128" i="85"/>
  <c r="I128" i="85"/>
  <c r="A128" i="85"/>
  <c r="J127" i="85"/>
  <c r="I127" i="85"/>
  <c r="A127" i="85"/>
  <c r="J126" i="85"/>
  <c r="I126" i="85"/>
  <c r="A126" i="85"/>
  <c r="J125" i="85"/>
  <c r="I125" i="85"/>
  <c r="A125" i="85"/>
  <c r="J124" i="85"/>
  <c r="I124" i="85"/>
  <c r="A124" i="85"/>
  <c r="A123" i="85"/>
  <c r="A122" i="85"/>
  <c r="A121" i="85"/>
  <c r="A120" i="85"/>
  <c r="A119" i="85"/>
  <c r="J118" i="85"/>
  <c r="I118" i="85"/>
  <c r="A118" i="85"/>
  <c r="J117" i="85"/>
  <c r="I117" i="85"/>
  <c r="A117" i="85"/>
  <c r="F117" i="85" s="1"/>
  <c r="J116" i="85"/>
  <c r="I116" i="85"/>
  <c r="A116" i="85"/>
  <c r="J115" i="85"/>
  <c r="I115" i="85"/>
  <c r="A115" i="85"/>
  <c r="J114" i="85"/>
  <c r="I114" i="85"/>
  <c r="A114" i="85"/>
  <c r="J113" i="85"/>
  <c r="I113" i="85"/>
  <c r="A113" i="85"/>
  <c r="J112" i="85"/>
  <c r="I112" i="85"/>
  <c r="A112" i="85"/>
  <c r="J111" i="85"/>
  <c r="I111" i="85"/>
  <c r="A111" i="85"/>
  <c r="J110" i="85"/>
  <c r="I110" i="85"/>
  <c r="A110" i="85"/>
  <c r="J109" i="85"/>
  <c r="I109" i="85"/>
  <c r="A109" i="85"/>
  <c r="J108" i="85"/>
  <c r="I108" i="85"/>
  <c r="A108" i="85"/>
  <c r="J107" i="85"/>
  <c r="I107" i="85"/>
  <c r="A107" i="85"/>
  <c r="J106" i="85"/>
  <c r="I106" i="85"/>
  <c r="A106" i="85"/>
  <c r="J105" i="85"/>
  <c r="I105" i="85"/>
  <c r="A105" i="85"/>
  <c r="A104" i="85"/>
  <c r="A103" i="85"/>
  <c r="A102" i="85"/>
  <c r="A101" i="85"/>
  <c r="A100" i="85"/>
  <c r="J99" i="85"/>
  <c r="I99" i="85"/>
  <c r="A99" i="85"/>
  <c r="J98" i="85"/>
  <c r="I98" i="85"/>
  <c r="A98" i="85"/>
  <c r="J97" i="85"/>
  <c r="I97" i="85"/>
  <c r="A97" i="85"/>
  <c r="J96" i="85"/>
  <c r="I96" i="85"/>
  <c r="A96" i="85"/>
  <c r="J95" i="85"/>
  <c r="I95" i="85"/>
  <c r="A95" i="85"/>
  <c r="J94" i="85"/>
  <c r="I94" i="85"/>
  <c r="A94" i="85"/>
  <c r="J93" i="85"/>
  <c r="I93" i="85"/>
  <c r="A93" i="85"/>
  <c r="J92" i="85"/>
  <c r="I92" i="85"/>
  <c r="A92" i="85"/>
  <c r="J91" i="85"/>
  <c r="I91" i="85"/>
  <c r="A91" i="85"/>
  <c r="J90" i="85"/>
  <c r="I90" i="85"/>
  <c r="A90" i="85"/>
  <c r="J89" i="85"/>
  <c r="I89" i="85"/>
  <c r="A89" i="85"/>
  <c r="J88" i="85"/>
  <c r="I88" i="85"/>
  <c r="A88" i="85"/>
  <c r="J87" i="85"/>
  <c r="I87" i="85"/>
  <c r="A87" i="85"/>
  <c r="J86" i="85"/>
  <c r="I86" i="85"/>
  <c r="A86" i="85"/>
  <c r="A85" i="85"/>
  <c r="A84" i="85"/>
  <c r="A83" i="85"/>
  <c r="A82" i="85"/>
  <c r="A81" i="85"/>
  <c r="J80" i="85"/>
  <c r="I80" i="85"/>
  <c r="A80" i="85"/>
  <c r="J79" i="85"/>
  <c r="I79" i="85"/>
  <c r="A79" i="85"/>
  <c r="J78" i="85"/>
  <c r="I78" i="85"/>
  <c r="A78" i="85"/>
  <c r="J77" i="85"/>
  <c r="I77" i="85"/>
  <c r="A77" i="85"/>
  <c r="J76" i="85"/>
  <c r="I76" i="85"/>
  <c r="A76" i="85"/>
  <c r="J75" i="85"/>
  <c r="I75" i="85"/>
  <c r="A75" i="85"/>
  <c r="J74" i="85"/>
  <c r="I74" i="85"/>
  <c r="A74" i="85"/>
  <c r="J73" i="85"/>
  <c r="I73" i="85"/>
  <c r="A73" i="85"/>
  <c r="J72" i="85"/>
  <c r="I72" i="85"/>
  <c r="A72" i="85"/>
  <c r="J71" i="85"/>
  <c r="I71" i="85"/>
  <c r="A71" i="85"/>
  <c r="J70" i="85"/>
  <c r="I70" i="85"/>
  <c r="A70" i="85"/>
  <c r="J69" i="85"/>
  <c r="I69" i="85"/>
  <c r="A69" i="85"/>
  <c r="J68" i="85"/>
  <c r="I68" i="85"/>
  <c r="A68" i="85"/>
  <c r="J67" i="85"/>
  <c r="I67" i="85"/>
  <c r="A67" i="85"/>
  <c r="J66" i="85"/>
  <c r="I66" i="85"/>
  <c r="A66" i="85"/>
  <c r="J65" i="85"/>
  <c r="I65" i="85"/>
  <c r="A65" i="85"/>
  <c r="J64" i="85"/>
  <c r="I64" i="85"/>
  <c r="A64" i="85"/>
  <c r="J63" i="85"/>
  <c r="I63" i="85"/>
  <c r="A63" i="85"/>
  <c r="J62" i="85"/>
  <c r="I62" i="85"/>
  <c r="A62" i="85"/>
  <c r="A61" i="85"/>
  <c r="A60" i="85"/>
  <c r="A59" i="85"/>
  <c r="A58" i="85"/>
  <c r="A57" i="85"/>
  <c r="J56" i="85"/>
  <c r="I56" i="85"/>
  <c r="A56" i="85"/>
  <c r="J55" i="85"/>
  <c r="I55" i="85"/>
  <c r="A55" i="85"/>
  <c r="J54" i="85"/>
  <c r="I54" i="85"/>
  <c r="A54" i="85"/>
  <c r="J53" i="85"/>
  <c r="I53" i="85"/>
  <c r="A53" i="85"/>
  <c r="J52" i="85"/>
  <c r="I52" i="85"/>
  <c r="A52" i="85"/>
  <c r="J51" i="85"/>
  <c r="I51" i="85"/>
  <c r="A51" i="85"/>
  <c r="J50" i="85"/>
  <c r="I50" i="85"/>
  <c r="A50" i="85"/>
  <c r="J49" i="85"/>
  <c r="I49" i="85"/>
  <c r="A49" i="85"/>
  <c r="J48" i="85"/>
  <c r="I48" i="85"/>
  <c r="A48" i="85"/>
  <c r="J47" i="85"/>
  <c r="I47" i="85"/>
  <c r="A47" i="85"/>
  <c r="J46" i="85"/>
  <c r="I46" i="85"/>
  <c r="A46" i="85"/>
  <c r="J45" i="85"/>
  <c r="I45" i="85"/>
  <c r="A45" i="85"/>
  <c r="J44" i="85"/>
  <c r="I44" i="85"/>
  <c r="A44" i="85"/>
  <c r="J43" i="85"/>
  <c r="I43" i="85"/>
  <c r="A43" i="85"/>
  <c r="A42" i="85"/>
  <c r="A41" i="85"/>
  <c r="A40" i="85"/>
  <c r="A39" i="85"/>
  <c r="A38" i="85"/>
  <c r="J37" i="85"/>
  <c r="I37" i="85"/>
  <c r="A37" i="85"/>
  <c r="J36" i="85"/>
  <c r="I36" i="85"/>
  <c r="A36" i="85"/>
  <c r="J35" i="85"/>
  <c r="I35" i="85"/>
  <c r="A35" i="85"/>
  <c r="J34" i="85"/>
  <c r="I34" i="85"/>
  <c r="A34" i="85"/>
  <c r="J33" i="85"/>
  <c r="I33" i="85"/>
  <c r="A33" i="85"/>
  <c r="J32" i="85"/>
  <c r="I32" i="85"/>
  <c r="A32" i="85"/>
  <c r="J31" i="85"/>
  <c r="I31" i="85"/>
  <c r="A31" i="85"/>
  <c r="J30" i="85"/>
  <c r="I30" i="85"/>
  <c r="A30" i="85"/>
  <c r="J29" i="85"/>
  <c r="I29" i="85"/>
  <c r="A29" i="85"/>
  <c r="J28" i="85"/>
  <c r="I28" i="85"/>
  <c r="A28" i="85"/>
  <c r="J27" i="85"/>
  <c r="I27" i="85"/>
  <c r="A27" i="85"/>
  <c r="J26" i="85"/>
  <c r="I26" i="85"/>
  <c r="A26" i="85"/>
  <c r="J25" i="85"/>
  <c r="I25" i="85"/>
  <c r="A25" i="85"/>
  <c r="J24" i="85"/>
  <c r="I24" i="85"/>
  <c r="A24" i="85"/>
  <c r="A23" i="85"/>
  <c r="A22" i="85"/>
  <c r="A21" i="85"/>
  <c r="A20" i="85"/>
  <c r="A19" i="85"/>
  <c r="J18" i="85"/>
  <c r="I18" i="85"/>
  <c r="A18" i="85"/>
  <c r="J17" i="85"/>
  <c r="I17" i="85"/>
  <c r="A17" i="85"/>
  <c r="J16" i="85"/>
  <c r="I16" i="85"/>
  <c r="A16" i="85"/>
  <c r="J15" i="85"/>
  <c r="I15" i="85"/>
  <c r="A15" i="85"/>
  <c r="J14" i="85"/>
  <c r="I14" i="85"/>
  <c r="A14" i="85"/>
  <c r="J13" i="85"/>
  <c r="I13" i="85"/>
  <c r="A13" i="85"/>
  <c r="J12" i="85"/>
  <c r="I12" i="85"/>
  <c r="A12" i="85"/>
  <c r="J11" i="85"/>
  <c r="I11" i="85"/>
  <c r="A11" i="85"/>
  <c r="J10" i="85"/>
  <c r="I10" i="85"/>
  <c r="A10" i="85"/>
  <c r="J9" i="85"/>
  <c r="I9" i="85"/>
  <c r="A9" i="85"/>
  <c r="J8" i="85"/>
  <c r="I8" i="85"/>
  <c r="A8" i="85"/>
  <c r="J7" i="85"/>
  <c r="I7" i="85"/>
  <c r="A7" i="85"/>
  <c r="J6" i="85"/>
  <c r="I6" i="85"/>
  <c r="A6" i="85"/>
  <c r="J5" i="85"/>
  <c r="I5" i="85"/>
  <c r="A5" i="85"/>
  <c r="B33" i="51"/>
  <c r="C33" i="51"/>
  <c r="D33" i="51"/>
  <c r="E33" i="51"/>
  <c r="F33" i="51"/>
  <c r="G33" i="51"/>
  <c r="H33" i="51"/>
  <c r="I33" i="51"/>
  <c r="J33" i="51"/>
  <c r="K33" i="51"/>
  <c r="L33" i="51"/>
  <c r="B34" i="51"/>
  <c r="C34" i="51"/>
  <c r="D34" i="51"/>
  <c r="E34" i="51"/>
  <c r="F34" i="51"/>
  <c r="G34" i="51"/>
  <c r="H34" i="51"/>
  <c r="I34" i="51"/>
  <c r="J34" i="51"/>
  <c r="K34" i="51"/>
  <c r="L34" i="51"/>
  <c r="B35" i="51"/>
  <c r="C35" i="51"/>
  <c r="D35" i="51"/>
  <c r="E35" i="51"/>
  <c r="F35" i="51"/>
  <c r="G35" i="51"/>
  <c r="H35" i="51"/>
  <c r="I35" i="51"/>
  <c r="J35" i="51"/>
  <c r="K35" i="51"/>
  <c r="L35" i="51"/>
  <c r="B36" i="51"/>
  <c r="C36" i="51"/>
  <c r="D36" i="51"/>
  <c r="E36" i="51"/>
  <c r="F36" i="51"/>
  <c r="G36" i="51"/>
  <c r="H36" i="51"/>
  <c r="I36" i="51"/>
  <c r="J36" i="51"/>
  <c r="K36" i="51"/>
  <c r="L36" i="51"/>
  <c r="B37" i="51"/>
  <c r="C37" i="51"/>
  <c r="D37" i="51"/>
  <c r="E37" i="51"/>
  <c r="F37" i="51"/>
  <c r="G37" i="51"/>
  <c r="H37" i="51"/>
  <c r="I37" i="51"/>
  <c r="J37" i="51"/>
  <c r="K37" i="51"/>
  <c r="L37" i="51"/>
  <c r="B38" i="51"/>
  <c r="C38" i="51"/>
  <c r="D38" i="51"/>
  <c r="E38" i="51"/>
  <c r="F38" i="51"/>
  <c r="G38" i="51"/>
  <c r="H38" i="51"/>
  <c r="I38" i="51"/>
  <c r="J38" i="51"/>
  <c r="K38" i="51"/>
  <c r="L38" i="51"/>
  <c r="B39" i="51"/>
  <c r="C39" i="51"/>
  <c r="D39" i="51"/>
  <c r="E39" i="51"/>
  <c r="F39" i="51"/>
  <c r="G39" i="51"/>
  <c r="H39" i="51"/>
  <c r="I39" i="51"/>
  <c r="J39" i="51"/>
  <c r="K39" i="51"/>
  <c r="L39" i="51"/>
  <c r="B40" i="51"/>
  <c r="C40" i="51"/>
  <c r="D40" i="51"/>
  <c r="E40" i="51"/>
  <c r="F40" i="51"/>
  <c r="G40" i="51"/>
  <c r="H40" i="51"/>
  <c r="I40" i="51"/>
  <c r="J40" i="51"/>
  <c r="K40" i="51"/>
  <c r="L40" i="51"/>
  <c r="B41" i="51"/>
  <c r="C41" i="51"/>
  <c r="D41" i="51"/>
  <c r="E41" i="51"/>
  <c r="F41" i="51"/>
  <c r="G41" i="51"/>
  <c r="H41" i="51"/>
  <c r="I41" i="51"/>
  <c r="J41" i="51"/>
  <c r="K41" i="51"/>
  <c r="L41" i="51"/>
  <c r="B42" i="51"/>
  <c r="C42" i="51"/>
  <c r="D42" i="51"/>
  <c r="E42" i="51"/>
  <c r="F42" i="51"/>
  <c r="G42" i="51"/>
  <c r="H42" i="51"/>
  <c r="I42" i="51"/>
  <c r="J42" i="51"/>
  <c r="K42" i="51"/>
  <c r="L42" i="51"/>
  <c r="B43" i="51"/>
  <c r="C43" i="51"/>
  <c r="D43" i="51"/>
  <c r="E43" i="51"/>
  <c r="F43" i="51"/>
  <c r="G43" i="51"/>
  <c r="H43" i="51"/>
  <c r="I43" i="51"/>
  <c r="J43" i="51"/>
  <c r="K43" i="51"/>
  <c r="L43" i="51"/>
  <c r="B44" i="51"/>
  <c r="C44" i="51"/>
  <c r="D44" i="51"/>
  <c r="E44" i="51"/>
  <c r="F44" i="51"/>
  <c r="G44" i="51"/>
  <c r="H44" i="51"/>
  <c r="I44" i="51"/>
  <c r="J44" i="51"/>
  <c r="K44" i="51"/>
  <c r="L44" i="51"/>
  <c r="B45" i="51"/>
  <c r="C45" i="51"/>
  <c r="D45" i="51"/>
  <c r="E45" i="51"/>
  <c r="F45" i="51"/>
  <c r="G45" i="51"/>
  <c r="H45" i="51"/>
  <c r="I45" i="51"/>
  <c r="J45" i="51"/>
  <c r="K45" i="51"/>
  <c r="L45" i="51"/>
  <c r="B46" i="51"/>
  <c r="C46" i="51"/>
  <c r="D46" i="51"/>
  <c r="E46" i="51"/>
  <c r="F46" i="51"/>
  <c r="G46" i="51"/>
  <c r="H46" i="51"/>
  <c r="I46" i="51"/>
  <c r="J46" i="51"/>
  <c r="K46" i="51"/>
  <c r="L46" i="51"/>
  <c r="B47" i="51"/>
  <c r="C47" i="51"/>
  <c r="D47" i="51"/>
  <c r="E47" i="51"/>
  <c r="F47" i="51"/>
  <c r="G47" i="51"/>
  <c r="H47" i="51"/>
  <c r="I47" i="51"/>
  <c r="J47" i="51"/>
  <c r="K47" i="51"/>
  <c r="L47" i="51"/>
  <c r="B48" i="51"/>
  <c r="C48" i="51"/>
  <c r="D48" i="51"/>
  <c r="E48" i="51"/>
  <c r="F48" i="51"/>
  <c r="G48" i="51"/>
  <c r="H48" i="51"/>
  <c r="I48" i="51"/>
  <c r="J48" i="51"/>
  <c r="K48" i="51"/>
  <c r="L48" i="51"/>
  <c r="B49" i="51"/>
  <c r="C49" i="51"/>
  <c r="D49" i="51"/>
  <c r="E49" i="51"/>
  <c r="F49" i="51"/>
  <c r="G49" i="51"/>
  <c r="H49" i="51"/>
  <c r="I49" i="51"/>
  <c r="J49" i="51"/>
  <c r="K49" i="51"/>
  <c r="L49" i="51"/>
  <c r="B50" i="51"/>
  <c r="C50" i="51"/>
  <c r="D50" i="51"/>
  <c r="E50" i="51"/>
  <c r="F50" i="51"/>
  <c r="G50" i="51"/>
  <c r="H50" i="51"/>
  <c r="I50" i="51"/>
  <c r="J50" i="51"/>
  <c r="K50" i="51"/>
  <c r="L50" i="51"/>
  <c r="B51" i="51"/>
  <c r="C51" i="51"/>
  <c r="D51" i="51"/>
  <c r="E51" i="51"/>
  <c r="F51" i="51"/>
  <c r="G51" i="51"/>
  <c r="H51" i="51"/>
  <c r="I51" i="51"/>
  <c r="J51" i="51"/>
  <c r="K51" i="51"/>
  <c r="L51" i="51"/>
  <c r="B52" i="51"/>
  <c r="C52" i="51"/>
  <c r="D52" i="51"/>
  <c r="E52" i="51"/>
  <c r="F52" i="51"/>
  <c r="G52" i="51"/>
  <c r="H52" i="51"/>
  <c r="I52" i="51"/>
  <c r="J52" i="51"/>
  <c r="K52" i="51"/>
  <c r="L52" i="51"/>
  <c r="C32" i="51"/>
  <c r="D32" i="51"/>
  <c r="E32" i="51"/>
  <c r="F32" i="51"/>
  <c r="G32" i="51"/>
  <c r="H32" i="51"/>
  <c r="I32" i="51"/>
  <c r="J32" i="51"/>
  <c r="K32" i="51"/>
  <c r="L32" i="51"/>
  <c r="M32" i="51"/>
  <c r="B32" i="51"/>
  <c r="B64" i="51"/>
  <c r="C64" i="51"/>
  <c r="D64" i="51"/>
  <c r="E64" i="51"/>
  <c r="F64" i="51"/>
  <c r="G64" i="51"/>
  <c r="H64" i="51"/>
  <c r="I64" i="51"/>
  <c r="J64" i="51"/>
  <c r="K64" i="51"/>
  <c r="L64" i="51"/>
  <c r="M64" i="51"/>
  <c r="B65" i="51"/>
  <c r="C65" i="51"/>
  <c r="D65" i="51"/>
  <c r="E65" i="51"/>
  <c r="F65" i="51"/>
  <c r="G65" i="51"/>
  <c r="H65" i="51"/>
  <c r="I65" i="51"/>
  <c r="J65" i="51"/>
  <c r="K65" i="51"/>
  <c r="L65" i="51"/>
  <c r="M65" i="51"/>
  <c r="B66" i="51"/>
  <c r="C66" i="51"/>
  <c r="D66" i="51"/>
  <c r="E66" i="51"/>
  <c r="F66" i="51"/>
  <c r="G66" i="51"/>
  <c r="H66" i="51"/>
  <c r="I66" i="51"/>
  <c r="J66" i="51"/>
  <c r="K66" i="51"/>
  <c r="L66" i="51"/>
  <c r="M66" i="51"/>
  <c r="B67" i="51"/>
  <c r="C67" i="51"/>
  <c r="D67" i="51"/>
  <c r="E67" i="51"/>
  <c r="F67" i="51"/>
  <c r="G67" i="51"/>
  <c r="H67" i="51"/>
  <c r="I67" i="51"/>
  <c r="J67" i="51"/>
  <c r="K67" i="51"/>
  <c r="L67" i="51"/>
  <c r="M67" i="51"/>
  <c r="B68" i="51"/>
  <c r="C68" i="51"/>
  <c r="D68" i="51"/>
  <c r="E68" i="51"/>
  <c r="F68" i="51"/>
  <c r="G68" i="51"/>
  <c r="H68" i="51"/>
  <c r="I68" i="51"/>
  <c r="J68" i="51"/>
  <c r="K68" i="51"/>
  <c r="L68" i="51"/>
  <c r="M68" i="51"/>
  <c r="B69" i="51"/>
  <c r="C69" i="51"/>
  <c r="D69" i="51"/>
  <c r="E69" i="51"/>
  <c r="F69" i="51"/>
  <c r="G69" i="51"/>
  <c r="H69" i="51"/>
  <c r="I69" i="51"/>
  <c r="J69" i="51"/>
  <c r="K69" i="51"/>
  <c r="L69" i="51"/>
  <c r="M69" i="51"/>
  <c r="B70" i="51"/>
  <c r="C70" i="51"/>
  <c r="D70" i="51"/>
  <c r="E70" i="51"/>
  <c r="F70" i="51"/>
  <c r="G70" i="51"/>
  <c r="H70" i="51"/>
  <c r="I70" i="51"/>
  <c r="J70" i="51"/>
  <c r="K70" i="51"/>
  <c r="L70" i="51"/>
  <c r="M70" i="51"/>
  <c r="B71" i="51"/>
  <c r="C71" i="51"/>
  <c r="D71" i="51"/>
  <c r="E71" i="51"/>
  <c r="F71" i="51"/>
  <c r="G71" i="51"/>
  <c r="H71" i="51"/>
  <c r="I71" i="51"/>
  <c r="J71" i="51"/>
  <c r="K71" i="51"/>
  <c r="L71" i="51"/>
  <c r="M71" i="51"/>
  <c r="B72" i="51"/>
  <c r="C72" i="51"/>
  <c r="D72" i="51"/>
  <c r="E72" i="51"/>
  <c r="F72" i="51"/>
  <c r="G72" i="51"/>
  <c r="H72" i="51"/>
  <c r="I72" i="51"/>
  <c r="J72" i="51"/>
  <c r="K72" i="51"/>
  <c r="L72" i="51"/>
  <c r="M72" i="51"/>
  <c r="B73" i="51"/>
  <c r="C73" i="51"/>
  <c r="D73" i="51"/>
  <c r="E73" i="51"/>
  <c r="F73" i="51"/>
  <c r="G73" i="51"/>
  <c r="H73" i="51"/>
  <c r="I73" i="51"/>
  <c r="J73" i="51"/>
  <c r="K73" i="51"/>
  <c r="L73" i="51"/>
  <c r="M73" i="51"/>
  <c r="B74" i="51"/>
  <c r="C74" i="51"/>
  <c r="D74" i="51"/>
  <c r="E74" i="51"/>
  <c r="F74" i="51"/>
  <c r="G74" i="51"/>
  <c r="H74" i="51"/>
  <c r="I74" i="51"/>
  <c r="J74" i="51"/>
  <c r="K74" i="51"/>
  <c r="L74" i="51"/>
  <c r="M74" i="51"/>
  <c r="B75" i="51"/>
  <c r="C75" i="51"/>
  <c r="D75" i="51"/>
  <c r="E75" i="51"/>
  <c r="F75" i="51"/>
  <c r="G75" i="51"/>
  <c r="H75" i="51"/>
  <c r="I75" i="51"/>
  <c r="J75" i="51"/>
  <c r="K75" i="51"/>
  <c r="L75" i="51"/>
  <c r="M75" i="51"/>
  <c r="B76" i="51"/>
  <c r="C76" i="51"/>
  <c r="D76" i="51"/>
  <c r="E76" i="51"/>
  <c r="F76" i="51"/>
  <c r="G76" i="51"/>
  <c r="H76" i="51"/>
  <c r="I76" i="51"/>
  <c r="J76" i="51"/>
  <c r="K76" i="51"/>
  <c r="L76" i="51"/>
  <c r="M76" i="51"/>
  <c r="B77" i="51"/>
  <c r="C77" i="51"/>
  <c r="D77" i="51"/>
  <c r="E77" i="51"/>
  <c r="F77" i="51"/>
  <c r="G77" i="51"/>
  <c r="H77" i="51"/>
  <c r="I77" i="51"/>
  <c r="J77" i="51"/>
  <c r="K77" i="51"/>
  <c r="L77" i="51"/>
  <c r="M77" i="51"/>
  <c r="B78" i="51"/>
  <c r="C78" i="51"/>
  <c r="D78" i="51"/>
  <c r="E78" i="51"/>
  <c r="F78" i="51"/>
  <c r="G78" i="51"/>
  <c r="H78" i="51"/>
  <c r="I78" i="51"/>
  <c r="J78" i="51"/>
  <c r="K78" i="51"/>
  <c r="L78" i="51"/>
  <c r="M78" i="51"/>
  <c r="B79" i="51"/>
  <c r="C79" i="51"/>
  <c r="D79" i="51"/>
  <c r="E79" i="51"/>
  <c r="F79" i="51"/>
  <c r="G79" i="51"/>
  <c r="H79" i="51"/>
  <c r="I79" i="51"/>
  <c r="J79" i="51"/>
  <c r="K79" i="51"/>
  <c r="L79" i="51"/>
  <c r="M79" i="51"/>
  <c r="B80" i="51"/>
  <c r="C80" i="51"/>
  <c r="D80" i="51"/>
  <c r="E80" i="51"/>
  <c r="F80" i="51"/>
  <c r="G80" i="51"/>
  <c r="H80" i="51"/>
  <c r="I80" i="51"/>
  <c r="J80" i="51"/>
  <c r="K80" i="51"/>
  <c r="L80" i="51"/>
  <c r="M80" i="51"/>
  <c r="B81" i="51"/>
  <c r="C81" i="51"/>
  <c r="D81" i="51"/>
  <c r="E81" i="51"/>
  <c r="F81" i="51"/>
  <c r="G81" i="51"/>
  <c r="H81" i="51"/>
  <c r="I81" i="51"/>
  <c r="J81" i="51"/>
  <c r="K81" i="51"/>
  <c r="L81" i="51"/>
  <c r="M81" i="51"/>
  <c r="B82" i="51"/>
  <c r="C82" i="51"/>
  <c r="D82" i="51"/>
  <c r="E82" i="51"/>
  <c r="F82" i="51"/>
  <c r="G82" i="51"/>
  <c r="H82" i="51"/>
  <c r="I82" i="51"/>
  <c r="J82" i="51"/>
  <c r="K82" i="51"/>
  <c r="L82" i="51"/>
  <c r="M82" i="51"/>
  <c r="B83" i="51"/>
  <c r="C83" i="51"/>
  <c r="D83" i="51"/>
  <c r="E83" i="51"/>
  <c r="F83" i="51"/>
  <c r="G83" i="51"/>
  <c r="H83" i="51"/>
  <c r="I83" i="51"/>
  <c r="J83" i="51"/>
  <c r="K83" i="51"/>
  <c r="L83" i="51"/>
  <c r="M83" i="51"/>
  <c r="C63" i="51"/>
  <c r="D63" i="51"/>
  <c r="E63" i="51"/>
  <c r="F63" i="51"/>
  <c r="G63" i="51"/>
  <c r="H63" i="51"/>
  <c r="I63" i="51"/>
  <c r="J63" i="51"/>
  <c r="K63" i="51"/>
  <c r="L63" i="51"/>
  <c r="M63" i="51"/>
  <c r="B63" i="51"/>
  <c r="E4" i="52"/>
  <c r="A337" i="82"/>
  <c r="A336" i="82"/>
  <c r="A335" i="82"/>
  <c r="A334" i="82"/>
  <c r="A333" i="82"/>
  <c r="J332" i="82"/>
  <c r="I332" i="82"/>
  <c r="A332" i="82"/>
  <c r="J331" i="82"/>
  <c r="I331" i="82"/>
  <c r="A331" i="82"/>
  <c r="J330" i="82"/>
  <c r="I330" i="82"/>
  <c r="A330" i="82"/>
  <c r="J329" i="82"/>
  <c r="I329" i="82"/>
  <c r="A329" i="82"/>
  <c r="J328" i="82"/>
  <c r="I328" i="82"/>
  <c r="A328" i="82"/>
  <c r="J327" i="82"/>
  <c r="I327" i="82"/>
  <c r="A327" i="82"/>
  <c r="J326" i="82"/>
  <c r="I326" i="82"/>
  <c r="A326" i="82"/>
  <c r="J325" i="82"/>
  <c r="I325" i="82"/>
  <c r="A325" i="82"/>
  <c r="J324" i="82"/>
  <c r="I324" i="82"/>
  <c r="A324" i="82"/>
  <c r="J323" i="82"/>
  <c r="I323" i="82"/>
  <c r="A323" i="82"/>
  <c r="J322" i="82"/>
  <c r="I322" i="82"/>
  <c r="A322" i="82"/>
  <c r="J321" i="82"/>
  <c r="I321" i="82"/>
  <c r="A321" i="82"/>
  <c r="J320" i="82"/>
  <c r="I320" i="82"/>
  <c r="A320" i="82"/>
  <c r="J319" i="82"/>
  <c r="I319" i="82"/>
  <c r="A319" i="82"/>
  <c r="A318" i="82"/>
  <c r="A317" i="82"/>
  <c r="A316" i="82"/>
  <c r="A315" i="82"/>
  <c r="A314" i="82"/>
  <c r="J313" i="82"/>
  <c r="I313" i="82"/>
  <c r="A313" i="82"/>
  <c r="J312" i="82"/>
  <c r="I312" i="82"/>
  <c r="A312" i="82"/>
  <c r="J311" i="82"/>
  <c r="I311" i="82"/>
  <c r="A311" i="82"/>
  <c r="J310" i="82"/>
  <c r="I310" i="82"/>
  <c r="A310" i="82"/>
  <c r="J309" i="82"/>
  <c r="I309" i="82"/>
  <c r="A309" i="82"/>
  <c r="J308" i="82"/>
  <c r="I308" i="82"/>
  <c r="A308" i="82"/>
  <c r="J307" i="82"/>
  <c r="I307" i="82"/>
  <c r="A307" i="82"/>
  <c r="J306" i="82"/>
  <c r="I306" i="82"/>
  <c r="A306" i="82"/>
  <c r="J305" i="82"/>
  <c r="I305" i="82"/>
  <c r="A305" i="82"/>
  <c r="J304" i="82"/>
  <c r="I304" i="82"/>
  <c r="A304" i="82"/>
  <c r="J303" i="82"/>
  <c r="I303" i="82"/>
  <c r="A303" i="82"/>
  <c r="J302" i="82"/>
  <c r="I302" i="82"/>
  <c r="A302" i="82"/>
  <c r="J301" i="82"/>
  <c r="I301" i="82"/>
  <c r="A301" i="82"/>
  <c r="J300" i="82"/>
  <c r="I300" i="82"/>
  <c r="A300" i="82"/>
  <c r="A299" i="82"/>
  <c r="A298" i="82"/>
  <c r="A297" i="82"/>
  <c r="A296" i="82"/>
  <c r="A295" i="82"/>
  <c r="J294" i="82"/>
  <c r="I294" i="82"/>
  <c r="A294" i="82"/>
  <c r="J293" i="82"/>
  <c r="I293" i="82"/>
  <c r="A293" i="82"/>
  <c r="J292" i="82"/>
  <c r="I292" i="82"/>
  <c r="A292" i="82"/>
  <c r="J291" i="82"/>
  <c r="I291" i="82"/>
  <c r="A291" i="82"/>
  <c r="J290" i="82"/>
  <c r="I290" i="82"/>
  <c r="A290" i="82"/>
  <c r="J289" i="82"/>
  <c r="I289" i="82"/>
  <c r="A289" i="82"/>
  <c r="J288" i="82"/>
  <c r="I288" i="82"/>
  <c r="A288" i="82"/>
  <c r="J287" i="82"/>
  <c r="I287" i="82"/>
  <c r="A287" i="82"/>
  <c r="J286" i="82"/>
  <c r="I286" i="82"/>
  <c r="A286" i="82"/>
  <c r="J285" i="82"/>
  <c r="I285" i="82"/>
  <c r="A285" i="82"/>
  <c r="J284" i="82"/>
  <c r="I284" i="82"/>
  <c r="A284" i="82"/>
  <c r="J283" i="82"/>
  <c r="I283" i="82"/>
  <c r="A283" i="82"/>
  <c r="J282" i="82"/>
  <c r="I282" i="82"/>
  <c r="A282" i="82"/>
  <c r="J281" i="82"/>
  <c r="I281" i="82"/>
  <c r="A281" i="82"/>
  <c r="A280" i="82"/>
  <c r="A279" i="82"/>
  <c r="A278" i="82"/>
  <c r="A277" i="82"/>
  <c r="A276" i="82"/>
  <c r="J275" i="82"/>
  <c r="I275" i="82"/>
  <c r="A275" i="82"/>
  <c r="J274" i="82"/>
  <c r="I274" i="82"/>
  <c r="A274" i="82"/>
  <c r="J273" i="82"/>
  <c r="I273" i="82"/>
  <c r="A273" i="82"/>
  <c r="J272" i="82"/>
  <c r="I272" i="82"/>
  <c r="A272" i="82"/>
  <c r="J271" i="82"/>
  <c r="I271" i="82"/>
  <c r="A271" i="82"/>
  <c r="J270" i="82"/>
  <c r="I270" i="82"/>
  <c r="A270" i="82"/>
  <c r="J269" i="82"/>
  <c r="I269" i="82"/>
  <c r="A269" i="82"/>
  <c r="J268" i="82"/>
  <c r="I268" i="82"/>
  <c r="A268" i="82"/>
  <c r="J267" i="82"/>
  <c r="I267" i="82"/>
  <c r="A267" i="82"/>
  <c r="J266" i="82"/>
  <c r="I266" i="82"/>
  <c r="A266" i="82"/>
  <c r="J265" i="82"/>
  <c r="I265" i="82"/>
  <c r="A265" i="82"/>
  <c r="J264" i="82"/>
  <c r="I264" i="82"/>
  <c r="A264" i="82"/>
  <c r="J263" i="82"/>
  <c r="I263" i="82"/>
  <c r="A263" i="82"/>
  <c r="J262" i="82"/>
  <c r="I262" i="82"/>
  <c r="A262" i="82"/>
  <c r="J261" i="82"/>
  <c r="I261" i="82"/>
  <c r="A261" i="82"/>
  <c r="J260" i="82"/>
  <c r="I260" i="82"/>
  <c r="A260" i="82"/>
  <c r="J259" i="82"/>
  <c r="I259" i="82"/>
  <c r="A259" i="82"/>
  <c r="J258" i="82"/>
  <c r="I258" i="82"/>
  <c r="A258" i="82"/>
  <c r="J257" i="82"/>
  <c r="I257" i="82"/>
  <c r="A257" i="82"/>
  <c r="A256" i="82"/>
  <c r="A255" i="82"/>
  <c r="A254" i="82"/>
  <c r="A253" i="82"/>
  <c r="A252" i="82"/>
  <c r="J251" i="82"/>
  <c r="I251" i="82"/>
  <c r="A251" i="82"/>
  <c r="J250" i="82"/>
  <c r="I250" i="82"/>
  <c r="A250" i="82"/>
  <c r="J249" i="82"/>
  <c r="I249" i="82"/>
  <c r="A249" i="82"/>
  <c r="J248" i="82"/>
  <c r="I248" i="82"/>
  <c r="A248" i="82"/>
  <c r="J247" i="82"/>
  <c r="I247" i="82"/>
  <c r="A247" i="82"/>
  <c r="J246" i="82"/>
  <c r="I246" i="82"/>
  <c r="A246" i="82"/>
  <c r="J245" i="82"/>
  <c r="I245" i="82"/>
  <c r="A245" i="82"/>
  <c r="J244" i="82"/>
  <c r="I244" i="82"/>
  <c r="A244" i="82"/>
  <c r="J243" i="82"/>
  <c r="I243" i="82"/>
  <c r="A243" i="82"/>
  <c r="J242" i="82"/>
  <c r="I242" i="82"/>
  <c r="A242" i="82"/>
  <c r="J241" i="82"/>
  <c r="I241" i="82"/>
  <c r="A241" i="82"/>
  <c r="J240" i="82"/>
  <c r="I240" i="82"/>
  <c r="A240" i="82"/>
  <c r="J239" i="82"/>
  <c r="I239" i="82"/>
  <c r="A239" i="82"/>
  <c r="J238" i="82"/>
  <c r="I238" i="82"/>
  <c r="A238" i="82"/>
  <c r="J237" i="82"/>
  <c r="I237" i="82"/>
  <c r="A237" i="82"/>
  <c r="J236" i="82"/>
  <c r="I236" i="82"/>
  <c r="A236" i="82"/>
  <c r="J235" i="82"/>
  <c r="I235" i="82"/>
  <c r="A235" i="82"/>
  <c r="J234" i="82"/>
  <c r="I234" i="82"/>
  <c r="A234" i="82"/>
  <c r="J233" i="82"/>
  <c r="I233" i="82"/>
  <c r="A233" i="82"/>
  <c r="J232" i="82"/>
  <c r="I232" i="82"/>
  <c r="A232" i="82"/>
  <c r="J231" i="82"/>
  <c r="I231" i="82"/>
  <c r="A231" i="82"/>
  <c r="A230" i="82"/>
  <c r="A229" i="82"/>
  <c r="A228" i="82"/>
  <c r="A227" i="82"/>
  <c r="A226" i="82"/>
  <c r="J225" i="82"/>
  <c r="I225" i="82"/>
  <c r="A225" i="82"/>
  <c r="J224" i="82"/>
  <c r="I224" i="82"/>
  <c r="A224" i="82"/>
  <c r="J223" i="82"/>
  <c r="I223" i="82"/>
  <c r="A223" i="82"/>
  <c r="J222" i="82"/>
  <c r="I222" i="82"/>
  <c r="A222" i="82"/>
  <c r="J221" i="82"/>
  <c r="I221" i="82"/>
  <c r="A221" i="82"/>
  <c r="J220" i="82"/>
  <c r="I220" i="82"/>
  <c r="A220" i="82"/>
  <c r="J219" i="82"/>
  <c r="I219" i="82"/>
  <c r="A219" i="82"/>
  <c r="A218" i="82"/>
  <c r="A217" i="82"/>
  <c r="A216" i="82"/>
  <c r="A215" i="82"/>
  <c r="A214" i="82"/>
  <c r="J213" i="82"/>
  <c r="I213" i="82"/>
  <c r="A213" i="82"/>
  <c r="J212" i="82"/>
  <c r="I212" i="82"/>
  <c r="A212" i="82"/>
  <c r="J211" i="82"/>
  <c r="I211" i="82"/>
  <c r="A211" i="82"/>
  <c r="J210" i="82"/>
  <c r="I210" i="82"/>
  <c r="A210" i="82"/>
  <c r="J209" i="82"/>
  <c r="I209" i="82"/>
  <c r="A209" i="82"/>
  <c r="J208" i="82"/>
  <c r="I208" i="82"/>
  <c r="A208" i="82"/>
  <c r="J207" i="82"/>
  <c r="I207" i="82"/>
  <c r="A207" i="82"/>
  <c r="J206" i="82"/>
  <c r="I206" i="82"/>
  <c r="A206" i="82"/>
  <c r="J205" i="82"/>
  <c r="I205" i="82"/>
  <c r="A205" i="82"/>
  <c r="J204" i="82"/>
  <c r="I204" i="82"/>
  <c r="A204" i="82"/>
  <c r="J203" i="82"/>
  <c r="I203" i="82"/>
  <c r="A203" i="82"/>
  <c r="J202" i="82"/>
  <c r="I202" i="82"/>
  <c r="A202" i="82"/>
  <c r="J201" i="82"/>
  <c r="I201" i="82"/>
  <c r="A201" i="82"/>
  <c r="J200" i="82"/>
  <c r="I200" i="82"/>
  <c r="A200" i="82"/>
  <c r="A199" i="82"/>
  <c r="A198" i="82"/>
  <c r="A197" i="82"/>
  <c r="A196" i="82"/>
  <c r="A195" i="82"/>
  <c r="J194" i="82"/>
  <c r="I194" i="82"/>
  <c r="A194" i="82"/>
  <c r="J193" i="82"/>
  <c r="I193" i="82"/>
  <c r="A193" i="82"/>
  <c r="J192" i="82"/>
  <c r="I192" i="82"/>
  <c r="A192" i="82"/>
  <c r="J191" i="82"/>
  <c r="I191" i="82"/>
  <c r="A191" i="82"/>
  <c r="J190" i="82"/>
  <c r="I190" i="82"/>
  <c r="A190" i="82"/>
  <c r="J189" i="82"/>
  <c r="I189" i="82"/>
  <c r="A189" i="82"/>
  <c r="J188" i="82"/>
  <c r="I188" i="82"/>
  <c r="A188" i="82"/>
  <c r="J187" i="82"/>
  <c r="I187" i="82"/>
  <c r="A187" i="82"/>
  <c r="J186" i="82"/>
  <c r="I186" i="82"/>
  <c r="A186" i="82"/>
  <c r="J185" i="82"/>
  <c r="I185" i="82"/>
  <c r="A185" i="82"/>
  <c r="J184" i="82"/>
  <c r="I184" i="82"/>
  <c r="A184" i="82"/>
  <c r="J183" i="82"/>
  <c r="I183" i="82"/>
  <c r="A183" i="82"/>
  <c r="J182" i="82"/>
  <c r="I182" i="82"/>
  <c r="A182" i="82"/>
  <c r="J181" i="82"/>
  <c r="I181" i="82"/>
  <c r="A181" i="82"/>
  <c r="A180" i="82"/>
  <c r="A179" i="82"/>
  <c r="A178" i="82"/>
  <c r="A177" i="82"/>
  <c r="A176" i="82"/>
  <c r="J175" i="82"/>
  <c r="I175" i="82"/>
  <c r="A175" i="82"/>
  <c r="J174" i="82"/>
  <c r="I174" i="82"/>
  <c r="A174" i="82"/>
  <c r="J173" i="82"/>
  <c r="I173" i="82"/>
  <c r="A173" i="82"/>
  <c r="J172" i="82"/>
  <c r="I172" i="82"/>
  <c r="A172" i="82"/>
  <c r="J171" i="82"/>
  <c r="I171" i="82"/>
  <c r="A171" i="82"/>
  <c r="J170" i="82"/>
  <c r="I170" i="82"/>
  <c r="A170" i="82"/>
  <c r="J169" i="82"/>
  <c r="I169" i="82"/>
  <c r="A169" i="82"/>
  <c r="J168" i="82"/>
  <c r="I168" i="82"/>
  <c r="A168" i="82"/>
  <c r="J167" i="82"/>
  <c r="I167" i="82"/>
  <c r="A167" i="82"/>
  <c r="J166" i="82"/>
  <c r="I166" i="82"/>
  <c r="A166" i="82"/>
  <c r="J165" i="82"/>
  <c r="I165" i="82"/>
  <c r="A165" i="82"/>
  <c r="J164" i="82"/>
  <c r="I164" i="82"/>
  <c r="A164" i="82"/>
  <c r="J163" i="82"/>
  <c r="I163" i="82"/>
  <c r="A163" i="82"/>
  <c r="J162" i="82"/>
  <c r="I162" i="82"/>
  <c r="A162" i="82"/>
  <c r="A161" i="82"/>
  <c r="A160" i="82"/>
  <c r="A159" i="82"/>
  <c r="A158" i="82"/>
  <c r="A157" i="82"/>
  <c r="J156" i="82"/>
  <c r="I156" i="82"/>
  <c r="A156" i="82"/>
  <c r="J155" i="82"/>
  <c r="I155" i="82"/>
  <c r="A155" i="82"/>
  <c r="J154" i="82"/>
  <c r="I154" i="82"/>
  <c r="A154" i="82"/>
  <c r="J153" i="82"/>
  <c r="I153" i="82"/>
  <c r="A153" i="82"/>
  <c r="J152" i="82"/>
  <c r="I152" i="82"/>
  <c r="A152" i="82"/>
  <c r="J151" i="82"/>
  <c r="I151" i="82"/>
  <c r="A151" i="82"/>
  <c r="J150" i="82"/>
  <c r="I150" i="82"/>
  <c r="A150" i="82"/>
  <c r="J149" i="82"/>
  <c r="I149" i="82"/>
  <c r="A149" i="82"/>
  <c r="J148" i="82"/>
  <c r="I148" i="82"/>
  <c r="A148" i="82"/>
  <c r="J147" i="82"/>
  <c r="I147" i="82"/>
  <c r="A147" i="82"/>
  <c r="J146" i="82"/>
  <c r="I146" i="82"/>
  <c r="A146" i="82"/>
  <c r="J145" i="82"/>
  <c r="I145" i="82"/>
  <c r="A145" i="82"/>
  <c r="J144" i="82"/>
  <c r="I144" i="82"/>
  <c r="A144" i="82"/>
  <c r="J143" i="82"/>
  <c r="I143" i="82"/>
  <c r="A143" i="82"/>
  <c r="A142" i="82"/>
  <c r="A141" i="82"/>
  <c r="A140" i="82"/>
  <c r="A139" i="82"/>
  <c r="A138" i="82"/>
  <c r="J137" i="82"/>
  <c r="I137" i="82"/>
  <c r="A137" i="82"/>
  <c r="J136" i="82"/>
  <c r="I136" i="82"/>
  <c r="A136" i="82"/>
  <c r="J135" i="82"/>
  <c r="I135" i="82"/>
  <c r="A135" i="82"/>
  <c r="J134" i="82"/>
  <c r="I134" i="82"/>
  <c r="A134" i="82"/>
  <c r="J133" i="82"/>
  <c r="I133" i="82"/>
  <c r="A133" i="82"/>
  <c r="J132" i="82"/>
  <c r="I132" i="82"/>
  <c r="A132" i="82"/>
  <c r="J131" i="82"/>
  <c r="I131" i="82"/>
  <c r="A131" i="82"/>
  <c r="J130" i="82"/>
  <c r="I130" i="82"/>
  <c r="A130" i="82"/>
  <c r="J129" i="82"/>
  <c r="I129" i="82"/>
  <c r="A129" i="82"/>
  <c r="J128" i="82"/>
  <c r="I128" i="82"/>
  <c r="A128" i="82"/>
  <c r="J127" i="82"/>
  <c r="I127" i="82"/>
  <c r="A127" i="82"/>
  <c r="J126" i="82"/>
  <c r="I126" i="82"/>
  <c r="A126" i="82"/>
  <c r="J125" i="82"/>
  <c r="I125" i="82"/>
  <c r="A125" i="82"/>
  <c r="J124" i="82"/>
  <c r="I124" i="82"/>
  <c r="A124" i="82"/>
  <c r="A123" i="82"/>
  <c r="A122" i="82"/>
  <c r="A121" i="82"/>
  <c r="A120" i="82"/>
  <c r="A119" i="82"/>
  <c r="J118" i="82"/>
  <c r="I118" i="82"/>
  <c r="A118" i="82"/>
  <c r="J117" i="82"/>
  <c r="I117" i="82"/>
  <c r="A117" i="82"/>
  <c r="J116" i="82"/>
  <c r="I116" i="82"/>
  <c r="A116" i="82"/>
  <c r="J115" i="82"/>
  <c r="I115" i="82"/>
  <c r="A115" i="82"/>
  <c r="J114" i="82"/>
  <c r="I114" i="82"/>
  <c r="A114" i="82"/>
  <c r="J113" i="82"/>
  <c r="I113" i="82"/>
  <c r="A113" i="82"/>
  <c r="J112" i="82"/>
  <c r="I112" i="82"/>
  <c r="A112" i="82"/>
  <c r="J111" i="82"/>
  <c r="I111" i="82"/>
  <c r="A111" i="82"/>
  <c r="J110" i="82"/>
  <c r="I110" i="82"/>
  <c r="A110" i="82"/>
  <c r="J109" i="82"/>
  <c r="I109" i="82"/>
  <c r="A109" i="82"/>
  <c r="J108" i="82"/>
  <c r="I108" i="82"/>
  <c r="A108" i="82"/>
  <c r="J107" i="82"/>
  <c r="I107" i="82"/>
  <c r="A107" i="82"/>
  <c r="J106" i="82"/>
  <c r="I106" i="82"/>
  <c r="A106" i="82"/>
  <c r="J105" i="82"/>
  <c r="I105" i="82"/>
  <c r="A105" i="82"/>
  <c r="A104" i="82"/>
  <c r="A103" i="82"/>
  <c r="A102" i="82"/>
  <c r="A101" i="82"/>
  <c r="A100" i="82"/>
  <c r="J99" i="82"/>
  <c r="I99" i="82"/>
  <c r="A99" i="82"/>
  <c r="J98" i="82"/>
  <c r="I98" i="82"/>
  <c r="A98" i="82"/>
  <c r="J97" i="82"/>
  <c r="I97" i="82"/>
  <c r="A97" i="82"/>
  <c r="J96" i="82"/>
  <c r="I96" i="82"/>
  <c r="A96" i="82"/>
  <c r="J95" i="82"/>
  <c r="I95" i="82"/>
  <c r="A95" i="82"/>
  <c r="J94" i="82"/>
  <c r="I94" i="82"/>
  <c r="A94" i="82"/>
  <c r="J93" i="82"/>
  <c r="I93" i="82"/>
  <c r="A93" i="82"/>
  <c r="J92" i="82"/>
  <c r="I92" i="82"/>
  <c r="A92" i="82"/>
  <c r="J91" i="82"/>
  <c r="I91" i="82"/>
  <c r="A91" i="82"/>
  <c r="J90" i="82"/>
  <c r="I90" i="82"/>
  <c r="A90" i="82"/>
  <c r="J89" i="82"/>
  <c r="I89" i="82"/>
  <c r="A89" i="82"/>
  <c r="J88" i="82"/>
  <c r="I88" i="82"/>
  <c r="A88" i="82"/>
  <c r="J87" i="82"/>
  <c r="I87" i="82"/>
  <c r="A87" i="82"/>
  <c r="J86" i="82"/>
  <c r="I86" i="82"/>
  <c r="A86" i="82"/>
  <c r="A85" i="82"/>
  <c r="A84" i="82"/>
  <c r="A83" i="82"/>
  <c r="A82" i="82"/>
  <c r="A81" i="82"/>
  <c r="J80" i="82"/>
  <c r="I80" i="82"/>
  <c r="A80" i="82"/>
  <c r="J79" i="82"/>
  <c r="I79" i="82"/>
  <c r="A79" i="82"/>
  <c r="J78" i="82"/>
  <c r="I78" i="82"/>
  <c r="A78" i="82"/>
  <c r="J77" i="82"/>
  <c r="I77" i="82"/>
  <c r="A77" i="82"/>
  <c r="J76" i="82"/>
  <c r="I76" i="82"/>
  <c r="A76" i="82"/>
  <c r="J75" i="82"/>
  <c r="I75" i="82"/>
  <c r="A75" i="82"/>
  <c r="J74" i="82"/>
  <c r="I74" i="82"/>
  <c r="A74" i="82"/>
  <c r="J73" i="82"/>
  <c r="I73" i="82"/>
  <c r="A73" i="82"/>
  <c r="J72" i="82"/>
  <c r="I72" i="82"/>
  <c r="A72" i="82"/>
  <c r="J71" i="82"/>
  <c r="I71" i="82"/>
  <c r="A71" i="82"/>
  <c r="J70" i="82"/>
  <c r="I70" i="82"/>
  <c r="A70" i="82"/>
  <c r="J69" i="82"/>
  <c r="I69" i="82"/>
  <c r="A69" i="82"/>
  <c r="J68" i="82"/>
  <c r="I68" i="82"/>
  <c r="A68" i="82"/>
  <c r="J67" i="82"/>
  <c r="I67" i="82"/>
  <c r="A67" i="82"/>
  <c r="J66" i="82"/>
  <c r="I66" i="82"/>
  <c r="A66" i="82"/>
  <c r="J65" i="82"/>
  <c r="I65" i="82"/>
  <c r="A65" i="82"/>
  <c r="J64" i="82"/>
  <c r="I64" i="82"/>
  <c r="A64" i="82"/>
  <c r="J63" i="82"/>
  <c r="I63" i="82"/>
  <c r="A63" i="82"/>
  <c r="J62" i="82"/>
  <c r="I62" i="82"/>
  <c r="A62" i="82"/>
  <c r="A61" i="82"/>
  <c r="A60" i="82"/>
  <c r="A59" i="82"/>
  <c r="A58" i="82"/>
  <c r="A57" i="82"/>
  <c r="J56" i="82"/>
  <c r="I56" i="82"/>
  <c r="A56" i="82"/>
  <c r="J55" i="82"/>
  <c r="I55" i="82"/>
  <c r="A55" i="82"/>
  <c r="J54" i="82"/>
  <c r="I54" i="82"/>
  <c r="A54" i="82"/>
  <c r="J53" i="82"/>
  <c r="I53" i="82"/>
  <c r="A53" i="82"/>
  <c r="J52" i="82"/>
  <c r="I52" i="82"/>
  <c r="A52" i="82"/>
  <c r="J51" i="82"/>
  <c r="I51" i="82"/>
  <c r="A51" i="82"/>
  <c r="J50" i="82"/>
  <c r="I50" i="82"/>
  <c r="A50" i="82"/>
  <c r="J49" i="82"/>
  <c r="I49" i="82"/>
  <c r="A49" i="82"/>
  <c r="J48" i="82"/>
  <c r="I48" i="82"/>
  <c r="A48" i="82"/>
  <c r="J47" i="82"/>
  <c r="I47" i="82"/>
  <c r="A47" i="82"/>
  <c r="J46" i="82"/>
  <c r="I46" i="82"/>
  <c r="A46" i="82"/>
  <c r="J45" i="82"/>
  <c r="I45" i="82"/>
  <c r="A45" i="82"/>
  <c r="J44" i="82"/>
  <c r="I44" i="82"/>
  <c r="A44" i="82"/>
  <c r="J43" i="82"/>
  <c r="I43" i="82"/>
  <c r="A43" i="82"/>
  <c r="A42" i="82"/>
  <c r="A41" i="82"/>
  <c r="A40" i="82"/>
  <c r="A39" i="82"/>
  <c r="A38" i="82"/>
  <c r="J37" i="82"/>
  <c r="I37" i="82"/>
  <c r="A37" i="82"/>
  <c r="J36" i="82"/>
  <c r="I36" i="82"/>
  <c r="A36" i="82"/>
  <c r="J35" i="82"/>
  <c r="I35" i="82"/>
  <c r="A35" i="82"/>
  <c r="J34" i="82"/>
  <c r="I34" i="82"/>
  <c r="A34" i="82"/>
  <c r="J33" i="82"/>
  <c r="I33" i="82"/>
  <c r="A33" i="82"/>
  <c r="J32" i="82"/>
  <c r="I32" i="82"/>
  <c r="A32" i="82"/>
  <c r="J31" i="82"/>
  <c r="I31" i="82"/>
  <c r="A31" i="82"/>
  <c r="J30" i="82"/>
  <c r="I30" i="82"/>
  <c r="A30" i="82"/>
  <c r="J29" i="82"/>
  <c r="I29" i="82"/>
  <c r="A29" i="82"/>
  <c r="J28" i="82"/>
  <c r="I28" i="82"/>
  <c r="A28" i="82"/>
  <c r="J27" i="82"/>
  <c r="I27" i="82"/>
  <c r="A27" i="82"/>
  <c r="J26" i="82"/>
  <c r="I26" i="82"/>
  <c r="A26" i="82"/>
  <c r="J25" i="82"/>
  <c r="I25" i="82"/>
  <c r="A25" i="82"/>
  <c r="J24" i="82"/>
  <c r="I24" i="82"/>
  <c r="A24" i="82"/>
  <c r="A23" i="82"/>
  <c r="A22" i="82"/>
  <c r="A21" i="82"/>
  <c r="A20" i="82"/>
  <c r="A19" i="82"/>
  <c r="J18" i="82"/>
  <c r="I18" i="82"/>
  <c r="A18" i="82"/>
  <c r="J17" i="82"/>
  <c r="I17" i="82"/>
  <c r="A17" i="82"/>
  <c r="J16" i="82"/>
  <c r="I16" i="82"/>
  <c r="A16" i="82"/>
  <c r="J15" i="82"/>
  <c r="I15" i="82"/>
  <c r="A15" i="82"/>
  <c r="J14" i="82"/>
  <c r="I14" i="82"/>
  <c r="A14" i="82"/>
  <c r="J13" i="82"/>
  <c r="I13" i="82"/>
  <c r="A13" i="82"/>
  <c r="J12" i="82"/>
  <c r="I12" i="82"/>
  <c r="A12" i="82"/>
  <c r="J11" i="82"/>
  <c r="I11" i="82"/>
  <c r="A11" i="82"/>
  <c r="J10" i="82"/>
  <c r="I10" i="82"/>
  <c r="A10" i="82"/>
  <c r="J9" i="82"/>
  <c r="I9" i="82"/>
  <c r="A9" i="82"/>
  <c r="J8" i="82"/>
  <c r="I8" i="82"/>
  <c r="A8" i="82"/>
  <c r="J7" i="82"/>
  <c r="I7" i="82"/>
  <c r="A7" i="82"/>
  <c r="J6" i="82"/>
  <c r="I6" i="82"/>
  <c r="A6" i="82"/>
  <c r="J5" i="82"/>
  <c r="I5" i="82"/>
  <c r="A5" i="82"/>
  <c r="F85" i="51" l="1"/>
  <c r="F54" i="51"/>
  <c r="E54" i="51"/>
  <c r="E55" i="51"/>
  <c r="F42" i="85"/>
  <c r="F147" i="85"/>
  <c r="F85" i="85"/>
  <c r="F132" i="85"/>
  <c r="F251" i="85"/>
  <c r="F24" i="85"/>
  <c r="F36" i="85"/>
  <c r="F90" i="85"/>
  <c r="F190" i="85"/>
  <c r="F194" i="85"/>
  <c r="F266" i="85"/>
  <c r="F9" i="85"/>
  <c r="F13" i="85"/>
  <c r="F75" i="85"/>
  <c r="F175" i="85"/>
  <c r="F301" i="85"/>
  <c r="F305" i="85"/>
  <c r="F52" i="85"/>
  <c r="F244" i="85"/>
  <c r="F37" i="85"/>
  <c r="F87" i="85"/>
  <c r="F91" i="85"/>
  <c r="F168" i="85"/>
  <c r="F195" i="85"/>
  <c r="F221" i="85"/>
  <c r="F259" i="85"/>
  <c r="F267" i="85"/>
  <c r="F14" i="85"/>
  <c r="F64" i="85"/>
  <c r="F72" i="85"/>
  <c r="F76" i="85"/>
  <c r="F157" i="85"/>
  <c r="F214" i="85"/>
  <c r="F254" i="85"/>
  <c r="F300" i="85"/>
  <c r="F51" i="85"/>
  <c r="F289" i="85"/>
  <c r="F258" i="85"/>
  <c r="F111" i="85"/>
  <c r="F115" i="85"/>
  <c r="F203" i="85"/>
  <c r="F211" i="85"/>
  <c r="F233" i="85"/>
  <c r="F283" i="85"/>
  <c r="F287" i="85"/>
  <c r="F30" i="85"/>
  <c r="F100" i="85"/>
  <c r="F159" i="85"/>
  <c r="F216" i="85"/>
  <c r="F222" i="85"/>
  <c r="F154" i="85"/>
  <c r="F112" i="85"/>
  <c r="F200" i="85"/>
  <c r="F228" i="85"/>
  <c r="F246" i="85"/>
  <c r="F288" i="85"/>
  <c r="F298" i="85"/>
  <c r="F245" i="85"/>
  <c r="F96" i="85"/>
  <c r="F184" i="85"/>
  <c r="F256" i="85"/>
  <c r="F268" i="85"/>
  <c r="F296" i="85"/>
  <c r="F120" i="85"/>
  <c r="F169" i="85"/>
  <c r="F179" i="85"/>
  <c r="F257" i="85"/>
  <c r="F93" i="85"/>
  <c r="F193" i="85"/>
  <c r="F261" i="85"/>
  <c r="F265" i="85"/>
  <c r="F323" i="85"/>
  <c r="F26" i="82"/>
  <c r="F58" i="82"/>
  <c r="F88" i="82"/>
  <c r="F96" i="82"/>
  <c r="F169" i="82"/>
  <c r="F184" i="82"/>
  <c r="F192" i="82"/>
  <c r="F228" i="82"/>
  <c r="F238" i="82"/>
  <c r="F296" i="82"/>
  <c r="F326" i="82"/>
  <c r="F330" i="82"/>
  <c r="F336" i="82"/>
  <c r="F7" i="82"/>
  <c r="F19" i="82"/>
  <c r="F65" i="82"/>
  <c r="F154" i="82"/>
  <c r="F199" i="82"/>
  <c r="F256" i="82"/>
  <c r="F20" i="82"/>
  <c r="F50" i="82"/>
  <c r="F200" i="82"/>
  <c r="F208" i="82"/>
  <c r="F246" i="82"/>
  <c r="F250" i="82"/>
  <c r="F288" i="82"/>
  <c r="F41" i="82"/>
  <c r="F61" i="82"/>
  <c r="F89" i="82"/>
  <c r="F116" i="82"/>
  <c r="F142" i="82"/>
  <c r="F162" i="82"/>
  <c r="F166" i="82"/>
  <c r="F170" i="82"/>
  <c r="F193" i="82"/>
  <c r="F265" i="82"/>
  <c r="F269" i="82"/>
  <c r="F273" i="82"/>
  <c r="F8" i="82"/>
  <c r="F22" i="82"/>
  <c r="F62" i="82"/>
  <c r="F70" i="82"/>
  <c r="F78" i="82"/>
  <c r="F97" i="82"/>
  <c r="F281" i="82"/>
  <c r="F32" i="82"/>
  <c r="F86" i="82"/>
  <c r="F94" i="82"/>
  <c r="F105" i="82"/>
  <c r="F113" i="82"/>
  <c r="F190" i="82"/>
  <c r="F240" i="82"/>
  <c r="F244" i="82"/>
  <c r="F262" i="82"/>
  <c r="F144" i="82"/>
  <c r="F171" i="82"/>
  <c r="F221" i="82"/>
  <c r="F125" i="82"/>
  <c r="F129" i="82"/>
  <c r="F252" i="82"/>
  <c r="F290" i="82"/>
  <c r="F106" i="82"/>
  <c r="F164" i="82"/>
  <c r="F237" i="82"/>
  <c r="F275" i="82"/>
  <c r="F18" i="82"/>
  <c r="F68" i="82"/>
  <c r="F76" i="82"/>
  <c r="F153" i="82"/>
  <c r="F157" i="82"/>
  <c r="F222" i="82"/>
  <c r="F253" i="82"/>
  <c r="F334" i="82"/>
  <c r="F49" i="82"/>
  <c r="F130" i="82"/>
  <c r="F177" i="82"/>
  <c r="F260" i="82"/>
  <c r="F185" i="85"/>
  <c r="F176" i="85"/>
  <c r="F252" i="85"/>
  <c r="F189" i="85"/>
  <c r="F99" i="85"/>
  <c r="H245" i="85"/>
  <c r="F138" i="85"/>
  <c r="F8" i="85"/>
  <c r="H8" i="85" s="1"/>
  <c r="F61" i="85"/>
  <c r="F166" i="85"/>
  <c r="F27" i="85"/>
  <c r="F135" i="85"/>
  <c r="F238" i="85"/>
  <c r="F198" i="85"/>
  <c r="F217" i="85"/>
  <c r="F326" i="85"/>
  <c r="F163" i="85"/>
  <c r="F178" i="85"/>
  <c r="F205" i="85"/>
  <c r="F315" i="85"/>
  <c r="F279" i="85"/>
  <c r="F142" i="85"/>
  <c r="F316" i="85"/>
  <c r="F79" i="85"/>
  <c r="F81" i="85"/>
  <c r="F336" i="85"/>
  <c r="F290" i="85"/>
  <c r="F206" i="85"/>
  <c r="F181" i="85"/>
  <c r="F5" i="85"/>
  <c r="F292" i="85"/>
  <c r="B86" i="51"/>
  <c r="M85" i="51"/>
  <c r="L85" i="51"/>
  <c r="G53" i="51"/>
  <c r="G54" i="51"/>
  <c r="C55" i="51"/>
  <c r="B55" i="51"/>
  <c r="F270" i="85"/>
  <c r="F309" i="85"/>
  <c r="F6" i="85"/>
  <c r="F114" i="85"/>
  <c r="F213" i="85"/>
  <c r="F269" i="85"/>
  <c r="F277" i="85"/>
  <c r="F60" i="85"/>
  <c r="F141" i="85"/>
  <c r="F249" i="85"/>
  <c r="F299" i="85"/>
  <c r="F15" i="85"/>
  <c r="F18" i="85"/>
  <c r="F148" i="85"/>
  <c r="F151" i="85"/>
  <c r="F196" i="85"/>
  <c r="F201" i="85"/>
  <c r="F286" i="85"/>
  <c r="F291" i="85"/>
  <c r="F46" i="85"/>
  <c r="F295" i="85"/>
  <c r="F306" i="85"/>
  <c r="F34" i="85"/>
  <c r="F332" i="85"/>
  <c r="F49" i="85"/>
  <c r="F143" i="85"/>
  <c r="F164" i="85"/>
  <c r="F188" i="85"/>
  <c r="F202" i="85"/>
  <c r="F325" i="85"/>
  <c r="F31" i="85"/>
  <c r="F43" i="85"/>
  <c r="F69" i="85"/>
  <c r="F94" i="85"/>
  <c r="F247" i="85"/>
  <c r="F284" i="85"/>
  <c r="F318" i="85"/>
  <c r="F19" i="85"/>
  <c r="F28" i="85"/>
  <c r="F177" i="85"/>
  <c r="F310" i="85"/>
  <c r="F319" i="85"/>
  <c r="F57" i="85"/>
  <c r="F275" i="85"/>
  <c r="F307" i="85"/>
  <c r="F314" i="85"/>
  <c r="F20" i="85"/>
  <c r="F70" i="85"/>
  <c r="F226" i="85"/>
  <c r="F272" i="85"/>
  <c r="F304" i="85"/>
  <c r="F84" i="85"/>
  <c r="F97" i="85"/>
  <c r="F139" i="85"/>
  <c r="F144" i="85"/>
  <c r="F150" i="85"/>
  <c r="F146" i="85"/>
  <c r="F225" i="85"/>
  <c r="F230" i="85"/>
  <c r="F250" i="85"/>
  <c r="F127" i="85"/>
  <c r="F322" i="85"/>
  <c r="F109" i="85"/>
  <c r="F152" i="85"/>
  <c r="F191" i="85"/>
  <c r="F118" i="85"/>
  <c r="F170" i="85"/>
  <c r="F234" i="85"/>
  <c r="F165" i="85"/>
  <c r="F223" i="85"/>
  <c r="F262" i="85"/>
  <c r="F126" i="85"/>
  <c r="F129" i="85"/>
  <c r="F255" i="85"/>
  <c r="F274" i="85"/>
  <c r="F281" i="85"/>
  <c r="F55" i="85"/>
  <c r="F82" i="85"/>
  <c r="F119" i="85"/>
  <c r="F334" i="85"/>
  <c r="F12" i="85"/>
  <c r="F17" i="85"/>
  <c r="F40" i="85"/>
  <c r="F88" i="85"/>
  <c r="F180" i="85"/>
  <c r="F302" i="85"/>
  <c r="F331" i="85"/>
  <c r="F80" i="85"/>
  <c r="F103" i="85"/>
  <c r="F133" i="85"/>
  <c r="F297" i="85"/>
  <c r="F328" i="85"/>
  <c r="F7" i="85"/>
  <c r="F124" i="85"/>
  <c r="F145" i="85"/>
  <c r="F16" i="85"/>
  <c r="F33" i="85"/>
  <c r="F68" i="85"/>
  <c r="F78" i="85"/>
  <c r="F107" i="85"/>
  <c r="F158" i="85"/>
  <c r="F172" i="85"/>
  <c r="F239" i="85"/>
  <c r="F22" i="85"/>
  <c r="F45" i="85"/>
  <c r="F58" i="85"/>
  <c r="F122" i="85"/>
  <c r="F131" i="85"/>
  <c r="F160" i="85"/>
  <c r="F229" i="85"/>
  <c r="F333" i="85"/>
  <c r="F48" i="85"/>
  <c r="F62" i="85"/>
  <c r="F161" i="85"/>
  <c r="F171" i="85"/>
  <c r="F210" i="85"/>
  <c r="F335" i="85"/>
  <c r="F113" i="85"/>
  <c r="F156" i="85"/>
  <c r="F215" i="85"/>
  <c r="F219" i="85"/>
  <c r="F308" i="85"/>
  <c r="F21" i="85"/>
  <c r="F44" i="85"/>
  <c r="F74" i="85"/>
  <c r="F153" i="85"/>
  <c r="F187" i="85"/>
  <c r="F285" i="85"/>
  <c r="F317" i="85"/>
  <c r="F38" i="85"/>
  <c r="F54" i="85"/>
  <c r="F125" i="85"/>
  <c r="F173" i="85"/>
  <c r="F208" i="85"/>
  <c r="F240" i="85"/>
  <c r="F260" i="85"/>
  <c r="F66" i="85"/>
  <c r="F182" i="85"/>
  <c r="F280" i="85"/>
  <c r="F242" i="85"/>
  <c r="F278" i="85"/>
  <c r="F329" i="85"/>
  <c r="F25" i="85"/>
  <c r="F105" i="85"/>
  <c r="F123" i="85"/>
  <c r="F199" i="85"/>
  <c r="F227" i="85"/>
  <c r="F11" i="85"/>
  <c r="F29" i="85"/>
  <c r="F98" i="85"/>
  <c r="F136" i="85"/>
  <c r="F183" i="85"/>
  <c r="F192" i="85"/>
  <c r="F220" i="85"/>
  <c r="F293" i="85"/>
  <c r="F23" i="85"/>
  <c r="F39" i="85"/>
  <c r="F92" i="85"/>
  <c r="F102" i="85"/>
  <c r="F116" i="85"/>
  <c r="F130" i="85"/>
  <c r="F197" i="85"/>
  <c r="F231" i="85"/>
  <c r="F235" i="85"/>
  <c r="F324" i="85"/>
  <c r="F56" i="85"/>
  <c r="F71" i="85"/>
  <c r="F86" i="85"/>
  <c r="F121" i="85"/>
  <c r="F128" i="85"/>
  <c r="F174" i="85"/>
  <c r="F248" i="85"/>
  <c r="F253" i="85"/>
  <c r="F10" i="85"/>
  <c r="F63" i="85"/>
  <c r="F73" i="85"/>
  <c r="F106" i="85"/>
  <c r="F108" i="85"/>
  <c r="F186" i="85"/>
  <c r="F218" i="85"/>
  <c r="F264" i="85"/>
  <c r="F327" i="85"/>
  <c r="F26" i="85"/>
  <c r="F32" i="85"/>
  <c r="F67" i="85"/>
  <c r="F137" i="85"/>
  <c r="F167" i="85"/>
  <c r="F232" i="85"/>
  <c r="H232" i="85" s="1"/>
  <c r="F311" i="85"/>
  <c r="F320" i="85"/>
  <c r="F204" i="85"/>
  <c r="F313" i="85"/>
  <c r="F41" i="85"/>
  <c r="F53" i="85"/>
  <c r="F149" i="85"/>
  <c r="F236" i="85"/>
  <c r="F271" i="85"/>
  <c r="F263" i="85"/>
  <c r="F276" i="85"/>
  <c r="F50" i="85"/>
  <c r="F59" i="85"/>
  <c r="F101" i="85"/>
  <c r="F140" i="85"/>
  <c r="F294" i="85"/>
  <c r="F303" i="85"/>
  <c r="F83" i="85"/>
  <c r="F162" i="85"/>
  <c r="F207" i="85"/>
  <c r="F237" i="85"/>
  <c r="F241" i="85"/>
  <c r="F321" i="85"/>
  <c r="F65" i="85"/>
  <c r="F95" i="85"/>
  <c r="F110" i="85"/>
  <c r="F212" i="85"/>
  <c r="F224" i="85"/>
  <c r="F35" i="85"/>
  <c r="F47" i="85"/>
  <c r="F77" i="85"/>
  <c r="F89" i="85"/>
  <c r="F104" i="85"/>
  <c r="F134" i="85"/>
  <c r="F155" i="85"/>
  <c r="F209" i="85"/>
  <c r="F337" i="85"/>
  <c r="F282" i="85"/>
  <c r="F312" i="85"/>
  <c r="F243" i="85"/>
  <c r="H261" i="85"/>
  <c r="F273" i="85"/>
  <c r="F330" i="85"/>
  <c r="H54" i="51"/>
  <c r="D55" i="51"/>
  <c r="H53" i="51"/>
  <c r="K54" i="51"/>
  <c r="J54" i="51"/>
  <c r="L54" i="51"/>
  <c r="M54" i="51"/>
  <c r="I53" i="51"/>
  <c r="J53" i="51"/>
  <c r="K53" i="51"/>
  <c r="I54" i="51"/>
  <c r="L53" i="51"/>
  <c r="M53" i="51"/>
  <c r="B53" i="51"/>
  <c r="C53" i="51"/>
  <c r="C56" i="51" s="1"/>
  <c r="D53" i="51"/>
  <c r="D56" i="51" s="1"/>
  <c r="B54" i="51"/>
  <c r="E53" i="51"/>
  <c r="E56" i="51" s="1"/>
  <c r="C54" i="51"/>
  <c r="F53" i="51"/>
  <c r="D54" i="51"/>
  <c r="K84" i="51"/>
  <c r="K85" i="51"/>
  <c r="F86" i="51"/>
  <c r="E86" i="51"/>
  <c r="F84" i="51"/>
  <c r="G84" i="51"/>
  <c r="L84" i="51"/>
  <c r="J85" i="51"/>
  <c r="M84" i="51"/>
  <c r="D86" i="51"/>
  <c r="C86" i="51"/>
  <c r="H84" i="51"/>
  <c r="H85" i="51"/>
  <c r="I84" i="51"/>
  <c r="I85" i="51"/>
  <c r="J84" i="51"/>
  <c r="B84" i="51"/>
  <c r="B87" i="51" s="1"/>
  <c r="B85" i="51"/>
  <c r="C84" i="51"/>
  <c r="C87" i="51" s="1"/>
  <c r="C85" i="51"/>
  <c r="D84" i="51"/>
  <c r="D87" i="51" s="1"/>
  <c r="D85" i="51"/>
  <c r="E84" i="51"/>
  <c r="E87" i="51" s="1"/>
  <c r="E85" i="51"/>
  <c r="F114" i="82"/>
  <c r="F42" i="82"/>
  <c r="F77" i="82"/>
  <c r="F180" i="82"/>
  <c r="F220" i="82"/>
  <c r="F229" i="82"/>
  <c r="F207" i="82"/>
  <c r="F268" i="82"/>
  <c r="F205" i="82"/>
  <c r="F141" i="82"/>
  <c r="F324" i="82"/>
  <c r="F243" i="82"/>
  <c r="F333" i="82"/>
  <c r="F163" i="82"/>
  <c r="F33" i="82"/>
  <c r="F47" i="82"/>
  <c r="F60" i="82"/>
  <c r="F134" i="82"/>
  <c r="F241" i="82"/>
  <c r="F325" i="82"/>
  <c r="F25" i="82"/>
  <c r="F286" i="82"/>
  <c r="F299" i="82"/>
  <c r="F122" i="82"/>
  <c r="F218" i="82"/>
  <c r="F318" i="82"/>
  <c r="F138" i="82"/>
  <c r="F176" i="82"/>
  <c r="F235" i="82"/>
  <c r="F267" i="82"/>
  <c r="F294" i="82"/>
  <c r="F59" i="82"/>
  <c r="F109" i="82"/>
  <c r="F30" i="82"/>
  <c r="F90" i="82"/>
  <c r="F212" i="82"/>
  <c r="F92" i="82"/>
  <c r="F17" i="82"/>
  <c r="F10" i="82"/>
  <c r="F40" i="82"/>
  <c r="F232" i="82"/>
  <c r="F36" i="82"/>
  <c r="F45" i="82"/>
  <c r="F140" i="82"/>
  <c r="F285" i="82"/>
  <c r="F191" i="82"/>
  <c r="F35" i="82"/>
  <c r="F121" i="82"/>
  <c r="F28" i="82"/>
  <c r="F156" i="82"/>
  <c r="F67" i="82"/>
  <c r="F104" i="82"/>
  <c r="F158" i="82"/>
  <c r="F178" i="82"/>
  <c r="F304" i="82"/>
  <c r="F179" i="82"/>
  <c r="F210" i="82"/>
  <c r="F254" i="82"/>
  <c r="F295" i="82"/>
  <c r="F301" i="82"/>
  <c r="F308" i="82"/>
  <c r="F321" i="82"/>
  <c r="F132" i="82"/>
  <c r="F151" i="82"/>
  <c r="F277" i="82"/>
  <c r="F124" i="82"/>
  <c r="F24" i="82"/>
  <c r="F214" i="82"/>
  <c r="F293" i="82"/>
  <c r="F298" i="82"/>
  <c r="F16" i="82"/>
  <c r="F274" i="82"/>
  <c r="F6" i="82"/>
  <c r="F85" i="82"/>
  <c r="F117" i="82"/>
  <c r="F72" i="82"/>
  <c r="F320" i="82"/>
  <c r="F66" i="82"/>
  <c r="F126" i="82"/>
  <c r="F149" i="82"/>
  <c r="F216" i="82"/>
  <c r="F310" i="82"/>
  <c r="F230" i="82"/>
  <c r="F173" i="82"/>
  <c r="F23" i="82"/>
  <c r="F161" i="82"/>
  <c r="F251" i="82"/>
  <c r="F79" i="82"/>
  <c r="F189" i="82"/>
  <c r="F31" i="82"/>
  <c r="F217" i="82"/>
  <c r="F327" i="82"/>
  <c r="F335" i="82"/>
  <c r="F99" i="82"/>
  <c r="F263" i="82"/>
  <c r="F53" i="82"/>
  <c r="F57" i="82"/>
  <c r="F188" i="82"/>
  <c r="F194" i="82"/>
  <c r="F271" i="82"/>
  <c r="F43" i="82"/>
  <c r="F148" i="82"/>
  <c r="F174" i="82"/>
  <c r="F289" i="82"/>
  <c r="F292" i="82"/>
  <c r="F332" i="82"/>
  <c r="F83" i="82"/>
  <c r="F107" i="82"/>
  <c r="F181" i="82"/>
  <c r="F259" i="82"/>
  <c r="F146" i="82"/>
  <c r="F168" i="82"/>
  <c r="F127" i="82"/>
  <c r="F133" i="82"/>
  <c r="F160" i="82"/>
  <c r="F204" i="82"/>
  <c r="F87" i="82"/>
  <c r="H125" i="82"/>
  <c r="F131" i="82"/>
  <c r="F201" i="82"/>
  <c r="F215" i="82"/>
  <c r="F14" i="82"/>
  <c r="F143" i="82"/>
  <c r="F223" i="82"/>
  <c r="F249" i="82"/>
  <c r="F297" i="82"/>
  <c r="F135" i="82"/>
  <c r="F69" i="82"/>
  <c r="F145" i="82"/>
  <c r="F300" i="82"/>
  <c r="F323" i="82"/>
  <c r="F73" i="82"/>
  <c r="F276" i="82"/>
  <c r="F314" i="82"/>
  <c r="F52" i="82"/>
  <c r="F71" i="82"/>
  <c r="F159" i="82"/>
  <c r="F198" i="82"/>
  <c r="F206" i="82"/>
  <c r="F239" i="82"/>
  <c r="F245" i="82"/>
  <c r="F264" i="82"/>
  <c r="F102" i="82"/>
  <c r="F219" i="82"/>
  <c r="F227" i="82"/>
  <c r="F247" i="82"/>
  <c r="F108" i="82"/>
  <c r="F284" i="82"/>
  <c r="F309" i="82"/>
  <c r="F316" i="82"/>
  <c r="F319" i="82"/>
  <c r="F15" i="82"/>
  <c r="F46" i="82"/>
  <c r="F74" i="82"/>
  <c r="F312" i="82"/>
  <c r="F21" i="82"/>
  <c r="F44" i="82"/>
  <c r="F55" i="82"/>
  <c r="F93" i="82"/>
  <c r="F195" i="82"/>
  <c r="F278" i="82"/>
  <c r="F12" i="82"/>
  <c r="F98" i="82"/>
  <c r="F147" i="82"/>
  <c r="F272" i="82"/>
  <c r="F329" i="82"/>
  <c r="F91" i="82"/>
  <c r="F236" i="82"/>
  <c r="F279" i="82"/>
  <c r="F282" i="82"/>
  <c r="F317" i="82"/>
  <c r="F29" i="82"/>
  <c r="F64" i="82"/>
  <c r="F11" i="82"/>
  <c r="F115" i="82"/>
  <c r="F123" i="82"/>
  <c r="F186" i="82"/>
  <c r="F38" i="82"/>
  <c r="F80" i="82"/>
  <c r="F110" i="82"/>
  <c r="F13" i="82"/>
  <c r="F257" i="82"/>
  <c r="F182" i="82"/>
  <c r="F37" i="82"/>
  <c r="F112" i="82"/>
  <c r="F119" i="82"/>
  <c r="F137" i="82"/>
  <c r="F225" i="82"/>
  <c r="F234" i="82"/>
  <c r="F258" i="82"/>
  <c r="F270" i="82"/>
  <c r="F302" i="82"/>
  <c r="F305" i="82"/>
  <c r="F75" i="82"/>
  <c r="F84" i="82"/>
  <c r="F266" i="82"/>
  <c r="F280" i="82"/>
  <c r="F51" i="82"/>
  <c r="F56" i="82"/>
  <c r="F63" i="82"/>
  <c r="F82" i="82"/>
  <c r="F128" i="82"/>
  <c r="F139" i="82"/>
  <c r="F150" i="82"/>
  <c r="F196" i="82"/>
  <c r="F34" i="82"/>
  <c r="F39" i="82"/>
  <c r="F100" i="82"/>
  <c r="F152" i="82"/>
  <c r="F183" i="82"/>
  <c r="F211" i="82"/>
  <c r="F226" i="82"/>
  <c r="F231" i="82"/>
  <c r="F248" i="82"/>
  <c r="F322" i="82"/>
  <c r="F5" i="82"/>
  <c r="F95" i="82"/>
  <c r="F120" i="82"/>
  <c r="F136" i="82"/>
  <c r="F209" i="82"/>
  <c r="F233" i="82"/>
  <c r="F287" i="82"/>
  <c r="F291" i="82"/>
  <c r="F303" i="82"/>
  <c r="F306" i="82"/>
  <c r="F315" i="82"/>
  <c r="F9" i="82"/>
  <c r="F54" i="82"/>
  <c r="F48" i="82"/>
  <c r="F101" i="82"/>
  <c r="F103" i="82"/>
  <c r="F213" i="82"/>
  <c r="F328" i="82"/>
  <c r="F165" i="82"/>
  <c r="F27" i="82"/>
  <c r="F118" i="82"/>
  <c r="F167" i="82"/>
  <c r="F185" i="82"/>
  <c r="F187" i="82"/>
  <c r="F261" i="82"/>
  <c r="F313" i="82"/>
  <c r="F337" i="82"/>
  <c r="F202" i="82"/>
  <c r="F255" i="82"/>
  <c r="F311" i="82"/>
  <c r="F331" i="82"/>
  <c r="F81" i="82"/>
  <c r="F172" i="82"/>
  <c r="F242" i="82"/>
  <c r="F111" i="82"/>
  <c r="F155" i="82"/>
  <c r="F175" i="82"/>
  <c r="F197" i="82"/>
  <c r="F203" i="82"/>
  <c r="F224" i="82"/>
  <c r="F283" i="82"/>
  <c r="F307" i="82"/>
  <c r="H258" i="85" l="1"/>
  <c r="H290" i="85"/>
  <c r="H9" i="85"/>
  <c r="H170" i="85"/>
  <c r="H301" i="85"/>
  <c r="H233" i="85"/>
  <c r="H13" i="85"/>
  <c r="H30" i="82"/>
  <c r="H307" i="85"/>
  <c r="H134" i="85"/>
  <c r="H205" i="85"/>
  <c r="H132" i="85"/>
  <c r="H238" i="85"/>
  <c r="H169" i="85"/>
  <c r="H259" i="85"/>
  <c r="H190" i="85"/>
  <c r="H153" i="82"/>
  <c r="H181" i="85"/>
  <c r="H182" i="85"/>
  <c r="H289" i="85"/>
  <c r="H203" i="85"/>
  <c r="H111" i="85"/>
  <c r="H265" i="85"/>
  <c r="H97" i="85"/>
  <c r="H26" i="85"/>
  <c r="H72" i="85"/>
  <c r="H27" i="85"/>
  <c r="H51" i="85"/>
  <c r="H185" i="85"/>
  <c r="H93" i="85"/>
  <c r="H115" i="85"/>
  <c r="H288" i="82"/>
  <c r="H268" i="82"/>
  <c r="H45" i="82"/>
  <c r="H5" i="85"/>
  <c r="H231" i="85"/>
  <c r="H144" i="85"/>
  <c r="H147" i="85"/>
  <c r="H87" i="82"/>
  <c r="H200" i="85"/>
  <c r="H87" i="85"/>
  <c r="H77" i="82"/>
  <c r="H189" i="85"/>
  <c r="H96" i="82"/>
  <c r="H232" i="82"/>
  <c r="H109" i="85"/>
  <c r="H64" i="85"/>
  <c r="H262" i="82"/>
  <c r="H211" i="85"/>
  <c r="H292" i="85"/>
  <c r="H135" i="85"/>
  <c r="H113" i="82"/>
  <c r="H132" i="82"/>
  <c r="H207" i="85"/>
  <c r="H323" i="85"/>
  <c r="H154" i="85"/>
  <c r="H163" i="85"/>
  <c r="H168" i="85"/>
  <c r="H288" i="85"/>
  <c r="H96" i="85"/>
  <c r="H206" i="85"/>
  <c r="H305" i="85"/>
  <c r="H75" i="85"/>
  <c r="H8" i="82"/>
  <c r="H171" i="82"/>
  <c r="H130" i="82"/>
  <c r="H7" i="82"/>
  <c r="H94" i="82"/>
  <c r="H170" i="82"/>
  <c r="H106" i="82"/>
  <c r="H184" i="82"/>
  <c r="H166" i="82"/>
  <c r="H116" i="82"/>
  <c r="H326" i="82"/>
  <c r="H221" i="82"/>
  <c r="H220" i="82"/>
  <c r="H97" i="82"/>
  <c r="H246" i="82"/>
  <c r="H192" i="82"/>
  <c r="H129" i="82"/>
  <c r="H89" i="82"/>
  <c r="H164" i="82"/>
  <c r="H273" i="82"/>
  <c r="H237" i="82"/>
  <c r="H200" i="82"/>
  <c r="H162" i="82"/>
  <c r="H90" i="82"/>
  <c r="H154" i="82"/>
  <c r="H114" i="82"/>
  <c r="H144" i="82"/>
  <c r="H163" i="82"/>
  <c r="H65" i="82"/>
  <c r="H265" i="82"/>
  <c r="H47" i="82"/>
  <c r="H28" i="85"/>
  <c r="H126" i="85"/>
  <c r="H300" i="85"/>
  <c r="H267" i="85"/>
  <c r="H30" i="85"/>
  <c r="H283" i="85"/>
  <c r="H246" i="85"/>
  <c r="H184" i="85"/>
  <c r="H287" i="85"/>
  <c r="H65" i="85"/>
  <c r="H112" i="85"/>
  <c r="H24" i="85"/>
  <c r="H88" i="85"/>
  <c r="H166" i="85"/>
  <c r="H116" i="85"/>
  <c r="H165" i="85"/>
  <c r="H91" i="85"/>
  <c r="H14" i="85"/>
  <c r="H266" i="85"/>
  <c r="H49" i="85"/>
  <c r="H222" i="85"/>
  <c r="H90" i="85"/>
  <c r="H235" i="85"/>
  <c r="H7" i="85"/>
  <c r="H257" i="85"/>
  <c r="H244" i="85"/>
  <c r="H268" i="85"/>
  <c r="H326" i="85"/>
  <c r="H50" i="82"/>
  <c r="H131" i="82"/>
  <c r="H10" i="82"/>
  <c r="H169" i="82"/>
  <c r="H92" i="82"/>
  <c r="H68" i="82"/>
  <c r="H260" i="82"/>
  <c r="H105" i="82"/>
  <c r="H76" i="82"/>
  <c r="H43" i="82"/>
  <c r="H109" i="82"/>
  <c r="H244" i="82"/>
  <c r="H78" i="82"/>
  <c r="H32" i="82"/>
  <c r="H321" i="82"/>
  <c r="H281" i="82"/>
  <c r="H324" i="82"/>
  <c r="H49" i="82"/>
  <c r="H70" i="82"/>
  <c r="H208" i="82"/>
  <c r="H88" i="82"/>
  <c r="H269" i="82"/>
  <c r="H181" i="82"/>
  <c r="H31" i="82"/>
  <c r="H62" i="82"/>
  <c r="H205" i="82"/>
  <c r="H26" i="82"/>
  <c r="H240" i="82"/>
  <c r="H222" i="82"/>
  <c r="H330" i="82"/>
  <c r="H238" i="82"/>
  <c r="H86" i="82"/>
  <c r="H35" i="82"/>
  <c r="H148" i="85"/>
  <c r="H52" i="85"/>
  <c r="P86" i="51"/>
  <c r="P55" i="51"/>
  <c r="H47" i="85"/>
  <c r="H188" i="85"/>
  <c r="H89" i="85"/>
  <c r="H110" i="85"/>
  <c r="H284" i="85"/>
  <c r="H69" i="85"/>
  <c r="H128" i="85"/>
  <c r="H28" i="82"/>
  <c r="H249" i="85"/>
  <c r="H329" i="85"/>
  <c r="H31" i="85"/>
  <c r="H43" i="85"/>
  <c r="H183" i="85"/>
  <c r="H191" i="82"/>
  <c r="H74" i="85"/>
  <c r="H262" i="85"/>
  <c r="H150" i="85"/>
  <c r="H260" i="85"/>
  <c r="H48" i="85"/>
  <c r="H304" i="85"/>
  <c r="H66" i="82"/>
  <c r="H310" i="85"/>
  <c r="H234" i="85"/>
  <c r="H291" i="85"/>
  <c r="H221" i="85"/>
  <c r="H270" i="85"/>
  <c r="H269" i="85"/>
  <c r="H237" i="85"/>
  <c r="O14" i="85"/>
  <c r="H190" i="82"/>
  <c r="H235" i="82"/>
  <c r="H240" i="85"/>
  <c r="H78" i="85"/>
  <c r="H70" i="85"/>
  <c r="H67" i="82"/>
  <c r="H66" i="85"/>
  <c r="H187" i="85"/>
  <c r="H16" i="85"/>
  <c r="H223" i="85"/>
  <c r="H325" i="85"/>
  <c r="H143" i="85"/>
  <c r="H243" i="82"/>
  <c r="H306" i="85"/>
  <c r="H34" i="85"/>
  <c r="H308" i="82"/>
  <c r="H285" i="82"/>
  <c r="H202" i="85"/>
  <c r="O11" i="85"/>
  <c r="H209" i="85"/>
  <c r="O15" i="85"/>
  <c r="H114" i="85"/>
  <c r="O10" i="85"/>
  <c r="H151" i="85"/>
  <c r="H153" i="85"/>
  <c r="H127" i="85"/>
  <c r="H319" i="85"/>
  <c r="H94" i="85"/>
  <c r="H330" i="85"/>
  <c r="H50" i="85"/>
  <c r="H149" i="85"/>
  <c r="H311" i="85"/>
  <c r="H167" i="85"/>
  <c r="H186" i="85"/>
  <c r="H192" i="85"/>
  <c r="H76" i="85"/>
  <c r="H171" i="85"/>
  <c r="O13" i="85"/>
  <c r="H281" i="85"/>
  <c r="H15" i="85"/>
  <c r="O5" i="85"/>
  <c r="O20" i="85"/>
  <c r="O18" i="85"/>
  <c r="O16" i="85"/>
  <c r="H247" i="85"/>
  <c r="O17" i="85"/>
  <c r="H95" i="85"/>
  <c r="O9" i="85"/>
  <c r="H129" i="85"/>
  <c r="H106" i="85"/>
  <c r="H285" i="85"/>
  <c r="O6" i="85"/>
  <c r="O12" i="85"/>
  <c r="H152" i="85"/>
  <c r="O19" i="85"/>
  <c r="H272" i="85"/>
  <c r="H286" i="85"/>
  <c r="O8" i="85"/>
  <c r="H162" i="85"/>
  <c r="H6" i="85"/>
  <c r="O7" i="85"/>
  <c r="H328" i="85"/>
  <c r="O21" i="85"/>
  <c r="H35" i="85"/>
  <c r="H204" i="85"/>
  <c r="H210" i="85"/>
  <c r="H164" i="85"/>
  <c r="H191" i="85"/>
  <c r="H322" i="85"/>
  <c r="H146" i="85"/>
  <c r="H46" i="85"/>
  <c r="H201" i="85"/>
  <c r="H149" i="82"/>
  <c r="H77" i="85"/>
  <c r="H53" i="85"/>
  <c r="H71" i="85"/>
  <c r="H327" i="85"/>
  <c r="H131" i="85"/>
  <c r="H107" i="85"/>
  <c r="H32" i="85"/>
  <c r="H63" i="85"/>
  <c r="H25" i="85"/>
  <c r="H62" i="85"/>
  <c r="H239" i="85"/>
  <c r="H145" i="85"/>
  <c r="H273" i="85"/>
  <c r="H321" i="85"/>
  <c r="H11" i="85"/>
  <c r="H125" i="85"/>
  <c r="H92" i="85"/>
  <c r="H264" i="85"/>
  <c r="H10" i="85"/>
  <c r="H113" i="85"/>
  <c r="H243" i="85"/>
  <c r="H303" i="85"/>
  <c r="H86" i="85"/>
  <c r="H130" i="85"/>
  <c r="H220" i="85"/>
  <c r="H172" i="85"/>
  <c r="H68" i="85"/>
  <c r="H302" i="85"/>
  <c r="H282" i="85"/>
  <c r="H67" i="85"/>
  <c r="H108" i="85"/>
  <c r="H208" i="85"/>
  <c r="H219" i="85"/>
  <c r="H12" i="85"/>
  <c r="H105" i="85"/>
  <c r="H320" i="85"/>
  <c r="H73" i="85"/>
  <c r="H248" i="85"/>
  <c r="H29" i="85"/>
  <c r="H173" i="85"/>
  <c r="H263" i="85"/>
  <c r="H236" i="85"/>
  <c r="H308" i="85"/>
  <c r="H124" i="85"/>
  <c r="H241" i="85"/>
  <c r="H324" i="85"/>
  <c r="H242" i="85"/>
  <c r="H54" i="85"/>
  <c r="H44" i="85"/>
  <c r="H45" i="85"/>
  <c r="B56" i="51"/>
  <c r="O86" i="51"/>
  <c r="O87" i="51"/>
  <c r="H301" i="82"/>
  <c r="H204" i="82"/>
  <c r="H304" i="82"/>
  <c r="H210" i="82"/>
  <c r="H207" i="82"/>
  <c r="H286" i="82"/>
  <c r="H25" i="82"/>
  <c r="H263" i="82"/>
  <c r="H267" i="82"/>
  <c r="H325" i="82"/>
  <c r="O8" i="82"/>
  <c r="H134" i="82"/>
  <c r="O14" i="82"/>
  <c r="H53" i="82"/>
  <c r="H24" i="82"/>
  <c r="H168" i="82"/>
  <c r="H188" i="82"/>
  <c r="H241" i="82"/>
  <c r="H146" i="82"/>
  <c r="H320" i="82"/>
  <c r="H148" i="82"/>
  <c r="H201" i="82"/>
  <c r="H151" i="82"/>
  <c r="O21" i="82"/>
  <c r="H259" i="82"/>
  <c r="H173" i="82"/>
  <c r="O15" i="82"/>
  <c r="O20" i="82"/>
  <c r="H72" i="82"/>
  <c r="H289" i="82"/>
  <c r="O12" i="82"/>
  <c r="O17" i="82"/>
  <c r="H327" i="82"/>
  <c r="O6" i="82"/>
  <c r="O9" i="82"/>
  <c r="H6" i="82"/>
  <c r="O13" i="82"/>
  <c r="H290" i="82"/>
  <c r="O10" i="82"/>
  <c r="H126" i="82"/>
  <c r="H127" i="82"/>
  <c r="O16" i="82"/>
  <c r="O5" i="82"/>
  <c r="H189" i="82"/>
  <c r="O7" i="82"/>
  <c r="H33" i="82"/>
  <c r="H124" i="82"/>
  <c r="O11" i="82"/>
  <c r="H292" i="82"/>
  <c r="O19" i="82"/>
  <c r="H16" i="82"/>
  <c r="H107" i="82"/>
  <c r="H310" i="82"/>
  <c r="H271" i="82"/>
  <c r="O18" i="82"/>
  <c r="H311" i="82"/>
  <c r="H91" i="82"/>
  <c r="H71" i="82"/>
  <c r="H203" i="82"/>
  <c r="H187" i="82"/>
  <c r="H64" i="82"/>
  <c r="H248" i="82"/>
  <c r="H110" i="82"/>
  <c r="H11" i="82"/>
  <c r="H185" i="82"/>
  <c r="H302" i="82"/>
  <c r="H284" i="82"/>
  <c r="H264" i="82"/>
  <c r="H202" i="82"/>
  <c r="H231" i="82"/>
  <c r="H150" i="82"/>
  <c r="H54" i="82"/>
  <c r="H63" i="82"/>
  <c r="H233" i="82"/>
  <c r="H75" i="82"/>
  <c r="H319" i="82"/>
  <c r="H300" i="82"/>
  <c r="H111" i="82"/>
  <c r="H48" i="82"/>
  <c r="H306" i="82"/>
  <c r="H242" i="82"/>
  <c r="H266" i="82"/>
  <c r="H258" i="82"/>
  <c r="H147" i="82"/>
  <c r="H93" i="82"/>
  <c r="H245" i="82"/>
  <c r="H69" i="82"/>
  <c r="H135" i="82"/>
  <c r="H223" i="82"/>
  <c r="H186" i="82"/>
  <c r="H305" i="82"/>
  <c r="H272" i="82"/>
  <c r="H12" i="82"/>
  <c r="H183" i="82"/>
  <c r="H282" i="82"/>
  <c r="H206" i="82"/>
  <c r="H5" i="82"/>
  <c r="H15" i="82"/>
  <c r="H108" i="82"/>
  <c r="H145" i="82"/>
  <c r="H143" i="82"/>
  <c r="H27" i="82"/>
  <c r="H261" i="82"/>
  <c r="H322" i="82"/>
  <c r="H29" i="82"/>
  <c r="H165" i="82"/>
  <c r="H9" i="82"/>
  <c r="H270" i="82"/>
  <c r="H329" i="82"/>
  <c r="H74" i="82"/>
  <c r="H249" i="82"/>
  <c r="H303" i="82"/>
  <c r="H211" i="82"/>
  <c r="H34" i="82"/>
  <c r="H128" i="82"/>
  <c r="H51" i="82"/>
  <c r="H234" i="82"/>
  <c r="H182" i="82"/>
  <c r="H257" i="82"/>
  <c r="H46" i="82"/>
  <c r="H219" i="82"/>
  <c r="H239" i="82"/>
  <c r="H44" i="82"/>
  <c r="H291" i="82"/>
  <c r="H323" i="82"/>
  <c r="H307" i="82"/>
  <c r="H287" i="82"/>
  <c r="H112" i="82"/>
  <c r="H283" i="82"/>
  <c r="H167" i="82"/>
  <c r="H13" i="82"/>
  <c r="H236" i="82"/>
  <c r="H73" i="82"/>
  <c r="H271" i="85" l="1"/>
  <c r="H33" i="85"/>
  <c r="H133" i="85"/>
  <c r="O22" i="85"/>
  <c r="H309" i="85"/>
  <c r="H95" i="82"/>
  <c r="H209" i="82"/>
  <c r="H172" i="82"/>
  <c r="H247" i="82"/>
  <c r="H52" i="82"/>
  <c r="O22" i="82"/>
  <c r="H309" i="82"/>
  <c r="H133" i="82"/>
  <c r="H328" i="82"/>
  <c r="H115" i="82"/>
  <c r="H14" i="82"/>
  <c r="H152" i="82"/>
  <c r="AA6" i="53" l="1"/>
  <c r="AA7" i="53"/>
  <c r="AA8" i="53"/>
  <c r="AA9" i="53"/>
  <c r="AA10" i="53"/>
  <c r="AA11" i="53"/>
  <c r="AA12" i="53"/>
  <c r="AA13" i="53"/>
  <c r="AA14" i="53"/>
  <c r="AA15" i="53"/>
  <c r="AA16" i="53"/>
  <c r="AA17" i="53"/>
  <c r="AA18" i="53"/>
  <c r="AA19" i="53"/>
  <c r="AA20" i="53"/>
  <c r="AA21" i="53"/>
  <c r="AA22" i="53"/>
  <c r="AA23" i="53"/>
  <c r="AA24" i="53"/>
  <c r="AA25" i="53"/>
  <c r="AA26" i="53"/>
  <c r="AA27" i="53"/>
  <c r="AA28" i="53"/>
  <c r="AA29" i="53"/>
  <c r="AA30" i="53"/>
  <c r="AA31" i="53"/>
  <c r="AA32" i="53"/>
  <c r="AA33" i="53"/>
  <c r="AA34" i="53"/>
  <c r="AA35" i="53"/>
  <c r="AA36" i="53"/>
  <c r="AA37" i="53"/>
  <c r="AA38" i="53"/>
  <c r="AA39" i="53"/>
  <c r="AA40" i="53"/>
  <c r="AA41" i="53"/>
  <c r="AA42" i="53"/>
  <c r="AA43" i="53"/>
  <c r="AA44" i="53"/>
  <c r="AA45" i="53"/>
  <c r="AA46" i="53"/>
  <c r="AA47" i="53"/>
  <c r="AA48" i="53"/>
  <c r="AA49" i="53"/>
  <c r="AA50" i="53"/>
  <c r="AA51" i="53"/>
  <c r="AA52" i="53"/>
  <c r="AA53" i="53"/>
  <c r="AA54" i="53"/>
  <c r="AA55" i="53"/>
  <c r="AA56" i="53"/>
  <c r="AA57" i="53"/>
  <c r="AA58" i="53"/>
  <c r="AA59" i="53"/>
  <c r="AA60" i="53"/>
  <c r="AA61" i="53"/>
  <c r="AA62" i="53"/>
  <c r="AA63" i="53"/>
  <c r="AA64" i="53"/>
  <c r="AA65" i="53"/>
  <c r="AA66" i="53"/>
  <c r="AA67" i="53"/>
  <c r="AA68" i="53"/>
  <c r="AA69" i="53"/>
  <c r="AA70" i="53"/>
  <c r="AA71" i="53"/>
  <c r="AA72" i="53"/>
  <c r="AA73" i="53"/>
  <c r="AA74" i="53"/>
  <c r="AA75" i="53"/>
  <c r="AA76" i="53"/>
  <c r="AA77" i="53"/>
  <c r="AA78" i="53"/>
  <c r="AA79" i="53"/>
  <c r="AA80" i="53"/>
  <c r="AA81" i="53"/>
  <c r="AA82" i="53"/>
  <c r="AA83" i="53"/>
  <c r="AA84" i="53"/>
  <c r="AA85" i="53"/>
  <c r="AA86" i="53"/>
  <c r="AA87" i="53"/>
  <c r="AA88" i="53"/>
  <c r="AA89" i="53"/>
  <c r="AA90" i="53"/>
  <c r="AA91" i="53"/>
  <c r="AA92" i="53"/>
  <c r="AA93" i="53"/>
  <c r="AA94" i="53"/>
  <c r="AA95" i="53"/>
  <c r="AA96" i="53"/>
  <c r="AA97" i="53"/>
  <c r="AA98" i="53"/>
  <c r="AA99" i="53"/>
  <c r="AA100" i="53"/>
  <c r="AA101" i="53"/>
  <c r="AA102" i="53"/>
  <c r="AA103" i="53"/>
  <c r="AA104" i="53"/>
  <c r="AA105" i="53"/>
  <c r="AA106" i="53"/>
  <c r="AA107" i="53"/>
  <c r="AA108" i="53"/>
  <c r="AA109" i="53"/>
  <c r="AA110" i="53"/>
  <c r="AA111" i="53"/>
  <c r="AA112" i="53"/>
  <c r="AA113" i="53"/>
  <c r="AA114" i="53"/>
  <c r="AA115" i="53"/>
  <c r="AA116" i="53"/>
  <c r="AA117" i="53"/>
  <c r="AA118" i="53"/>
  <c r="AA119" i="53"/>
  <c r="AA120" i="53"/>
  <c r="AA121" i="53"/>
  <c r="AA122" i="53"/>
  <c r="AA123" i="53"/>
  <c r="AA124" i="53"/>
  <c r="AA125" i="53"/>
  <c r="AA126" i="53"/>
  <c r="AA127" i="53"/>
  <c r="AA128" i="53"/>
  <c r="AA129" i="53"/>
  <c r="AA130" i="53"/>
  <c r="AA131" i="53"/>
  <c r="AA132" i="53"/>
  <c r="AA133" i="53"/>
  <c r="AA134" i="53"/>
  <c r="AA135" i="53"/>
  <c r="AA136" i="53"/>
  <c r="AA137" i="53"/>
  <c r="AA138" i="53"/>
  <c r="AA139" i="53"/>
  <c r="AA140" i="53"/>
  <c r="AA5" i="53"/>
  <c r="U140" i="53"/>
  <c r="P140" i="53"/>
  <c r="K140" i="53"/>
  <c r="F140" i="53"/>
  <c r="U139" i="53"/>
  <c r="P139" i="53"/>
  <c r="K139" i="53"/>
  <c r="F139" i="53"/>
  <c r="U138" i="53"/>
  <c r="P138" i="53"/>
  <c r="K138" i="53"/>
  <c r="F138" i="53"/>
  <c r="U137" i="53"/>
  <c r="P137" i="53"/>
  <c r="K137" i="53"/>
  <c r="F137" i="53"/>
  <c r="U136" i="53"/>
  <c r="P136" i="53"/>
  <c r="K136" i="53"/>
  <c r="F136" i="53"/>
  <c r="U135" i="53"/>
  <c r="P135" i="53"/>
  <c r="K135" i="53"/>
  <c r="F135" i="53"/>
  <c r="U134" i="53"/>
  <c r="P134" i="53"/>
  <c r="K134" i="53"/>
  <c r="F134" i="53"/>
  <c r="U133" i="53"/>
  <c r="P133" i="53"/>
  <c r="K133" i="53"/>
  <c r="F133" i="53"/>
  <c r="U132" i="53"/>
  <c r="P132" i="53"/>
  <c r="K132" i="53"/>
  <c r="F132" i="53"/>
  <c r="U131" i="53"/>
  <c r="P131" i="53"/>
  <c r="K131" i="53"/>
  <c r="F131" i="53"/>
  <c r="U130" i="53"/>
  <c r="P130" i="53"/>
  <c r="K130" i="53"/>
  <c r="F130" i="53"/>
  <c r="U129" i="53"/>
  <c r="P129" i="53"/>
  <c r="K129" i="53"/>
  <c r="F129" i="53"/>
  <c r="U128" i="53"/>
  <c r="P128" i="53"/>
  <c r="K128" i="53"/>
  <c r="F128" i="53"/>
  <c r="U127" i="53"/>
  <c r="P127" i="53"/>
  <c r="K127" i="53"/>
  <c r="F127" i="53"/>
  <c r="U126" i="53"/>
  <c r="P126" i="53"/>
  <c r="K126" i="53"/>
  <c r="F126" i="53"/>
  <c r="U125" i="53"/>
  <c r="P125" i="53"/>
  <c r="K125" i="53"/>
  <c r="F125" i="53"/>
  <c r="P124" i="53"/>
  <c r="F124" i="53"/>
  <c r="P123" i="53"/>
  <c r="F123" i="53"/>
  <c r="P122" i="53"/>
  <c r="F122" i="53"/>
  <c r="P121" i="53"/>
  <c r="F121" i="53"/>
  <c r="P120" i="53"/>
  <c r="F120" i="53"/>
  <c r="P119" i="53"/>
  <c r="F119" i="53"/>
  <c r="P118" i="53"/>
  <c r="F118" i="53"/>
  <c r="P117" i="53"/>
  <c r="F117" i="53"/>
  <c r="P116" i="53"/>
  <c r="F116" i="53"/>
  <c r="P115" i="53"/>
  <c r="F115" i="53"/>
  <c r="P114" i="53"/>
  <c r="F114" i="53"/>
  <c r="P113" i="53"/>
  <c r="F113" i="53"/>
  <c r="P112" i="53"/>
  <c r="F112" i="53"/>
  <c r="U111" i="53"/>
  <c r="P111" i="53"/>
  <c r="K111" i="53"/>
  <c r="F111" i="53"/>
  <c r="U110" i="53"/>
  <c r="P110" i="53"/>
  <c r="K110" i="53"/>
  <c r="F110" i="53"/>
  <c r="U109" i="53"/>
  <c r="P109" i="53"/>
  <c r="K109" i="53"/>
  <c r="F109" i="53"/>
  <c r="P108" i="53"/>
  <c r="F108" i="53"/>
  <c r="P107" i="53"/>
  <c r="F107" i="53"/>
  <c r="P106" i="53"/>
  <c r="F106" i="53"/>
  <c r="P105" i="53"/>
  <c r="F105" i="53"/>
  <c r="P104" i="53"/>
  <c r="F104" i="53"/>
  <c r="P103" i="53"/>
  <c r="F103" i="53"/>
  <c r="G56" i="82" s="1"/>
  <c r="P102" i="53"/>
  <c r="F102" i="53"/>
  <c r="P101" i="53"/>
  <c r="F101" i="53"/>
  <c r="P100" i="53"/>
  <c r="F100" i="53"/>
  <c r="P99" i="53"/>
  <c r="F99" i="53"/>
  <c r="P98" i="53"/>
  <c r="F98" i="53"/>
  <c r="P97" i="53"/>
  <c r="F97" i="53"/>
  <c r="P96" i="53"/>
  <c r="F96" i="53"/>
  <c r="P95" i="53"/>
  <c r="F95" i="53"/>
  <c r="P94" i="53"/>
  <c r="F94" i="53"/>
  <c r="P93" i="53"/>
  <c r="F93" i="53"/>
  <c r="U92" i="53"/>
  <c r="P92" i="53"/>
  <c r="F92" i="53"/>
  <c r="U91" i="53"/>
  <c r="P91" i="53"/>
  <c r="F91" i="53"/>
  <c r="U90" i="53"/>
  <c r="P90" i="53"/>
  <c r="F90" i="53"/>
  <c r="U89" i="53"/>
  <c r="P89" i="53"/>
  <c r="F89" i="53"/>
  <c r="U88" i="53"/>
  <c r="P88" i="53"/>
  <c r="F88" i="53"/>
  <c r="U87" i="53"/>
  <c r="P87" i="53"/>
  <c r="K87" i="53"/>
  <c r="F87" i="53"/>
  <c r="U86" i="53"/>
  <c r="P86" i="53"/>
  <c r="K86" i="53"/>
  <c r="F86" i="53"/>
  <c r="U85" i="53"/>
  <c r="P85" i="53"/>
  <c r="K85" i="53"/>
  <c r="F85" i="53"/>
  <c r="U84" i="53"/>
  <c r="P84" i="53"/>
  <c r="K84" i="53"/>
  <c r="F84" i="53"/>
  <c r="U83" i="53"/>
  <c r="P83" i="53"/>
  <c r="K83" i="53"/>
  <c r="F83" i="53"/>
  <c r="U82" i="53"/>
  <c r="P82" i="53"/>
  <c r="K82" i="53"/>
  <c r="F82" i="53"/>
  <c r="U81" i="53"/>
  <c r="P81" i="53"/>
  <c r="K81" i="53"/>
  <c r="F81" i="53"/>
  <c r="U80" i="53"/>
  <c r="P80" i="53"/>
  <c r="K80" i="53"/>
  <c r="F80" i="53"/>
  <c r="U79" i="53"/>
  <c r="P79" i="53"/>
  <c r="K79" i="53"/>
  <c r="F79" i="53"/>
  <c r="U78" i="53"/>
  <c r="P78" i="53"/>
  <c r="K78" i="53"/>
  <c r="F78" i="53"/>
  <c r="U77" i="53"/>
  <c r="P77" i="53"/>
  <c r="K77" i="53"/>
  <c r="F77" i="53"/>
  <c r="U76" i="53"/>
  <c r="P76" i="53"/>
  <c r="K76" i="53"/>
  <c r="F76" i="53"/>
  <c r="U75" i="53"/>
  <c r="P75" i="53"/>
  <c r="K75" i="53"/>
  <c r="F75" i="53"/>
  <c r="U74" i="53"/>
  <c r="P74" i="53"/>
  <c r="K74" i="53"/>
  <c r="F74" i="53"/>
  <c r="U73" i="53"/>
  <c r="P73" i="53"/>
  <c r="K73" i="53"/>
  <c r="F73" i="53"/>
  <c r="U72" i="53"/>
  <c r="P72" i="53"/>
  <c r="K72" i="53"/>
  <c r="F72" i="53"/>
  <c r="U71" i="53"/>
  <c r="P71" i="53"/>
  <c r="K71" i="53"/>
  <c r="F71" i="53"/>
  <c r="U70" i="53"/>
  <c r="P70" i="53"/>
  <c r="K70" i="53"/>
  <c r="F70" i="53"/>
  <c r="U69" i="53"/>
  <c r="P69" i="53"/>
  <c r="K69" i="53"/>
  <c r="F69" i="53"/>
  <c r="U68" i="53"/>
  <c r="P68" i="53"/>
  <c r="K68" i="53"/>
  <c r="F68" i="53"/>
  <c r="U67" i="53"/>
  <c r="P67" i="53"/>
  <c r="K67" i="53"/>
  <c r="F67" i="53"/>
  <c r="U66" i="53"/>
  <c r="P66" i="53"/>
  <c r="K66" i="53"/>
  <c r="F66" i="53"/>
  <c r="U65" i="53"/>
  <c r="P65" i="53"/>
  <c r="K65" i="53"/>
  <c r="F65" i="53"/>
  <c r="U64" i="53"/>
  <c r="P64" i="53"/>
  <c r="K64" i="53"/>
  <c r="F64" i="53"/>
  <c r="U63" i="53"/>
  <c r="P63" i="53"/>
  <c r="K63" i="53"/>
  <c r="F63" i="53"/>
  <c r="U62" i="53"/>
  <c r="P62" i="53"/>
  <c r="K62" i="53"/>
  <c r="F62" i="53"/>
  <c r="U61" i="53"/>
  <c r="P61" i="53"/>
  <c r="K61" i="53"/>
  <c r="F61" i="53"/>
  <c r="U60" i="53"/>
  <c r="P60" i="53"/>
  <c r="K60" i="53"/>
  <c r="F60" i="53"/>
  <c r="U59" i="53"/>
  <c r="P59" i="53"/>
  <c r="K59" i="53"/>
  <c r="F59" i="53"/>
  <c r="U58" i="53"/>
  <c r="P58" i="53"/>
  <c r="K58" i="53"/>
  <c r="F58" i="53"/>
  <c r="U57" i="53"/>
  <c r="P57" i="53"/>
  <c r="K57" i="53"/>
  <c r="F57" i="53"/>
  <c r="U56" i="53"/>
  <c r="P56" i="53"/>
  <c r="K56" i="53"/>
  <c r="F56" i="53"/>
  <c r="U55" i="53"/>
  <c r="P55" i="53"/>
  <c r="K55" i="53"/>
  <c r="F55" i="53"/>
  <c r="U54" i="53"/>
  <c r="P54" i="53"/>
  <c r="K54" i="53"/>
  <c r="F54" i="53"/>
  <c r="U53" i="53"/>
  <c r="P53" i="53"/>
  <c r="K53" i="53"/>
  <c r="F53" i="53"/>
  <c r="U52" i="53"/>
  <c r="P52" i="53"/>
  <c r="K52" i="53"/>
  <c r="F52" i="53"/>
  <c r="U51" i="53"/>
  <c r="P51" i="53"/>
  <c r="K51" i="53"/>
  <c r="F51" i="53"/>
  <c r="U50" i="53"/>
  <c r="P50" i="53"/>
  <c r="K50" i="53"/>
  <c r="F50" i="53"/>
  <c r="U49" i="53"/>
  <c r="P49" i="53"/>
  <c r="K49" i="53"/>
  <c r="F49" i="53"/>
  <c r="U48" i="53"/>
  <c r="P48" i="53"/>
  <c r="K48" i="53"/>
  <c r="F48" i="53"/>
  <c r="U47" i="53"/>
  <c r="P47" i="53"/>
  <c r="K47" i="53"/>
  <c r="F47" i="53"/>
  <c r="U46" i="53"/>
  <c r="P46" i="53"/>
  <c r="K46" i="53"/>
  <c r="F46" i="53"/>
  <c r="U45" i="53"/>
  <c r="P45" i="53"/>
  <c r="K45" i="53"/>
  <c r="F45" i="53"/>
  <c r="U44" i="53"/>
  <c r="P44" i="53"/>
  <c r="K44" i="53"/>
  <c r="F44" i="53"/>
  <c r="U43" i="53"/>
  <c r="P43" i="53"/>
  <c r="K43" i="53"/>
  <c r="F43" i="53"/>
  <c r="U42" i="53"/>
  <c r="P42" i="53"/>
  <c r="K42" i="53"/>
  <c r="F42" i="53"/>
  <c r="U41" i="53"/>
  <c r="P41" i="53"/>
  <c r="K41" i="53"/>
  <c r="F41" i="53"/>
  <c r="U40" i="53"/>
  <c r="P40" i="53"/>
  <c r="K40" i="53"/>
  <c r="F40" i="53"/>
  <c r="U39" i="53"/>
  <c r="P39" i="53"/>
  <c r="K39" i="53"/>
  <c r="F39" i="53"/>
  <c r="U38" i="53"/>
  <c r="P38" i="53"/>
  <c r="K38" i="53"/>
  <c r="F38" i="53"/>
  <c r="U37" i="53"/>
  <c r="P37" i="53"/>
  <c r="K37" i="53"/>
  <c r="F37" i="53"/>
  <c r="U36" i="53"/>
  <c r="P36" i="53"/>
  <c r="K36" i="53"/>
  <c r="F36" i="53"/>
  <c r="U35" i="53"/>
  <c r="P35" i="53"/>
  <c r="K35" i="53"/>
  <c r="F35" i="53"/>
  <c r="U34" i="53"/>
  <c r="P34" i="53"/>
  <c r="K34" i="53"/>
  <c r="F34" i="53"/>
  <c r="U33" i="53"/>
  <c r="P33" i="53"/>
  <c r="K33" i="53"/>
  <c r="F33" i="53"/>
  <c r="U32" i="53"/>
  <c r="P32" i="53"/>
  <c r="K32" i="53"/>
  <c r="F32" i="53"/>
  <c r="U31" i="53"/>
  <c r="P31" i="53"/>
  <c r="K31" i="53"/>
  <c r="F31" i="53"/>
  <c r="U30" i="53"/>
  <c r="P30" i="53"/>
  <c r="K30" i="53"/>
  <c r="F30" i="53"/>
  <c r="U29" i="53"/>
  <c r="P29" i="53"/>
  <c r="K29" i="53"/>
  <c r="F29" i="53"/>
  <c r="U28" i="53"/>
  <c r="P28" i="53"/>
  <c r="K28" i="53"/>
  <c r="F28" i="53"/>
  <c r="U27" i="53"/>
  <c r="P27" i="53"/>
  <c r="K27" i="53"/>
  <c r="F27" i="53"/>
  <c r="U26" i="53"/>
  <c r="P26" i="53"/>
  <c r="K26" i="53"/>
  <c r="F26" i="53"/>
  <c r="U25" i="53"/>
  <c r="P25" i="53"/>
  <c r="K25" i="53"/>
  <c r="F25" i="53"/>
  <c r="U24" i="53"/>
  <c r="P24" i="53"/>
  <c r="K24" i="53"/>
  <c r="F24" i="53"/>
  <c r="U23" i="53"/>
  <c r="P23" i="53"/>
  <c r="K23" i="53"/>
  <c r="F23" i="53"/>
  <c r="U22" i="53"/>
  <c r="P22" i="53"/>
  <c r="K22" i="53"/>
  <c r="F22" i="53"/>
  <c r="U21" i="53"/>
  <c r="P21" i="53"/>
  <c r="K21" i="53"/>
  <c r="F21" i="53"/>
  <c r="U20" i="53"/>
  <c r="P20" i="53"/>
  <c r="K20" i="53"/>
  <c r="F20" i="53"/>
  <c r="U19" i="53"/>
  <c r="P19" i="53"/>
  <c r="K19" i="53"/>
  <c r="F19" i="53"/>
  <c r="U18" i="53"/>
  <c r="P18" i="53"/>
  <c r="K18" i="53"/>
  <c r="F18" i="53"/>
  <c r="U17" i="53"/>
  <c r="P17" i="53"/>
  <c r="K17" i="53"/>
  <c r="F17" i="53"/>
  <c r="U16" i="53"/>
  <c r="P16" i="53"/>
  <c r="K16" i="53"/>
  <c r="F16" i="53"/>
  <c r="U15" i="53"/>
  <c r="P15" i="53"/>
  <c r="K15" i="53"/>
  <c r="F15" i="53"/>
  <c r="U14" i="53"/>
  <c r="P14" i="53"/>
  <c r="K14" i="53"/>
  <c r="F14" i="53"/>
  <c r="U13" i="53"/>
  <c r="P13" i="53"/>
  <c r="K13" i="53"/>
  <c r="F13" i="53"/>
  <c r="U12" i="53"/>
  <c r="P12" i="53"/>
  <c r="K12" i="53"/>
  <c r="F12" i="53"/>
  <c r="U11" i="53"/>
  <c r="P11" i="53"/>
  <c r="K11" i="53"/>
  <c r="F11" i="53"/>
  <c r="U10" i="53"/>
  <c r="P10" i="53"/>
  <c r="K10" i="53"/>
  <c r="F10" i="53"/>
  <c r="U9" i="53"/>
  <c r="P9" i="53"/>
  <c r="K9" i="53"/>
  <c r="F9" i="53"/>
  <c r="U8" i="53"/>
  <c r="P8" i="53"/>
  <c r="K8" i="53"/>
  <c r="F8" i="53"/>
  <c r="U7" i="53"/>
  <c r="P7" i="53"/>
  <c r="K7" i="53"/>
  <c r="F7" i="53"/>
  <c r="U6" i="53"/>
  <c r="P6" i="53"/>
  <c r="K6" i="53"/>
  <c r="F6" i="53"/>
  <c r="U5" i="53"/>
  <c r="P5" i="53"/>
  <c r="K5" i="53"/>
  <c r="F5" i="53"/>
  <c r="E178" i="82" l="1"/>
  <c r="G178" i="82" s="1"/>
  <c r="E198" i="85"/>
  <c r="G198" i="85" s="1"/>
  <c r="E19" i="85"/>
  <c r="G19" i="85" s="1"/>
  <c r="E83" i="82"/>
  <c r="G83" i="82" s="1"/>
  <c r="E333" i="85"/>
  <c r="G333" i="85" s="1"/>
  <c r="E318" i="85"/>
  <c r="G318" i="85" s="1"/>
  <c r="E278" i="85"/>
  <c r="G278" i="85" s="1"/>
  <c r="E121" i="85"/>
  <c r="G121" i="85" s="1"/>
  <c r="E85" i="85"/>
  <c r="G85" i="85" s="1"/>
  <c r="E214" i="85"/>
  <c r="G214" i="85" s="1"/>
  <c r="E84" i="85"/>
  <c r="G84" i="85" s="1"/>
  <c r="I138" i="85"/>
  <c r="E337" i="82"/>
  <c r="G337" i="82" s="1"/>
  <c r="E41" i="82"/>
  <c r="G41" i="82" s="1"/>
  <c r="E142" i="82"/>
  <c r="G142" i="82" s="1"/>
  <c r="E138" i="82"/>
  <c r="G138" i="82" s="1"/>
  <c r="I279" i="85"/>
  <c r="I19" i="85"/>
  <c r="I314" i="85"/>
  <c r="I103" i="85"/>
  <c r="I158" i="85"/>
  <c r="I317" i="85"/>
  <c r="I121" i="85"/>
  <c r="I276" i="85"/>
  <c r="I140" i="85"/>
  <c r="I141" i="85"/>
  <c r="I277" i="85"/>
  <c r="I159" i="85"/>
  <c r="I160" i="85"/>
  <c r="I199" i="85"/>
  <c r="E120" i="82"/>
  <c r="G120" i="82" s="1"/>
  <c r="E297" i="82"/>
  <c r="G297" i="82" s="1"/>
  <c r="E177" i="85"/>
  <c r="G177" i="85" s="1"/>
  <c r="E218" i="85"/>
  <c r="G218" i="85" s="1"/>
  <c r="E81" i="85"/>
  <c r="G81" i="85" s="1"/>
  <c r="E59" i="85"/>
  <c r="G59" i="85" s="1"/>
  <c r="E38" i="85"/>
  <c r="G38" i="85" s="1"/>
  <c r="E57" i="82"/>
  <c r="G57" i="82" s="1"/>
  <c r="E139" i="85"/>
  <c r="G139" i="85" s="1"/>
  <c r="E227" i="82"/>
  <c r="G227" i="82" s="1"/>
  <c r="E157" i="85"/>
  <c r="G157" i="85" s="1"/>
  <c r="E138" i="85"/>
  <c r="G138" i="85" s="1"/>
  <c r="E159" i="85"/>
  <c r="G159" i="85" s="1"/>
  <c r="I41" i="85"/>
  <c r="E279" i="85"/>
  <c r="G279" i="85" s="1"/>
  <c r="E159" i="82"/>
  <c r="G159" i="82" s="1"/>
  <c r="E336" i="82"/>
  <c r="G336" i="82" s="1"/>
  <c r="E333" i="82"/>
  <c r="G333" i="82" s="1"/>
  <c r="I298" i="85"/>
  <c r="I21" i="85"/>
  <c r="I253" i="85"/>
  <c r="E227" i="85"/>
  <c r="G227" i="85" s="1"/>
  <c r="E280" i="85"/>
  <c r="G280" i="85" s="1"/>
  <c r="E161" i="85"/>
  <c r="G161" i="85" s="1"/>
  <c r="E101" i="85"/>
  <c r="G101" i="85" s="1"/>
  <c r="E21" i="82"/>
  <c r="G21" i="82" s="1"/>
  <c r="E195" i="82"/>
  <c r="G195" i="82" s="1"/>
  <c r="E196" i="82"/>
  <c r="G196" i="82" s="1"/>
  <c r="E215" i="85"/>
  <c r="G215" i="85" s="1"/>
  <c r="I176" i="85"/>
  <c r="I197" i="85"/>
  <c r="E41" i="85"/>
  <c r="G41" i="85" s="1"/>
  <c r="E20" i="82"/>
  <c r="G20" i="82" s="1"/>
  <c r="E61" i="82"/>
  <c r="G61" i="82" s="1"/>
  <c r="E103" i="82"/>
  <c r="G103" i="82" s="1"/>
  <c r="E177" i="82"/>
  <c r="G177" i="82" s="1"/>
  <c r="I254" i="85"/>
  <c r="I335" i="85"/>
  <c r="I139" i="85"/>
  <c r="I195" i="85"/>
  <c r="E299" i="85"/>
  <c r="G299" i="85" s="1"/>
  <c r="E198" i="82"/>
  <c r="G198" i="82" s="1"/>
  <c r="E84" i="82"/>
  <c r="G84" i="82" s="1"/>
  <c r="E85" i="82"/>
  <c r="G85" i="82" s="1"/>
  <c r="E141" i="85"/>
  <c r="G141" i="85" s="1"/>
  <c r="E255" i="82"/>
  <c r="G255" i="82" s="1"/>
  <c r="E226" i="82"/>
  <c r="G226" i="82" s="1"/>
  <c r="E255" i="85"/>
  <c r="G255" i="85" s="1"/>
  <c r="E176" i="85"/>
  <c r="G176" i="85" s="1"/>
  <c r="E197" i="85"/>
  <c r="G197" i="85" s="1"/>
  <c r="E120" i="85"/>
  <c r="G120" i="85" s="1"/>
  <c r="I83" i="85"/>
  <c r="E22" i="82"/>
  <c r="G22" i="82" s="1"/>
  <c r="E215" i="82"/>
  <c r="G215" i="82" s="1"/>
  <c r="I228" i="85"/>
  <c r="I57" i="85"/>
  <c r="I100" i="85"/>
  <c r="I255" i="85"/>
  <c r="I119" i="85"/>
  <c r="I180" i="85"/>
  <c r="I82" i="85"/>
  <c r="I102" i="85"/>
  <c r="I178" i="85"/>
  <c r="I318" i="85"/>
  <c r="I198" i="85"/>
  <c r="E38" i="82"/>
  <c r="G38" i="82" s="1"/>
  <c r="E226" i="85"/>
  <c r="G226" i="85" s="1"/>
  <c r="E104" i="82"/>
  <c r="G104" i="82" s="1"/>
  <c r="E253" i="82"/>
  <c r="G253" i="82" s="1"/>
  <c r="E214" i="82"/>
  <c r="G214" i="82" s="1"/>
  <c r="E277" i="82"/>
  <c r="G277" i="82" s="1"/>
  <c r="E278" i="82"/>
  <c r="G278" i="82" s="1"/>
  <c r="E277" i="85"/>
  <c r="G277" i="85" s="1"/>
  <c r="E42" i="85"/>
  <c r="G42" i="85" s="1"/>
  <c r="E196" i="85"/>
  <c r="G196" i="85" s="1"/>
  <c r="I315" i="85"/>
  <c r="E83" i="85"/>
  <c r="G83" i="85" s="1"/>
  <c r="E123" i="82"/>
  <c r="G123" i="82" s="1"/>
  <c r="E157" i="82"/>
  <c r="G157" i="82" s="1"/>
  <c r="E197" i="82"/>
  <c r="G197" i="82" s="1"/>
  <c r="I336" i="85"/>
  <c r="I157" i="85"/>
  <c r="I296" i="85"/>
  <c r="I23" i="85"/>
  <c r="I297" i="85"/>
  <c r="I123" i="85"/>
  <c r="I218" i="85"/>
  <c r="E230" i="82"/>
  <c r="G230" i="82" s="1"/>
  <c r="E40" i="82"/>
  <c r="G40" i="82" s="1"/>
  <c r="E122" i="85"/>
  <c r="G122" i="85" s="1"/>
  <c r="E61" i="85"/>
  <c r="G61" i="85" s="1"/>
  <c r="E252" i="85"/>
  <c r="G252" i="85" s="1"/>
  <c r="E295" i="85"/>
  <c r="G295" i="85" s="1"/>
  <c r="E119" i="82"/>
  <c r="G119" i="82" s="1"/>
  <c r="I230" i="85"/>
  <c r="I214" i="85"/>
  <c r="E20" i="85"/>
  <c r="G20" i="85" s="1"/>
  <c r="E298" i="85"/>
  <c r="G298" i="85" s="1"/>
  <c r="E296" i="85"/>
  <c r="G296" i="85" s="1"/>
  <c r="E228" i="82"/>
  <c r="G228" i="82" s="1"/>
  <c r="E39" i="82"/>
  <c r="G39" i="82" s="1"/>
  <c r="E100" i="82"/>
  <c r="G100" i="82" s="1"/>
  <c r="E23" i="82"/>
  <c r="G23" i="82" s="1"/>
  <c r="I81" i="85"/>
  <c r="I299" i="85"/>
  <c r="I216" i="85"/>
  <c r="I101" i="85"/>
  <c r="E158" i="85"/>
  <c r="G158" i="85" s="1"/>
  <c r="E58" i="85"/>
  <c r="G58" i="85" s="1"/>
  <c r="E142" i="85"/>
  <c r="G142" i="85" s="1"/>
  <c r="E103" i="85"/>
  <c r="G103" i="85" s="1"/>
  <c r="E334" i="85"/>
  <c r="G334" i="85" s="1"/>
  <c r="E335" i="85"/>
  <c r="G335" i="85" s="1"/>
  <c r="E102" i="82"/>
  <c r="G102" i="82" s="1"/>
  <c r="E230" i="85"/>
  <c r="G230" i="85" s="1"/>
  <c r="I39" i="85"/>
  <c r="I60" i="85"/>
  <c r="I316" i="85"/>
  <c r="E256" i="82"/>
  <c r="G256" i="82" s="1"/>
  <c r="E101" i="82"/>
  <c r="G101" i="82" s="1"/>
  <c r="E122" i="82"/>
  <c r="G122" i="82" s="1"/>
  <c r="E252" i="82"/>
  <c r="G252" i="82" s="1"/>
  <c r="E216" i="82"/>
  <c r="G216" i="82" s="1"/>
  <c r="I196" i="85"/>
  <c r="I177" i="85"/>
  <c r="I333" i="85"/>
  <c r="I256" i="85"/>
  <c r="E140" i="82"/>
  <c r="G140" i="82" s="1"/>
  <c r="E102" i="85"/>
  <c r="G102" i="85" s="1"/>
  <c r="E317" i="82"/>
  <c r="G317" i="82" s="1"/>
  <c r="I84" i="85"/>
  <c r="J84" i="85" s="1"/>
  <c r="E315" i="85"/>
  <c r="G315" i="85" s="1"/>
  <c r="E217" i="85"/>
  <c r="G217" i="85" s="1"/>
  <c r="I40" i="85"/>
  <c r="E217" i="82"/>
  <c r="G217" i="82" s="1"/>
  <c r="E180" i="85"/>
  <c r="G180" i="85" s="1"/>
  <c r="E19" i="82"/>
  <c r="G19" i="82" s="1"/>
  <c r="E337" i="85"/>
  <c r="G337" i="85" s="1"/>
  <c r="I217" i="85"/>
  <c r="I59" i="85"/>
  <c r="E160" i="82"/>
  <c r="G160" i="82" s="1"/>
  <c r="E160" i="85"/>
  <c r="G160" i="85" s="1"/>
  <c r="E23" i="85"/>
  <c r="G23" i="85" s="1"/>
  <c r="E216" i="85"/>
  <c r="G216" i="85" s="1"/>
  <c r="I20" i="85"/>
  <c r="E60" i="82"/>
  <c r="G60" i="82" s="1"/>
  <c r="I179" i="85"/>
  <c r="I122" i="85"/>
  <c r="I38" i="85"/>
  <c r="I278" i="85"/>
  <c r="I85" i="85"/>
  <c r="E256" i="85"/>
  <c r="G256" i="85" s="1"/>
  <c r="E180" i="82"/>
  <c r="G180" i="82" s="1"/>
  <c r="E295" i="82"/>
  <c r="G295" i="82" s="1"/>
  <c r="E253" i="85"/>
  <c r="G253" i="85" s="1"/>
  <c r="E195" i="85"/>
  <c r="G195" i="85" s="1"/>
  <c r="E60" i="85"/>
  <c r="G60" i="85" s="1"/>
  <c r="E228" i="85"/>
  <c r="G228" i="85" s="1"/>
  <c r="I229" i="85"/>
  <c r="E42" i="82"/>
  <c r="G42" i="82" s="1"/>
  <c r="I42" i="85"/>
  <c r="I295" i="85"/>
  <c r="H332" i="85"/>
  <c r="I22" i="85"/>
  <c r="E254" i="82"/>
  <c r="G254" i="82" s="1"/>
  <c r="I334" i="85"/>
  <c r="I161" i="85"/>
  <c r="E178" i="85"/>
  <c r="G178" i="85" s="1"/>
  <c r="E315" i="82"/>
  <c r="G315" i="82" s="1"/>
  <c r="E218" i="82"/>
  <c r="G218" i="82" s="1"/>
  <c r="E229" i="85"/>
  <c r="G229" i="85" s="1"/>
  <c r="E199" i="82"/>
  <c r="G199" i="82" s="1"/>
  <c r="E82" i="82"/>
  <c r="G82" i="82" s="1"/>
  <c r="E176" i="82"/>
  <c r="G176" i="82" s="1"/>
  <c r="E158" i="82"/>
  <c r="G158" i="82" s="1"/>
  <c r="I61" i="85"/>
  <c r="E140" i="85"/>
  <c r="G140" i="85" s="1"/>
  <c r="E179" i="82"/>
  <c r="G179" i="82" s="1"/>
  <c r="E335" i="82"/>
  <c r="G335" i="82" s="1"/>
  <c r="E298" i="82"/>
  <c r="G298" i="82" s="1"/>
  <c r="E39" i="85"/>
  <c r="G39" i="85" s="1"/>
  <c r="E139" i="82"/>
  <c r="G139" i="82" s="1"/>
  <c r="E121" i="82"/>
  <c r="G121" i="82" s="1"/>
  <c r="I120" i="85"/>
  <c r="I337" i="85"/>
  <c r="H80" i="82"/>
  <c r="E119" i="85"/>
  <c r="G119" i="85" s="1"/>
  <c r="E336" i="85"/>
  <c r="G336" i="85" s="1"/>
  <c r="E100" i="85"/>
  <c r="G100" i="85" s="1"/>
  <c r="I58" i="85"/>
  <c r="E199" i="85"/>
  <c r="G199" i="85" s="1"/>
  <c r="E276" i="82"/>
  <c r="G276" i="82" s="1"/>
  <c r="E254" i="85"/>
  <c r="G254" i="85" s="1"/>
  <c r="E82" i="85"/>
  <c r="G82" i="85" s="1"/>
  <c r="E316" i="85"/>
  <c r="G316" i="85" s="1"/>
  <c r="E161" i="82"/>
  <c r="G161" i="82" s="1"/>
  <c r="I227" i="85"/>
  <c r="E57" i="85"/>
  <c r="G57" i="85" s="1"/>
  <c r="E21" i="85"/>
  <c r="G21" i="85" s="1"/>
  <c r="E276" i="85"/>
  <c r="G276" i="85" s="1"/>
  <c r="E179" i="85"/>
  <c r="G179" i="85" s="1"/>
  <c r="E58" i="82"/>
  <c r="G58" i="82" s="1"/>
  <c r="E229" i="82"/>
  <c r="G229" i="82" s="1"/>
  <c r="E279" i="82"/>
  <c r="G279" i="82" s="1"/>
  <c r="E123" i="85"/>
  <c r="G123" i="85" s="1"/>
  <c r="E81" i="82"/>
  <c r="G81" i="82" s="1"/>
  <c r="E299" i="82"/>
  <c r="G299" i="82" s="1"/>
  <c r="I142" i="85"/>
  <c r="I215" i="85"/>
  <c r="I280" i="85"/>
  <c r="I104" i="85"/>
  <c r="I252" i="85"/>
  <c r="E314" i="82"/>
  <c r="G314" i="82" s="1"/>
  <c r="E316" i="82"/>
  <c r="G316" i="82" s="1"/>
  <c r="E297" i="85"/>
  <c r="G297" i="85" s="1"/>
  <c r="E104" i="85"/>
  <c r="G104" i="85" s="1"/>
  <c r="E314" i="85"/>
  <c r="G314" i="85" s="1"/>
  <c r="E296" i="82"/>
  <c r="G296" i="82" s="1"/>
  <c r="E141" i="82"/>
  <c r="G141" i="82" s="1"/>
  <c r="I226" i="85"/>
  <c r="E40" i="85"/>
  <c r="G40" i="85" s="1"/>
  <c r="E22" i="85"/>
  <c r="G22" i="85" s="1"/>
  <c r="E317" i="85"/>
  <c r="G317" i="85" s="1"/>
  <c r="E59" i="82"/>
  <c r="G59" i="82" s="1"/>
  <c r="E318" i="82"/>
  <c r="G318" i="82" s="1"/>
  <c r="E334" i="82"/>
  <c r="G334" i="82" s="1"/>
  <c r="E280" i="82"/>
  <c r="G280" i="82" s="1"/>
  <c r="H213" i="82"/>
  <c r="M62" i="50"/>
  <c r="M63" i="50"/>
  <c r="M64" i="50"/>
  <c r="M65" i="50"/>
  <c r="M66" i="50"/>
  <c r="M67" i="50"/>
  <c r="M68" i="50"/>
  <c r="M69" i="50"/>
  <c r="M70" i="50"/>
  <c r="M71" i="50"/>
  <c r="M72" i="50"/>
  <c r="M73" i="50"/>
  <c r="M74" i="50"/>
  <c r="M75" i="50"/>
  <c r="M76" i="50"/>
  <c r="M77" i="50"/>
  <c r="M78" i="50"/>
  <c r="M79" i="50"/>
  <c r="M80" i="50"/>
  <c r="J299" i="85" l="1"/>
  <c r="J278" i="85"/>
  <c r="H56" i="85"/>
  <c r="J196" i="85"/>
  <c r="J85" i="85"/>
  <c r="H137" i="85"/>
  <c r="H137" i="82"/>
  <c r="H56" i="82"/>
  <c r="J318" i="85"/>
  <c r="J121" i="85"/>
  <c r="U17" i="85"/>
  <c r="J334" i="85"/>
  <c r="U19" i="85"/>
  <c r="H194" i="85"/>
  <c r="J297" i="85"/>
  <c r="J41" i="85"/>
  <c r="J141" i="85"/>
  <c r="J42" i="85"/>
  <c r="H99" i="82"/>
  <c r="J228" i="85"/>
  <c r="J140" i="85"/>
  <c r="J104" i="85"/>
  <c r="J139" i="85"/>
  <c r="J120" i="85"/>
  <c r="J197" i="85"/>
  <c r="J215" i="85"/>
  <c r="J58" i="85"/>
  <c r="J59" i="85"/>
  <c r="H225" i="82"/>
  <c r="H225" i="85"/>
  <c r="J280" i="85"/>
  <c r="J142" i="85"/>
  <c r="H118" i="82"/>
  <c r="J255" i="85"/>
  <c r="J337" i="85"/>
  <c r="H313" i="82"/>
  <c r="J60" i="85"/>
  <c r="J123" i="85"/>
  <c r="U9" i="85"/>
  <c r="H251" i="82"/>
  <c r="U20" i="85"/>
  <c r="H18" i="85"/>
  <c r="H118" i="85"/>
  <c r="J279" i="85"/>
  <c r="H194" i="82"/>
  <c r="H332" i="82"/>
  <c r="H37" i="82"/>
  <c r="H251" i="85"/>
  <c r="J22" i="85"/>
  <c r="J20" i="85"/>
  <c r="H175" i="82"/>
  <c r="J177" i="85"/>
  <c r="J39" i="85"/>
  <c r="H99" i="85"/>
  <c r="Q42" i="82"/>
  <c r="H336" i="82"/>
  <c r="H331" i="82"/>
  <c r="Q21" i="82"/>
  <c r="N40" i="82"/>
  <c r="T19" i="82"/>
  <c r="C24" i="73" s="1"/>
  <c r="H295" i="82"/>
  <c r="J101" i="85"/>
  <c r="J198" i="85"/>
  <c r="Q30" i="82"/>
  <c r="H103" i="82"/>
  <c r="R33" i="85"/>
  <c r="H161" i="85"/>
  <c r="P33" i="82"/>
  <c r="H159" i="82"/>
  <c r="R36" i="85"/>
  <c r="H218" i="85"/>
  <c r="H136" i="85"/>
  <c r="Q11" i="85"/>
  <c r="U11" i="85"/>
  <c r="P34" i="82"/>
  <c r="H178" i="82"/>
  <c r="P28" i="82"/>
  <c r="H59" i="82"/>
  <c r="U16" i="85"/>
  <c r="J227" i="85"/>
  <c r="H174" i="82"/>
  <c r="Q13" i="82"/>
  <c r="J161" i="85"/>
  <c r="H180" i="82"/>
  <c r="R34" i="82"/>
  <c r="P36" i="85"/>
  <c r="H216" i="85"/>
  <c r="R37" i="85"/>
  <c r="H230" i="85"/>
  <c r="N38" i="85"/>
  <c r="H252" i="85"/>
  <c r="T17" i="85"/>
  <c r="F22" i="73" s="1"/>
  <c r="J252" i="85"/>
  <c r="H156" i="85"/>
  <c r="O38" i="82"/>
  <c r="H253" i="82"/>
  <c r="H224" i="85"/>
  <c r="Q16" i="85"/>
  <c r="Q38" i="85"/>
  <c r="H255" i="85"/>
  <c r="H294" i="85"/>
  <c r="R28" i="82"/>
  <c r="H61" i="82"/>
  <c r="R39" i="85"/>
  <c r="H280" i="85"/>
  <c r="Q39" i="85"/>
  <c r="H279" i="85"/>
  <c r="O34" i="85"/>
  <c r="H177" i="85"/>
  <c r="J199" i="85"/>
  <c r="H312" i="85"/>
  <c r="Q20" i="85"/>
  <c r="J19" i="85"/>
  <c r="U5" i="85"/>
  <c r="Q29" i="85"/>
  <c r="H84" i="85"/>
  <c r="P41" i="82"/>
  <c r="H316" i="82"/>
  <c r="N28" i="85"/>
  <c r="H57" i="85"/>
  <c r="T7" i="85"/>
  <c r="F12" i="73" s="1"/>
  <c r="J57" i="85"/>
  <c r="H217" i="85"/>
  <c r="Q36" i="85"/>
  <c r="N33" i="82"/>
  <c r="H157" i="82"/>
  <c r="T12" i="82"/>
  <c r="C17" i="73" s="1"/>
  <c r="H176" i="85"/>
  <c r="T13" i="85"/>
  <c r="F18" i="73" s="1"/>
  <c r="N34" i="85"/>
  <c r="J176" i="85"/>
  <c r="N29" i="85"/>
  <c r="H81" i="85"/>
  <c r="T8" i="85"/>
  <c r="F13" i="73" s="1"/>
  <c r="J81" i="85"/>
  <c r="Q35" i="85"/>
  <c r="H198" i="85"/>
  <c r="O41" i="85"/>
  <c r="H315" i="85"/>
  <c r="R26" i="82"/>
  <c r="H23" i="82"/>
  <c r="N40" i="85"/>
  <c r="H295" i="85"/>
  <c r="T19" i="85"/>
  <c r="F24" i="73" s="1"/>
  <c r="J295" i="85"/>
  <c r="Q41" i="85"/>
  <c r="H317" i="85"/>
  <c r="R26" i="85"/>
  <c r="H23" i="85"/>
  <c r="H104" i="82"/>
  <c r="R30" i="82"/>
  <c r="N37" i="82"/>
  <c r="T16" i="82"/>
  <c r="C21" i="73" s="1"/>
  <c r="H226" i="82"/>
  <c r="P41" i="85"/>
  <c r="H316" i="85"/>
  <c r="P30" i="85"/>
  <c r="H102" i="85"/>
  <c r="N30" i="82"/>
  <c r="H100" i="82"/>
  <c r="T9" i="82"/>
  <c r="C14" i="73" s="1"/>
  <c r="U14" i="85"/>
  <c r="J253" i="85"/>
  <c r="P32" i="85"/>
  <c r="H140" i="85"/>
  <c r="N34" i="82"/>
  <c r="H176" i="82"/>
  <c r="T13" i="82"/>
  <c r="C18" i="73" s="1"/>
  <c r="H213" i="85"/>
  <c r="H160" i="82"/>
  <c r="Q33" i="82"/>
  <c r="Q36" i="82"/>
  <c r="H217" i="82"/>
  <c r="P32" i="82"/>
  <c r="H140" i="82"/>
  <c r="N38" i="82"/>
  <c r="H252" i="82"/>
  <c r="T17" i="82"/>
  <c r="C22" i="73" s="1"/>
  <c r="O42" i="85"/>
  <c r="H334" i="85"/>
  <c r="H331" i="85"/>
  <c r="Q21" i="85"/>
  <c r="O27" i="82"/>
  <c r="H39" i="82"/>
  <c r="P27" i="82"/>
  <c r="H40" i="82"/>
  <c r="H275" i="85"/>
  <c r="J315" i="85"/>
  <c r="H38" i="82"/>
  <c r="N27" i="82"/>
  <c r="T6" i="82"/>
  <c r="C11" i="73" s="1"/>
  <c r="Q32" i="85"/>
  <c r="H141" i="85"/>
  <c r="J21" i="85"/>
  <c r="H138" i="85"/>
  <c r="N32" i="85"/>
  <c r="T11" i="85"/>
  <c r="F16" i="73" s="1"/>
  <c r="J138" i="85"/>
  <c r="H155" i="85"/>
  <c r="Q12" i="85"/>
  <c r="J159" i="85"/>
  <c r="U18" i="85"/>
  <c r="H36" i="85"/>
  <c r="Q6" i="85"/>
  <c r="H85" i="85"/>
  <c r="R29" i="85"/>
  <c r="Q32" i="82"/>
  <c r="H141" i="82"/>
  <c r="Q37" i="82"/>
  <c r="H229" i="82"/>
  <c r="O29" i="85"/>
  <c r="H82" i="85"/>
  <c r="H55" i="82"/>
  <c r="Q7" i="82"/>
  <c r="O32" i="82"/>
  <c r="H139" i="82"/>
  <c r="J61" i="85"/>
  <c r="O29" i="82"/>
  <c r="H82" i="82"/>
  <c r="R27" i="82"/>
  <c r="H42" i="82"/>
  <c r="U6" i="85"/>
  <c r="Q31" i="82"/>
  <c r="H122" i="82"/>
  <c r="Q30" i="85"/>
  <c r="H103" i="85"/>
  <c r="H117" i="85"/>
  <c r="Q10" i="85"/>
  <c r="P37" i="82"/>
  <c r="H228" i="82"/>
  <c r="H230" i="82"/>
  <c r="R37" i="82"/>
  <c r="G44" i="73" s="1"/>
  <c r="H37" i="85"/>
  <c r="O35" i="85"/>
  <c r="H196" i="85"/>
  <c r="J178" i="85"/>
  <c r="O36" i="82"/>
  <c r="H215" i="82"/>
  <c r="H85" i="82"/>
  <c r="R29" i="82"/>
  <c r="H98" i="85"/>
  <c r="Q9" i="85"/>
  <c r="U13" i="85"/>
  <c r="J298" i="85"/>
  <c r="N33" i="85"/>
  <c r="T12" i="85"/>
  <c r="F17" i="73" s="1"/>
  <c r="H157" i="85"/>
  <c r="J157" i="85"/>
  <c r="J277" i="85"/>
  <c r="N32" i="82"/>
  <c r="H138" i="82"/>
  <c r="T11" i="82"/>
  <c r="C16" i="73" s="1"/>
  <c r="P31" i="85"/>
  <c r="H121" i="85"/>
  <c r="N39" i="82"/>
  <c r="H276" i="82"/>
  <c r="T18" i="82"/>
  <c r="C23" i="73" s="1"/>
  <c r="R31" i="82"/>
  <c r="H123" i="82"/>
  <c r="R33" i="82"/>
  <c r="H161" i="82"/>
  <c r="N26" i="82"/>
  <c r="T5" i="82"/>
  <c r="H19" i="82"/>
  <c r="O26" i="82"/>
  <c r="H20" i="82"/>
  <c r="H293" i="85"/>
  <c r="Q19" i="85"/>
  <c r="H80" i="85"/>
  <c r="P29" i="85"/>
  <c r="H83" i="85"/>
  <c r="H255" i="82"/>
  <c r="Q38" i="82"/>
  <c r="O31" i="82"/>
  <c r="H120" i="82"/>
  <c r="H17" i="85"/>
  <c r="Q5" i="85"/>
  <c r="P27" i="85"/>
  <c r="H40" i="85"/>
  <c r="O27" i="85"/>
  <c r="H39" i="85"/>
  <c r="R35" i="82"/>
  <c r="H199" i="82"/>
  <c r="H155" i="82"/>
  <c r="Q12" i="82"/>
  <c r="J122" i="85"/>
  <c r="H312" i="82"/>
  <c r="Q20" i="82"/>
  <c r="O30" i="82"/>
  <c r="H101" i="82"/>
  <c r="R32" i="85"/>
  <c r="H142" i="85"/>
  <c r="H250" i="85"/>
  <c r="Q17" i="85"/>
  <c r="H296" i="85"/>
  <c r="O40" i="85"/>
  <c r="H136" i="82"/>
  <c r="Q11" i="82"/>
  <c r="J23" i="85"/>
  <c r="H313" i="85"/>
  <c r="J102" i="85"/>
  <c r="Q29" i="82"/>
  <c r="H84" i="82"/>
  <c r="O37" i="82"/>
  <c r="H227" i="82"/>
  <c r="P39" i="85"/>
  <c r="H278" i="85"/>
  <c r="O38" i="85"/>
  <c r="H253" i="85"/>
  <c r="H250" i="82"/>
  <c r="Q17" i="82"/>
  <c r="U7" i="85"/>
  <c r="Q41" i="82"/>
  <c r="H317" i="82"/>
  <c r="H212" i="82"/>
  <c r="Q15" i="82"/>
  <c r="R35" i="85"/>
  <c r="H199" i="85"/>
  <c r="Q33" i="85"/>
  <c r="H160" i="85"/>
  <c r="Q31" i="85"/>
  <c r="H122" i="85"/>
  <c r="Q27" i="85"/>
  <c r="H41" i="85"/>
  <c r="R39" i="82"/>
  <c r="H280" i="82"/>
  <c r="O40" i="82"/>
  <c r="H296" i="82"/>
  <c r="O28" i="82"/>
  <c r="H58" i="82"/>
  <c r="H193" i="82"/>
  <c r="Q14" i="82"/>
  <c r="Q40" i="82"/>
  <c r="H298" i="82"/>
  <c r="Q37" i="85"/>
  <c r="H229" i="85"/>
  <c r="J229" i="85"/>
  <c r="J179" i="85"/>
  <c r="J40" i="85"/>
  <c r="R38" i="82"/>
  <c r="H256" i="82"/>
  <c r="O28" i="85"/>
  <c r="H58" i="85"/>
  <c r="J216" i="85"/>
  <c r="Q40" i="85"/>
  <c r="H298" i="85"/>
  <c r="J296" i="85"/>
  <c r="J82" i="85"/>
  <c r="Q26" i="82"/>
  <c r="H22" i="82"/>
  <c r="Q35" i="82"/>
  <c r="H198" i="82"/>
  <c r="J335" i="85"/>
  <c r="O36" i="85"/>
  <c r="H215" i="85"/>
  <c r="H79" i="85"/>
  <c r="Q8" i="85"/>
  <c r="O32" i="85"/>
  <c r="H139" i="85"/>
  <c r="J317" i="85"/>
  <c r="H156" i="82"/>
  <c r="R41" i="85"/>
  <c r="H318" i="85"/>
  <c r="R41" i="82"/>
  <c r="H318" i="82"/>
  <c r="N31" i="85"/>
  <c r="T10" i="85"/>
  <c r="F15" i="73" s="1"/>
  <c r="H119" i="85"/>
  <c r="J119" i="85"/>
  <c r="N36" i="82"/>
  <c r="H214" i="82"/>
  <c r="T15" i="82"/>
  <c r="C20" i="73" s="1"/>
  <c r="H174" i="85"/>
  <c r="Q13" i="85"/>
  <c r="R28" i="85"/>
  <c r="H61" i="85"/>
  <c r="O37" i="85"/>
  <c r="H227" i="85"/>
  <c r="Q26" i="85"/>
  <c r="H22" i="85"/>
  <c r="P31" i="82"/>
  <c r="H121" i="82"/>
  <c r="P36" i="82"/>
  <c r="H216" i="82"/>
  <c r="N37" i="85"/>
  <c r="T16" i="85"/>
  <c r="F21" i="73" s="1"/>
  <c r="H226" i="85"/>
  <c r="J226" i="85"/>
  <c r="Q39" i="82"/>
  <c r="H279" i="82"/>
  <c r="T20" i="85"/>
  <c r="F25" i="73" s="1"/>
  <c r="H314" i="85"/>
  <c r="N41" i="85"/>
  <c r="J314" i="85"/>
  <c r="R40" i="82"/>
  <c r="H299" i="82"/>
  <c r="Q34" i="85"/>
  <c r="H179" i="85"/>
  <c r="H79" i="82"/>
  <c r="Q8" i="82"/>
  <c r="H335" i="82"/>
  <c r="P42" i="82"/>
  <c r="O33" i="82"/>
  <c r="H158" i="82"/>
  <c r="H218" i="82"/>
  <c r="R36" i="82"/>
  <c r="G43" i="73" s="1"/>
  <c r="P37" i="85"/>
  <c r="H228" i="85"/>
  <c r="J256" i="85"/>
  <c r="O33" i="85"/>
  <c r="H158" i="85"/>
  <c r="O26" i="85"/>
  <c r="H20" i="85"/>
  <c r="J218" i="85"/>
  <c r="U12" i="85"/>
  <c r="R27" i="85"/>
  <c r="H42" i="85"/>
  <c r="J180" i="85"/>
  <c r="J83" i="85"/>
  <c r="R40" i="85"/>
  <c r="H299" i="85"/>
  <c r="J254" i="85"/>
  <c r="O35" i="82"/>
  <c r="H196" i="82"/>
  <c r="H117" i="82"/>
  <c r="Q10" i="82"/>
  <c r="N42" i="82"/>
  <c r="T21" i="82"/>
  <c r="C26" i="73" s="1"/>
  <c r="H333" i="82"/>
  <c r="N28" i="82"/>
  <c r="T7" i="82"/>
  <c r="C12" i="73" s="1"/>
  <c r="H57" i="82"/>
  <c r="H275" i="82"/>
  <c r="J158" i="85"/>
  <c r="R32" i="82"/>
  <c r="G39" i="73" s="1"/>
  <c r="H142" i="82"/>
  <c r="N42" i="85"/>
  <c r="T21" i="85"/>
  <c r="F26" i="73" s="1"/>
  <c r="H333" i="85"/>
  <c r="J333" i="85"/>
  <c r="H224" i="82"/>
  <c r="Q16" i="82"/>
  <c r="N31" i="82"/>
  <c r="H119" i="82"/>
  <c r="T10" i="82"/>
  <c r="C15" i="73" s="1"/>
  <c r="O39" i="82"/>
  <c r="H277" i="82"/>
  <c r="O30" i="85"/>
  <c r="H101" i="85"/>
  <c r="H98" i="82"/>
  <c r="Q9" i="82"/>
  <c r="H17" i="82"/>
  <c r="Q5" i="82"/>
  <c r="P38" i="82"/>
  <c r="H254" i="82"/>
  <c r="P42" i="85"/>
  <c r="H335" i="85"/>
  <c r="H159" i="85"/>
  <c r="P33" i="85"/>
  <c r="R30" i="85"/>
  <c r="H104" i="85"/>
  <c r="N29" i="82"/>
  <c r="T8" i="82"/>
  <c r="C13" i="73" s="1"/>
  <c r="H81" i="82"/>
  <c r="N39" i="85"/>
  <c r="T18" i="85"/>
  <c r="F23" i="73" s="1"/>
  <c r="H276" i="85"/>
  <c r="J276" i="85"/>
  <c r="N30" i="85"/>
  <c r="H100" i="85"/>
  <c r="T9" i="85"/>
  <c r="F14" i="73" s="1"/>
  <c r="J100" i="85"/>
  <c r="Q34" i="82"/>
  <c r="H179" i="82"/>
  <c r="O41" i="82"/>
  <c r="H315" i="82"/>
  <c r="Q28" i="85"/>
  <c r="H60" i="85"/>
  <c r="R38" i="85"/>
  <c r="H256" i="85"/>
  <c r="H18" i="82"/>
  <c r="J217" i="85"/>
  <c r="H175" i="85"/>
  <c r="U8" i="85"/>
  <c r="U15" i="85"/>
  <c r="J336" i="85"/>
  <c r="O39" i="85"/>
  <c r="H277" i="85"/>
  <c r="H293" i="82"/>
  <c r="Q19" i="82"/>
  <c r="U10" i="85"/>
  <c r="O31" i="85"/>
  <c r="H120" i="85"/>
  <c r="O34" i="82"/>
  <c r="H177" i="82"/>
  <c r="N35" i="82"/>
  <c r="T14" i="82"/>
  <c r="C19" i="73" s="1"/>
  <c r="H195" i="82"/>
  <c r="H212" i="85"/>
  <c r="Q15" i="85"/>
  <c r="H294" i="82"/>
  <c r="N27" i="85"/>
  <c r="T6" i="85"/>
  <c r="F11" i="73" s="1"/>
  <c r="H38" i="85"/>
  <c r="J38" i="85"/>
  <c r="J103" i="85"/>
  <c r="Q27" i="82"/>
  <c r="H41" i="82"/>
  <c r="P29" i="82"/>
  <c r="H83" i="82"/>
  <c r="P38" i="85"/>
  <c r="H254" i="85"/>
  <c r="Q28" i="82"/>
  <c r="H60" i="82"/>
  <c r="N41" i="82"/>
  <c r="T20" i="82"/>
  <c r="C25" i="73" s="1"/>
  <c r="H314" i="82"/>
  <c r="P30" i="82"/>
  <c r="H102" i="82"/>
  <c r="P40" i="82"/>
  <c r="H297" i="82"/>
  <c r="N36" i="85"/>
  <c r="H214" i="85"/>
  <c r="T15" i="85"/>
  <c r="F20" i="73" s="1"/>
  <c r="J214" i="85"/>
  <c r="R34" i="85"/>
  <c r="H180" i="85"/>
  <c r="H274" i="85"/>
  <c r="Q18" i="85"/>
  <c r="J160" i="85"/>
  <c r="O42" i="82"/>
  <c r="H334" i="82"/>
  <c r="P40" i="85"/>
  <c r="H297" i="85"/>
  <c r="R31" i="85"/>
  <c r="H123" i="85"/>
  <c r="P26" i="85"/>
  <c r="H21" i="85"/>
  <c r="Q42" i="85"/>
  <c r="H336" i="85"/>
  <c r="P34" i="85"/>
  <c r="H178" i="85"/>
  <c r="N35" i="85"/>
  <c r="T14" i="85"/>
  <c r="F19" i="73" s="1"/>
  <c r="H195" i="85"/>
  <c r="J195" i="85"/>
  <c r="R42" i="85"/>
  <c r="H337" i="85"/>
  <c r="U21" i="85"/>
  <c r="J316" i="85"/>
  <c r="H274" i="82"/>
  <c r="Q18" i="82"/>
  <c r="H193" i="85"/>
  <c r="Q14" i="85"/>
  <c r="J230" i="85"/>
  <c r="P35" i="82"/>
  <c r="H197" i="82"/>
  <c r="P39" i="82"/>
  <c r="H278" i="82"/>
  <c r="P35" i="85"/>
  <c r="H197" i="85"/>
  <c r="Q6" i="82"/>
  <c r="H36" i="82"/>
  <c r="P26" i="82"/>
  <c r="H21" i="82"/>
  <c r="P28" i="85"/>
  <c r="H59" i="85"/>
  <c r="Q7" i="85"/>
  <c r="H55" i="85"/>
  <c r="R42" i="82"/>
  <c r="H337" i="82"/>
  <c r="N26" i="85"/>
  <c r="H19" i="85"/>
  <c r="T5" i="85"/>
  <c r="B61" i="50"/>
  <c r="C61" i="50"/>
  <c r="D61" i="50"/>
  <c r="E61" i="50"/>
  <c r="F61" i="50"/>
  <c r="G61" i="50"/>
  <c r="H61" i="50"/>
  <c r="I61" i="50"/>
  <c r="J61" i="50"/>
  <c r="K61" i="50"/>
  <c r="L61" i="50"/>
  <c r="M61" i="50"/>
  <c r="B62" i="50"/>
  <c r="C62" i="50"/>
  <c r="D62" i="50"/>
  <c r="E62" i="50"/>
  <c r="F62" i="50"/>
  <c r="G62" i="50"/>
  <c r="H62" i="50"/>
  <c r="I62" i="50"/>
  <c r="J62" i="50"/>
  <c r="K62" i="50"/>
  <c r="L62" i="50"/>
  <c r="B63" i="50"/>
  <c r="C63" i="50"/>
  <c r="D63" i="50"/>
  <c r="E63" i="50"/>
  <c r="F63" i="50"/>
  <c r="G63" i="50"/>
  <c r="H63" i="50"/>
  <c r="I63" i="50"/>
  <c r="J63" i="50"/>
  <c r="K63" i="50"/>
  <c r="L63" i="50"/>
  <c r="B64" i="50"/>
  <c r="C64" i="50"/>
  <c r="D64" i="50"/>
  <c r="E64" i="50"/>
  <c r="F64" i="50"/>
  <c r="G64" i="50"/>
  <c r="H64" i="50"/>
  <c r="I64" i="50"/>
  <c r="J64" i="50"/>
  <c r="K64" i="50"/>
  <c r="L64" i="50"/>
  <c r="B65" i="50"/>
  <c r="C65" i="50"/>
  <c r="D65" i="50"/>
  <c r="E65" i="50"/>
  <c r="F65" i="50"/>
  <c r="G65" i="50"/>
  <c r="H65" i="50"/>
  <c r="I65" i="50"/>
  <c r="J65" i="50"/>
  <c r="K65" i="50"/>
  <c r="L65" i="50"/>
  <c r="B66" i="50"/>
  <c r="C66" i="50"/>
  <c r="D66" i="50"/>
  <c r="E66" i="50"/>
  <c r="F66" i="50"/>
  <c r="G66" i="50"/>
  <c r="H66" i="50"/>
  <c r="I66" i="50"/>
  <c r="J66" i="50"/>
  <c r="K66" i="50"/>
  <c r="L66" i="50"/>
  <c r="B67" i="50"/>
  <c r="C67" i="50"/>
  <c r="D67" i="50"/>
  <c r="E67" i="50"/>
  <c r="F67" i="50"/>
  <c r="G67" i="50"/>
  <c r="H67" i="50"/>
  <c r="I67" i="50"/>
  <c r="J67" i="50"/>
  <c r="K67" i="50"/>
  <c r="L67" i="50"/>
  <c r="B68" i="50"/>
  <c r="C68" i="50"/>
  <c r="D68" i="50"/>
  <c r="E68" i="50"/>
  <c r="F68" i="50"/>
  <c r="G68" i="50"/>
  <c r="H68" i="50"/>
  <c r="I68" i="50"/>
  <c r="J68" i="50"/>
  <c r="P68" i="50" s="1"/>
  <c r="K68" i="50"/>
  <c r="L68" i="50"/>
  <c r="B69" i="50"/>
  <c r="C69" i="50"/>
  <c r="D69" i="50"/>
  <c r="E69" i="50"/>
  <c r="F69" i="50"/>
  <c r="G69" i="50"/>
  <c r="H69" i="50"/>
  <c r="I69" i="50"/>
  <c r="J69" i="50"/>
  <c r="K69" i="50"/>
  <c r="L69" i="50"/>
  <c r="B70" i="50"/>
  <c r="C70" i="50"/>
  <c r="D70" i="50"/>
  <c r="E70" i="50"/>
  <c r="F70" i="50"/>
  <c r="G70" i="50"/>
  <c r="H70" i="50"/>
  <c r="I70" i="50"/>
  <c r="J70" i="50"/>
  <c r="K70" i="50"/>
  <c r="L70" i="50"/>
  <c r="B71" i="50"/>
  <c r="C71" i="50"/>
  <c r="D71" i="50"/>
  <c r="E71" i="50"/>
  <c r="F71" i="50"/>
  <c r="G71" i="50"/>
  <c r="H71" i="50"/>
  <c r="I71" i="50"/>
  <c r="J71" i="50"/>
  <c r="K71" i="50"/>
  <c r="L71" i="50"/>
  <c r="B72" i="50"/>
  <c r="O72" i="50" s="1"/>
  <c r="C72" i="50"/>
  <c r="D72" i="50"/>
  <c r="E72" i="50"/>
  <c r="F72" i="50"/>
  <c r="G72" i="50"/>
  <c r="H72" i="50"/>
  <c r="I72" i="50"/>
  <c r="J72" i="50"/>
  <c r="K72" i="50"/>
  <c r="L72" i="50"/>
  <c r="B73" i="50"/>
  <c r="C73" i="50"/>
  <c r="D73" i="50"/>
  <c r="E73" i="50"/>
  <c r="F73" i="50"/>
  <c r="G73" i="50"/>
  <c r="H73" i="50"/>
  <c r="I73" i="50"/>
  <c r="J73" i="50"/>
  <c r="K73" i="50"/>
  <c r="L73" i="50"/>
  <c r="B74" i="50"/>
  <c r="C74" i="50"/>
  <c r="D74" i="50"/>
  <c r="E74" i="50"/>
  <c r="F74" i="50"/>
  <c r="G74" i="50"/>
  <c r="H74" i="50"/>
  <c r="I74" i="50"/>
  <c r="J74" i="50"/>
  <c r="K74" i="50"/>
  <c r="L74" i="50"/>
  <c r="B75" i="50"/>
  <c r="C75" i="50"/>
  <c r="D75" i="50"/>
  <c r="E75" i="50"/>
  <c r="F75" i="50"/>
  <c r="G75" i="50"/>
  <c r="H75" i="50"/>
  <c r="I75" i="50"/>
  <c r="J75" i="50"/>
  <c r="K75" i="50"/>
  <c r="L75" i="50"/>
  <c r="B76" i="50"/>
  <c r="C76" i="50"/>
  <c r="D76" i="50"/>
  <c r="E76" i="50"/>
  <c r="F76" i="50"/>
  <c r="G76" i="50"/>
  <c r="H76" i="50"/>
  <c r="I76" i="50"/>
  <c r="J76" i="50"/>
  <c r="K76" i="50"/>
  <c r="L76" i="50"/>
  <c r="B77" i="50"/>
  <c r="C77" i="50"/>
  <c r="D77" i="50"/>
  <c r="E77" i="50"/>
  <c r="F77" i="50"/>
  <c r="G77" i="50"/>
  <c r="H77" i="50"/>
  <c r="I77" i="50"/>
  <c r="J77" i="50"/>
  <c r="K77" i="50"/>
  <c r="L77" i="50"/>
  <c r="B78" i="50"/>
  <c r="C78" i="50"/>
  <c r="D78" i="50"/>
  <c r="E78" i="50"/>
  <c r="F78" i="50"/>
  <c r="G78" i="50"/>
  <c r="H78" i="50"/>
  <c r="I78" i="50"/>
  <c r="J78" i="50"/>
  <c r="K78" i="50"/>
  <c r="L78" i="50"/>
  <c r="B79" i="50"/>
  <c r="C79" i="50"/>
  <c r="D79" i="50"/>
  <c r="E79" i="50"/>
  <c r="F79" i="50"/>
  <c r="G79" i="50"/>
  <c r="H79" i="50"/>
  <c r="I79" i="50"/>
  <c r="J79" i="50"/>
  <c r="K79" i="50"/>
  <c r="L79" i="50"/>
  <c r="B80" i="50"/>
  <c r="C80" i="50"/>
  <c r="D80" i="50"/>
  <c r="E80" i="50"/>
  <c r="F80" i="50"/>
  <c r="G80" i="50"/>
  <c r="H80" i="50"/>
  <c r="I80" i="50"/>
  <c r="J80" i="50"/>
  <c r="P80" i="50" s="1"/>
  <c r="K80" i="50"/>
  <c r="L80" i="50"/>
  <c r="C60" i="50"/>
  <c r="D60" i="50"/>
  <c r="E60" i="50"/>
  <c r="F60" i="50"/>
  <c r="G60" i="50"/>
  <c r="H60" i="50"/>
  <c r="I60" i="50"/>
  <c r="J60" i="50"/>
  <c r="K60" i="50"/>
  <c r="L60" i="50"/>
  <c r="M60" i="50"/>
  <c r="B60" i="50"/>
  <c r="E5" i="52"/>
  <c r="E6" i="52"/>
  <c r="E7" i="52"/>
  <c r="E8" i="52"/>
  <c r="E9" i="52"/>
  <c r="E10" i="52"/>
  <c r="E11" i="52"/>
  <c r="E12" i="52"/>
  <c r="E13" i="52"/>
  <c r="E14" i="52"/>
  <c r="E15" i="52"/>
  <c r="E16" i="52"/>
  <c r="E17" i="52"/>
  <c r="E18" i="52"/>
  <c r="E19" i="52"/>
  <c r="E20" i="52"/>
  <c r="E21" i="52"/>
  <c r="E22" i="52"/>
  <c r="E23" i="52"/>
  <c r="E24" i="52"/>
  <c r="E25" i="52"/>
  <c r="E26" i="52"/>
  <c r="E27" i="52"/>
  <c r="E28" i="52"/>
  <c r="E29" i="52"/>
  <c r="E30" i="52"/>
  <c r="E31" i="52"/>
  <c r="E32" i="52"/>
  <c r="E33" i="52"/>
  <c r="E34" i="52"/>
  <c r="E35" i="52"/>
  <c r="E36" i="52"/>
  <c r="E37" i="52"/>
  <c r="E38" i="52"/>
  <c r="E39" i="52"/>
  <c r="E40" i="52"/>
  <c r="E41" i="52"/>
  <c r="E42" i="52"/>
  <c r="E43" i="52"/>
  <c r="E44" i="52"/>
  <c r="E45" i="52"/>
  <c r="E46" i="52"/>
  <c r="E47" i="52"/>
  <c r="E48" i="52"/>
  <c r="E49" i="52"/>
  <c r="E50" i="52"/>
  <c r="E51" i="52"/>
  <c r="E52" i="52"/>
  <c r="E53" i="52"/>
  <c r="E54" i="52"/>
  <c r="E55" i="52"/>
  <c r="E56" i="52"/>
  <c r="E57" i="52"/>
  <c r="E58" i="52"/>
  <c r="E59" i="52"/>
  <c r="E60" i="52"/>
  <c r="E61" i="52"/>
  <c r="E62" i="52"/>
  <c r="E63" i="52"/>
  <c r="E64" i="52"/>
  <c r="E65" i="52"/>
  <c r="E66" i="52"/>
  <c r="E67" i="52"/>
  <c r="E68" i="52"/>
  <c r="E69" i="52"/>
  <c r="E70" i="52"/>
  <c r="E71" i="52"/>
  <c r="E72" i="52"/>
  <c r="E73" i="52"/>
  <c r="E74" i="52"/>
  <c r="E75" i="52"/>
  <c r="E76" i="52"/>
  <c r="E77" i="52"/>
  <c r="E78" i="52"/>
  <c r="E79" i="52"/>
  <c r="E80" i="52"/>
  <c r="E81" i="52"/>
  <c r="E82" i="52"/>
  <c r="E83" i="52"/>
  <c r="E84" i="52"/>
  <c r="E85" i="52"/>
  <c r="E86" i="52"/>
  <c r="E87" i="52"/>
  <c r="E88" i="52"/>
  <c r="E89" i="52"/>
  <c r="E90" i="52"/>
  <c r="E91" i="52"/>
  <c r="E92" i="52"/>
  <c r="E93" i="52"/>
  <c r="E94" i="52"/>
  <c r="E95" i="52"/>
  <c r="E96" i="52"/>
  <c r="E97" i="52"/>
  <c r="E98" i="52"/>
  <c r="E99" i="52"/>
  <c r="E100" i="52"/>
  <c r="E101" i="52"/>
  <c r="E102" i="52"/>
  <c r="E103" i="52"/>
  <c r="E104" i="52"/>
  <c r="E105" i="52"/>
  <c r="E106" i="52"/>
  <c r="E107" i="52"/>
  <c r="E108" i="52"/>
  <c r="E109" i="52"/>
  <c r="E110" i="52"/>
  <c r="E111" i="52"/>
  <c r="E112" i="52"/>
  <c r="E113" i="52"/>
  <c r="E114" i="52"/>
  <c r="E115" i="52"/>
  <c r="E116" i="52"/>
  <c r="E117" i="52"/>
  <c r="E118" i="52"/>
  <c r="E119" i="52"/>
  <c r="E120" i="52"/>
  <c r="E121" i="52"/>
  <c r="E122" i="52"/>
  <c r="E123" i="52"/>
  <c r="E124" i="52"/>
  <c r="E125" i="52"/>
  <c r="E126" i="52"/>
  <c r="E127" i="52"/>
  <c r="E128" i="52"/>
  <c r="E129" i="52"/>
  <c r="E130" i="52"/>
  <c r="E131" i="52"/>
  <c r="E132" i="52"/>
  <c r="E133" i="52"/>
  <c r="E134" i="52"/>
  <c r="E135" i="52"/>
  <c r="E136" i="52"/>
  <c r="E137" i="52"/>
  <c r="E138" i="52"/>
  <c r="E139" i="52"/>
  <c r="O75" i="50" l="1"/>
  <c r="P71" i="50"/>
  <c r="O63" i="50"/>
  <c r="O76" i="50"/>
  <c r="P72" i="50"/>
  <c r="O77" i="50"/>
  <c r="P73" i="50"/>
  <c r="O65" i="50"/>
  <c r="P62" i="50"/>
  <c r="P61" i="50"/>
  <c r="P69" i="50"/>
  <c r="O64" i="50"/>
  <c r="P63" i="50"/>
  <c r="P75" i="50"/>
  <c r="O80" i="50"/>
  <c r="P76" i="50"/>
  <c r="O68" i="50"/>
  <c r="P64" i="50"/>
  <c r="O78" i="50"/>
  <c r="O73" i="50"/>
  <c r="P66" i="50"/>
  <c r="P60" i="50"/>
  <c r="O74" i="50"/>
  <c r="P70" i="50"/>
  <c r="O62" i="50"/>
  <c r="O61" i="50"/>
  <c r="P74" i="50"/>
  <c r="O66" i="50"/>
  <c r="O79" i="50"/>
  <c r="O67" i="50"/>
  <c r="P77" i="50"/>
  <c r="O69" i="50"/>
  <c r="P65" i="50"/>
  <c r="O60" i="50"/>
  <c r="P78" i="50"/>
  <c r="O70" i="50"/>
  <c r="P79" i="50"/>
  <c r="O71" i="50"/>
  <c r="P67" i="50"/>
  <c r="G48" i="73"/>
  <c r="E45" i="73"/>
  <c r="F35" i="73"/>
  <c r="E47" i="73"/>
  <c r="D42" i="73"/>
  <c r="E42" i="73"/>
  <c r="E40" i="73"/>
  <c r="D47" i="73"/>
  <c r="D41" i="73"/>
  <c r="D46" i="73"/>
  <c r="F36" i="73"/>
  <c r="D36" i="73"/>
  <c r="S29" i="85"/>
  <c r="G46" i="73"/>
  <c r="E44" i="73"/>
  <c r="G41" i="73"/>
  <c r="E36" i="73"/>
  <c r="F42" i="73"/>
  <c r="F48" i="73"/>
  <c r="D43" i="73"/>
  <c r="S30" i="85"/>
  <c r="D37" i="73"/>
  <c r="E39" i="73"/>
  <c r="G35" i="73"/>
  <c r="S31" i="85"/>
  <c r="F46" i="73"/>
  <c r="D35" i="73"/>
  <c r="S33" i="85"/>
  <c r="E41" i="73"/>
  <c r="S35" i="82"/>
  <c r="C42" i="73"/>
  <c r="O43" i="85"/>
  <c r="G45" i="73"/>
  <c r="F44" i="73"/>
  <c r="E34" i="73"/>
  <c r="U22" i="85"/>
  <c r="S38" i="85"/>
  <c r="S35" i="85"/>
  <c r="D49" i="73"/>
  <c r="F34" i="73"/>
  <c r="D44" i="73"/>
  <c r="G34" i="73"/>
  <c r="S32" i="85"/>
  <c r="F43" i="73"/>
  <c r="C40" i="73"/>
  <c r="S33" i="82"/>
  <c r="E35" i="73"/>
  <c r="E37" i="73"/>
  <c r="C46" i="73"/>
  <c r="S39" i="82"/>
  <c r="F39" i="73"/>
  <c r="D34" i="73"/>
  <c r="F40" i="73"/>
  <c r="S30" i="82"/>
  <c r="C37" i="73"/>
  <c r="R43" i="85"/>
  <c r="Q43" i="85"/>
  <c r="F37" i="73"/>
  <c r="F33" i="73"/>
  <c r="Q43" i="82"/>
  <c r="Q22" i="85"/>
  <c r="G47" i="73"/>
  <c r="C35" i="73"/>
  <c r="S28" i="82"/>
  <c r="C43" i="73"/>
  <c r="S36" i="82"/>
  <c r="D39" i="73"/>
  <c r="P43" i="85"/>
  <c r="S28" i="85"/>
  <c r="Q22" i="82"/>
  <c r="S41" i="85"/>
  <c r="E38" i="73"/>
  <c r="F47" i="73"/>
  <c r="D38" i="73"/>
  <c r="C33" i="73"/>
  <c r="S26" i="82"/>
  <c r="N43" i="82"/>
  <c r="S32" i="82"/>
  <c r="C39" i="73"/>
  <c r="C34" i="73"/>
  <c r="S27" i="82"/>
  <c r="S34" i="82"/>
  <c r="C41" i="73"/>
  <c r="D45" i="73"/>
  <c r="C47" i="73"/>
  <c r="S40" i="82"/>
  <c r="F45" i="73"/>
  <c r="S34" i="85"/>
  <c r="S39" i="85"/>
  <c r="C38" i="73"/>
  <c r="S31" i="82"/>
  <c r="C49" i="73"/>
  <c r="S42" i="82"/>
  <c r="D40" i="73"/>
  <c r="S40" i="85"/>
  <c r="G40" i="73"/>
  <c r="C45" i="73"/>
  <c r="S38" i="82"/>
  <c r="E48" i="73"/>
  <c r="S41" i="82"/>
  <c r="C48" i="73"/>
  <c r="S37" i="85"/>
  <c r="G36" i="73"/>
  <c r="S26" i="85"/>
  <c r="N43" i="85"/>
  <c r="D48" i="73"/>
  <c r="G49" i="73"/>
  <c r="E46" i="73"/>
  <c r="S36" i="85"/>
  <c r="C36" i="73"/>
  <c r="S29" i="82"/>
  <c r="E49" i="73"/>
  <c r="F38" i="73"/>
  <c r="C44" i="73"/>
  <c r="S37" i="82"/>
  <c r="G33" i="73"/>
  <c r="R43" i="82"/>
  <c r="E33" i="73"/>
  <c r="P43" i="82"/>
  <c r="D33" i="73"/>
  <c r="O43" i="82"/>
  <c r="E43" i="73"/>
  <c r="F10" i="73"/>
  <c r="F27" i="73" s="1"/>
  <c r="T22" i="85"/>
  <c r="S27" i="85"/>
  <c r="C10" i="73"/>
  <c r="T22" i="82"/>
  <c r="C27" i="73" s="1"/>
  <c r="F41" i="73"/>
  <c r="S42" i="85"/>
  <c r="G42" i="73"/>
  <c r="G38" i="73"/>
  <c r="G37" i="73"/>
  <c r="F49" i="73"/>
  <c r="D82" i="50"/>
  <c r="C82" i="50"/>
  <c r="F81" i="50"/>
  <c r="E82" i="50"/>
  <c r="D81" i="50"/>
  <c r="D83" i="50" s="1"/>
  <c r="B82" i="50"/>
  <c r="L81" i="50"/>
  <c r="C81" i="50"/>
  <c r="C83" i="50" s="1"/>
  <c r="G81" i="50"/>
  <c r="M81" i="50"/>
  <c r="K81" i="50"/>
  <c r="B81" i="50"/>
  <c r="O81" i="50" s="1"/>
  <c r="E81" i="50"/>
  <c r="E83" i="50" s="1"/>
  <c r="P81" i="50" l="1"/>
  <c r="H46" i="73"/>
  <c r="H41" i="73"/>
  <c r="S43" i="85"/>
  <c r="D50" i="73"/>
  <c r="H47" i="73"/>
  <c r="H40" i="73"/>
  <c r="H43" i="73"/>
  <c r="H36" i="73"/>
  <c r="H39" i="73"/>
  <c r="H44" i="73"/>
  <c r="H34" i="73"/>
  <c r="H45" i="73"/>
  <c r="G50" i="73"/>
  <c r="H48" i="73"/>
  <c r="E50" i="73"/>
  <c r="H38" i="73"/>
  <c r="H42" i="73"/>
  <c r="F50" i="73"/>
  <c r="H49" i="73"/>
  <c r="H37" i="73"/>
  <c r="H33" i="73"/>
  <c r="C50" i="73"/>
  <c r="H35" i="73"/>
  <c r="S43" i="82"/>
  <c r="B83" i="50"/>
  <c r="O83" i="50" s="1"/>
  <c r="P82" i="50"/>
  <c r="H50" i="73" l="1"/>
  <c r="O82" i="50"/>
  <c r="G5" i="52" l="1"/>
  <c r="G6" i="52"/>
  <c r="G7" i="52"/>
  <c r="G8" i="52"/>
  <c r="G9" i="52"/>
  <c r="G10" i="52"/>
  <c r="G11" i="52"/>
  <c r="G12" i="52"/>
  <c r="G13" i="52"/>
  <c r="G14" i="52"/>
  <c r="G15" i="52"/>
  <c r="G16" i="52"/>
  <c r="G17" i="52"/>
  <c r="G18" i="52"/>
  <c r="G19" i="52"/>
  <c r="G20" i="52"/>
  <c r="G21" i="52"/>
  <c r="G22" i="52"/>
  <c r="G23" i="52"/>
  <c r="G24" i="52"/>
  <c r="G25" i="52"/>
  <c r="G26" i="52"/>
  <c r="G27" i="52"/>
  <c r="G28" i="52"/>
  <c r="G29" i="52"/>
  <c r="G30" i="52"/>
  <c r="G31" i="52"/>
  <c r="G32" i="52"/>
  <c r="G33" i="52"/>
  <c r="G34" i="52"/>
  <c r="G35" i="52"/>
  <c r="G36" i="52"/>
  <c r="G37" i="52"/>
  <c r="G38" i="52"/>
  <c r="G39" i="52"/>
  <c r="G40" i="52"/>
  <c r="G41" i="52"/>
  <c r="G42" i="52"/>
  <c r="G43" i="52"/>
  <c r="G44" i="52"/>
  <c r="G45" i="52"/>
  <c r="G46" i="52"/>
  <c r="G47" i="52"/>
  <c r="G48" i="52"/>
  <c r="G49" i="52"/>
  <c r="G50" i="52"/>
  <c r="G51" i="52"/>
  <c r="G52" i="52"/>
  <c r="G53" i="52"/>
  <c r="G54" i="52"/>
  <c r="G55" i="52"/>
  <c r="G56" i="52"/>
  <c r="G57" i="52"/>
  <c r="G58" i="52"/>
  <c r="G59" i="52"/>
  <c r="G60" i="52"/>
  <c r="G61" i="52"/>
  <c r="G62" i="52"/>
  <c r="G63" i="52"/>
  <c r="G64" i="52"/>
  <c r="G65" i="52"/>
  <c r="G66" i="52"/>
  <c r="G67" i="52"/>
  <c r="G68" i="52"/>
  <c r="G69" i="52"/>
  <c r="G70" i="52"/>
  <c r="G71" i="52"/>
  <c r="G72" i="52"/>
  <c r="G73" i="52"/>
  <c r="G74" i="52"/>
  <c r="G75" i="52"/>
  <c r="G76" i="52"/>
  <c r="G77" i="52"/>
  <c r="G78" i="52"/>
  <c r="G79" i="52"/>
  <c r="G80" i="52"/>
  <c r="G81" i="52"/>
  <c r="G82" i="52"/>
  <c r="G83" i="52"/>
  <c r="G84" i="52"/>
  <c r="G85" i="52"/>
  <c r="G86" i="52"/>
  <c r="G87" i="52"/>
  <c r="G88" i="52"/>
  <c r="G89" i="52"/>
  <c r="G90" i="52"/>
  <c r="G91" i="52"/>
  <c r="G92" i="52"/>
  <c r="G93" i="52"/>
  <c r="G94" i="52"/>
  <c r="G95" i="52"/>
  <c r="G96" i="52"/>
  <c r="G97" i="52"/>
  <c r="G98" i="52"/>
  <c r="G99" i="52"/>
  <c r="G100" i="52"/>
  <c r="G101" i="52"/>
  <c r="G102" i="52"/>
  <c r="G103" i="52"/>
  <c r="G104" i="52"/>
  <c r="G105" i="52"/>
  <c r="G106" i="52"/>
  <c r="G107" i="52"/>
  <c r="G108" i="52"/>
  <c r="G109" i="52"/>
  <c r="G110" i="52"/>
  <c r="G111" i="52"/>
  <c r="G112" i="52"/>
  <c r="G113" i="52"/>
  <c r="G114" i="52"/>
  <c r="G115" i="52"/>
  <c r="G116" i="52"/>
  <c r="G117" i="52"/>
  <c r="G118" i="52"/>
  <c r="G119" i="52"/>
  <c r="G120" i="52"/>
  <c r="G121" i="52"/>
  <c r="G122" i="52"/>
  <c r="G123" i="52"/>
  <c r="G124" i="52"/>
  <c r="G125" i="52"/>
  <c r="G126" i="52"/>
  <c r="G127" i="52"/>
  <c r="G128" i="52"/>
  <c r="G129" i="52"/>
  <c r="G130" i="52"/>
  <c r="G131" i="52"/>
  <c r="G132" i="52"/>
  <c r="G133" i="52"/>
  <c r="G134" i="52"/>
  <c r="G135" i="52"/>
  <c r="G136" i="52"/>
  <c r="G137" i="52"/>
  <c r="G138" i="52"/>
  <c r="G139" i="52"/>
  <c r="G4" i="52"/>
  <c r="E332" i="85" l="1"/>
  <c r="E108" i="82"/>
  <c r="E209" i="82"/>
  <c r="E128" i="82"/>
  <c r="E89" i="85"/>
  <c r="E24" i="82"/>
  <c r="E16" i="85"/>
  <c r="E172" i="85"/>
  <c r="E320" i="85"/>
  <c r="E247" i="85"/>
  <c r="E294" i="85"/>
  <c r="E285" i="82"/>
  <c r="E327" i="85"/>
  <c r="E6" i="85"/>
  <c r="E308" i="85"/>
  <c r="E251" i="82"/>
  <c r="E293" i="85"/>
  <c r="E306" i="85"/>
  <c r="E249" i="82"/>
  <c r="E291" i="85"/>
  <c r="E156" i="85"/>
  <c r="E91" i="82"/>
  <c r="E63" i="85"/>
  <c r="E303" i="85"/>
  <c r="E90" i="85"/>
  <c r="E133" i="85"/>
  <c r="E87" i="85"/>
  <c r="E259" i="85"/>
  <c r="E205" i="85"/>
  <c r="E116" i="85"/>
  <c r="E288" i="85"/>
  <c r="E268" i="85"/>
  <c r="E27" i="85"/>
  <c r="E189" i="85"/>
  <c r="E26" i="82"/>
  <c r="E238" i="82"/>
  <c r="E7" i="82"/>
  <c r="E31" i="82"/>
  <c r="E55" i="82"/>
  <c r="E86" i="82"/>
  <c r="E163" i="82"/>
  <c r="E240" i="82"/>
  <c r="E294" i="82"/>
  <c r="E222" i="82"/>
  <c r="E305" i="82"/>
  <c r="E267" i="85"/>
  <c r="E135" i="85"/>
  <c r="E93" i="85"/>
  <c r="E30" i="82"/>
  <c r="E242" i="82"/>
  <c r="E132" i="82"/>
  <c r="E171" i="82"/>
  <c r="E126" i="82"/>
  <c r="E329" i="82"/>
  <c r="E155" i="85"/>
  <c r="E80" i="82"/>
  <c r="E124" i="82"/>
  <c r="E25" i="85"/>
  <c r="E68" i="85"/>
  <c r="E309" i="82"/>
  <c r="E67" i="82"/>
  <c r="E110" i="82"/>
  <c r="E260" i="85"/>
  <c r="E6" i="82"/>
  <c r="E282" i="82"/>
  <c r="E259" i="82"/>
  <c r="E248" i="82"/>
  <c r="E143" i="85"/>
  <c r="E28" i="82"/>
  <c r="E62" i="85"/>
  <c r="E284" i="85"/>
  <c r="E328" i="85"/>
  <c r="E12" i="82"/>
  <c r="E51" i="82"/>
  <c r="E289" i="82"/>
  <c r="E331" i="85"/>
  <c r="E10" i="85"/>
  <c r="E312" i="85"/>
  <c r="E301" i="82"/>
  <c r="E70" i="85"/>
  <c r="E310" i="85"/>
  <c r="E303" i="82"/>
  <c r="E44" i="82"/>
  <c r="E202" i="85"/>
  <c r="E99" i="82"/>
  <c r="E67" i="85"/>
  <c r="E311" i="85"/>
  <c r="E235" i="85"/>
  <c r="E5" i="85"/>
  <c r="E152" i="85"/>
  <c r="E134" i="85"/>
  <c r="E287" i="85"/>
  <c r="E111" i="82"/>
  <c r="E154" i="82"/>
  <c r="E131" i="82"/>
  <c r="E162" i="82"/>
  <c r="E269" i="82"/>
  <c r="E70" i="82"/>
  <c r="E63" i="82"/>
  <c r="E52" i="82"/>
  <c r="E233" i="82"/>
  <c r="E68" i="82"/>
  <c r="E260" i="82"/>
  <c r="E64" i="82"/>
  <c r="E92" i="85"/>
  <c r="E267" i="82"/>
  <c r="E302" i="82"/>
  <c r="E151" i="85"/>
  <c r="E98" i="82"/>
  <c r="E14" i="82"/>
  <c r="E46" i="82"/>
  <c r="E93" i="82"/>
  <c r="E74" i="82"/>
  <c r="E117" i="82"/>
  <c r="E293" i="82"/>
  <c r="E34" i="82"/>
  <c r="E18" i="85"/>
  <c r="E15" i="82"/>
  <c r="E74" i="85"/>
  <c r="E13" i="82"/>
  <c r="E307" i="82"/>
  <c r="E56" i="82"/>
  <c r="E210" i="85"/>
  <c r="E145" i="82"/>
  <c r="E71" i="85"/>
  <c r="E163" i="85"/>
  <c r="E206" i="85"/>
  <c r="E91" i="85"/>
  <c r="E289" i="85"/>
  <c r="E222" i="85"/>
  <c r="E292" i="85"/>
  <c r="E193" i="85"/>
  <c r="E11" i="82"/>
  <c r="E35" i="82"/>
  <c r="E90" i="82"/>
  <c r="E244" i="82"/>
  <c r="E87" i="82"/>
  <c r="E150" i="85"/>
  <c r="E46" i="85"/>
  <c r="E148" i="82"/>
  <c r="E112" i="82"/>
  <c r="E147" i="82"/>
  <c r="E175" i="82"/>
  <c r="E146" i="82"/>
  <c r="E73" i="82"/>
  <c r="E78" i="85"/>
  <c r="E311" i="82"/>
  <c r="E246" i="82"/>
  <c r="E27" i="82"/>
  <c r="E50" i="85"/>
  <c r="E275" i="85"/>
  <c r="E134" i="82"/>
  <c r="E146" i="85"/>
  <c r="E194" i="82"/>
  <c r="E115" i="82"/>
  <c r="E204" i="82"/>
  <c r="E234" i="85"/>
  <c r="E45" i="85"/>
  <c r="E236" i="85"/>
  <c r="E43" i="85"/>
  <c r="E86" i="85"/>
  <c r="E149" i="82"/>
  <c r="E183" i="85"/>
  <c r="E266" i="85"/>
  <c r="E99" i="85"/>
  <c r="E51" i="85"/>
  <c r="E115" i="85"/>
  <c r="E169" i="85"/>
  <c r="E107" i="82"/>
  <c r="E97" i="82"/>
  <c r="E193" i="82"/>
  <c r="E47" i="82"/>
  <c r="E225" i="82"/>
  <c r="E164" i="82"/>
  <c r="E264" i="85"/>
  <c r="E205" i="82"/>
  <c r="E11" i="85"/>
  <c r="E202" i="82"/>
  <c r="E213" i="82"/>
  <c r="E162" i="85"/>
  <c r="E185" i="82"/>
  <c r="E75" i="82"/>
  <c r="E272" i="85"/>
  <c r="E249" i="85"/>
  <c r="E13" i="85"/>
  <c r="E221" i="85"/>
  <c r="E307" i="85"/>
  <c r="E184" i="82"/>
  <c r="E77" i="82"/>
  <c r="E273" i="82"/>
  <c r="E109" i="82"/>
  <c r="E275" i="82"/>
  <c r="E164" i="85"/>
  <c r="E31" i="85"/>
  <c r="E110" i="85"/>
  <c r="E220" i="85"/>
  <c r="E320" i="82"/>
  <c r="E281" i="85"/>
  <c r="E171" i="85"/>
  <c r="E319" i="82"/>
  <c r="E305" i="85"/>
  <c r="E30" i="85"/>
  <c r="E238" i="85"/>
  <c r="E88" i="82"/>
  <c r="E166" i="82"/>
  <c r="E281" i="82"/>
  <c r="E153" i="82"/>
  <c r="E54" i="82"/>
  <c r="E35" i="85"/>
  <c r="E118" i="85"/>
  <c r="E282" i="85"/>
  <c r="E328" i="82"/>
  <c r="E285" i="85"/>
  <c r="E225" i="85"/>
  <c r="E323" i="82"/>
  <c r="E190" i="85"/>
  <c r="E37" i="85"/>
  <c r="E261" i="85"/>
  <c r="E330" i="82"/>
  <c r="E220" i="82"/>
  <c r="E144" i="82"/>
  <c r="E106" i="82"/>
  <c r="E239" i="85"/>
  <c r="E264" i="82"/>
  <c r="E325" i="82"/>
  <c r="E153" i="85"/>
  <c r="E235" i="82"/>
  <c r="E168" i="82"/>
  <c r="E25" i="82"/>
  <c r="E49" i="85"/>
  <c r="E154" i="85"/>
  <c r="E300" i="82"/>
  <c r="E143" i="82"/>
  <c r="E174" i="85"/>
  <c r="E321" i="85"/>
  <c r="E188" i="82"/>
  <c r="E204" i="85"/>
  <c r="E236" i="82"/>
  <c r="E165" i="82"/>
  <c r="E212" i="82"/>
  <c r="E242" i="85"/>
  <c r="E53" i="85"/>
  <c r="E240" i="85"/>
  <c r="E47" i="85"/>
  <c r="E94" i="85"/>
  <c r="E203" i="82"/>
  <c r="E187" i="85"/>
  <c r="E132" i="85"/>
  <c r="E36" i="85"/>
  <c r="E232" i="85"/>
  <c r="E72" i="85"/>
  <c r="E283" i="85"/>
  <c r="E245" i="85"/>
  <c r="E181" i="85"/>
  <c r="E262" i="82"/>
  <c r="E65" i="82"/>
  <c r="E62" i="82"/>
  <c r="E94" i="82"/>
  <c r="E186" i="82"/>
  <c r="E5" i="82"/>
  <c r="E313" i="82"/>
  <c r="E306" i="82"/>
  <c r="E308" i="82"/>
  <c r="E151" i="82"/>
  <c r="E286" i="85"/>
  <c r="E325" i="85"/>
  <c r="E304" i="82"/>
  <c r="E262" i="85"/>
  <c r="E310" i="82"/>
  <c r="E219" i="82"/>
  <c r="E258" i="82"/>
  <c r="E250" i="85"/>
  <c r="E107" i="85"/>
  <c r="E248" i="85"/>
  <c r="E55" i="85"/>
  <c r="E98" i="85"/>
  <c r="E207" i="82"/>
  <c r="E191" i="85"/>
  <c r="E175" i="85"/>
  <c r="E168" i="85"/>
  <c r="E109" i="85"/>
  <c r="E126" i="85"/>
  <c r="E200" i="85"/>
  <c r="E268" i="82"/>
  <c r="E250" i="82"/>
  <c r="E116" i="82"/>
  <c r="E265" i="82"/>
  <c r="E136" i="82"/>
  <c r="E290" i="82"/>
  <c r="E72" i="82"/>
  <c r="E48" i="85"/>
  <c r="E201" i="82"/>
  <c r="E167" i="82"/>
  <c r="E329" i="85"/>
  <c r="E312" i="82"/>
  <c r="E274" i="85"/>
  <c r="E54" i="85"/>
  <c r="E223" i="82"/>
  <c r="E266" i="82"/>
  <c r="E304" i="85"/>
  <c r="E173" i="85"/>
  <c r="E302" i="85"/>
  <c r="E105" i="85"/>
  <c r="E148" i="85"/>
  <c r="E211" i="82"/>
  <c r="E237" i="85"/>
  <c r="E231" i="85"/>
  <c r="E9" i="85"/>
  <c r="E244" i="85"/>
  <c r="E76" i="85"/>
  <c r="E117" i="85"/>
  <c r="E212" i="85"/>
  <c r="E96" i="85"/>
  <c r="E257" i="85"/>
  <c r="E185" i="85"/>
  <c r="E169" i="82"/>
  <c r="E69" i="82"/>
  <c r="E105" i="82"/>
  <c r="E190" i="82"/>
  <c r="E9" i="82"/>
  <c r="E48" i="82"/>
  <c r="E237" i="82"/>
  <c r="E106" i="85"/>
  <c r="E7" i="85"/>
  <c r="E283" i="82"/>
  <c r="E152" i="82"/>
  <c r="E44" i="85"/>
  <c r="E155" i="82"/>
  <c r="E108" i="85"/>
  <c r="E29" i="85"/>
  <c r="E270" i="82"/>
  <c r="E135" i="82"/>
  <c r="E219" i="85"/>
  <c r="E71" i="82"/>
  <c r="E113" i="85"/>
  <c r="E257" i="82"/>
  <c r="E241" i="85"/>
  <c r="E301" i="85"/>
  <c r="E26" i="85"/>
  <c r="E65" i="85"/>
  <c r="E50" i="82"/>
  <c r="E288" i="82"/>
  <c r="E78" i="82"/>
  <c r="E17" i="82"/>
  <c r="E76" i="82"/>
  <c r="E45" i="82"/>
  <c r="E114" i="85"/>
  <c r="E291" i="82"/>
  <c r="E56" i="85"/>
  <c r="E33" i="85"/>
  <c r="E274" i="82"/>
  <c r="E223" i="85"/>
  <c r="E167" i="85"/>
  <c r="E261" i="82"/>
  <c r="E182" i="85"/>
  <c r="E290" i="85"/>
  <c r="E203" i="85"/>
  <c r="E184" i="85"/>
  <c r="E326" i="82"/>
  <c r="E232" i="82"/>
  <c r="E95" i="82"/>
  <c r="E73" i="85"/>
  <c r="E206" i="82"/>
  <c r="E263" i="82"/>
  <c r="E145" i="85"/>
  <c r="E189" i="82"/>
  <c r="E79" i="82"/>
  <c r="E322" i="85"/>
  <c r="E251" i="85"/>
  <c r="E17" i="85"/>
  <c r="E77" i="85"/>
  <c r="E127" i="82"/>
  <c r="E331" i="82"/>
  <c r="E125" i="82"/>
  <c r="E49" i="82"/>
  <c r="E127" i="85"/>
  <c r="E210" i="82"/>
  <c r="E271" i="82"/>
  <c r="E149" i="85"/>
  <c r="E231" i="82"/>
  <c r="E183" i="82"/>
  <c r="E330" i="85"/>
  <c r="E8" i="85"/>
  <c r="E313" i="85"/>
  <c r="E207" i="85"/>
  <c r="E192" i="82"/>
  <c r="E150" i="82"/>
  <c r="E113" i="82"/>
  <c r="E321" i="82"/>
  <c r="E208" i="85"/>
  <c r="E201" i="85"/>
  <c r="E174" i="82"/>
  <c r="E287" i="82"/>
  <c r="E80" i="85"/>
  <c r="E124" i="85"/>
  <c r="E187" i="82"/>
  <c r="E327" i="82"/>
  <c r="E75" i="85"/>
  <c r="E300" i="85"/>
  <c r="E246" i="85"/>
  <c r="E258" i="85"/>
  <c r="E286" i="82"/>
  <c r="E130" i="85"/>
  <c r="E284" i="82"/>
  <c r="E147" i="85"/>
  <c r="E79" i="85"/>
  <c r="E165" i="85"/>
  <c r="E166" i="85"/>
  <c r="E181" i="82"/>
  <c r="E36" i="82"/>
  <c r="E156" i="82"/>
  <c r="E69" i="85"/>
  <c r="E33" i="82"/>
  <c r="E92" i="82"/>
  <c r="E18" i="82"/>
  <c r="E66" i="82"/>
  <c r="E247" i="82"/>
  <c r="E194" i="85"/>
  <c r="E43" i="82"/>
  <c r="E271" i="85"/>
  <c r="E125" i="85"/>
  <c r="E95" i="85"/>
  <c r="E208" i="82"/>
  <c r="E324" i="82"/>
  <c r="E213" i="85"/>
  <c r="E136" i="85"/>
  <c r="E111" i="85"/>
  <c r="E173" i="82"/>
  <c r="E118" i="82"/>
  <c r="E263" i="85"/>
  <c r="E186" i="85"/>
  <c r="E24" i="85"/>
  <c r="E52" i="85"/>
  <c r="E129" i="82"/>
  <c r="E272" i="82"/>
  <c r="E191" i="82"/>
  <c r="E323" i="85"/>
  <c r="E273" i="85"/>
  <c r="E241" i="82"/>
  <c r="E97" i="85"/>
  <c r="E182" i="82"/>
  <c r="E12" i="85"/>
  <c r="E245" i="82"/>
  <c r="E137" i="82"/>
  <c r="E270" i="85"/>
  <c r="E34" i="85"/>
  <c r="E188" i="85"/>
  <c r="E292" i="82"/>
  <c r="E14" i="85"/>
  <c r="E326" i="85"/>
  <c r="E324" i="85"/>
  <c r="E88" i="85"/>
  <c r="E192" i="85"/>
  <c r="E32" i="85"/>
  <c r="E144" i="85"/>
  <c r="E211" i="85"/>
  <c r="E234" i="82"/>
  <c r="E10" i="82"/>
  <c r="E243" i="85"/>
  <c r="E15" i="85"/>
  <c r="E239" i="82"/>
  <c r="E29" i="82"/>
  <c r="E64" i="85"/>
  <c r="E89" i="82"/>
  <c r="E224" i="82"/>
  <c r="E221" i="82"/>
  <c r="E309" i="85"/>
  <c r="E243" i="82"/>
  <c r="E233" i="85"/>
  <c r="E200" i="82"/>
  <c r="E131" i="85"/>
  <c r="E37" i="82"/>
  <c r="E209" i="85"/>
  <c r="E128" i="85"/>
  <c r="E224" i="85"/>
  <c r="E96" i="82"/>
  <c r="E8" i="82"/>
  <c r="E114" i="82"/>
  <c r="E66" i="85"/>
  <c r="E129" i="85"/>
  <c r="E265" i="85"/>
  <c r="E332" i="82"/>
  <c r="E130" i="82"/>
  <c r="E53" i="82"/>
  <c r="E137" i="85"/>
  <c r="E112" i="85"/>
  <c r="E16" i="82"/>
  <c r="E269" i="85"/>
  <c r="E322" i="82"/>
  <c r="E28" i="85"/>
  <c r="E170" i="82"/>
  <c r="E133" i="82"/>
  <c r="E319" i="85"/>
  <c r="E170" i="85"/>
  <c r="E32" i="82"/>
  <c r="E172" i="82"/>
  <c r="N10" i="85" l="1"/>
  <c r="S10" i="85" s="1"/>
  <c r="N11" i="85"/>
  <c r="R11" i="85" s="1"/>
  <c r="N15" i="85"/>
  <c r="P15" i="85" s="1"/>
  <c r="N14" i="85"/>
  <c r="S14" i="85" s="1"/>
  <c r="N19" i="85"/>
  <c r="R19" i="85" s="1"/>
  <c r="N13" i="85"/>
  <c r="P13" i="85" s="1"/>
  <c r="N16" i="85"/>
  <c r="N6" i="85"/>
  <c r="N7" i="85"/>
  <c r="N18" i="85"/>
  <c r="N9" i="85"/>
  <c r="N8" i="85"/>
  <c r="P10" i="85"/>
  <c r="N20" i="85"/>
  <c r="N17" i="85"/>
  <c r="N21" i="85"/>
  <c r="N12" i="85"/>
  <c r="N5" i="85"/>
  <c r="N15" i="82"/>
  <c r="P15" i="82" s="1"/>
  <c r="N5" i="82"/>
  <c r="N12" i="82"/>
  <c r="N19" i="82"/>
  <c r="N16" i="82"/>
  <c r="N8" i="82"/>
  <c r="N20" i="82"/>
  <c r="N9" i="82"/>
  <c r="N14" i="82"/>
  <c r="N10" i="82"/>
  <c r="N11" i="82"/>
  <c r="N13" i="82"/>
  <c r="N18" i="82"/>
  <c r="N6" i="82"/>
  <c r="N17" i="82"/>
  <c r="N7" i="82"/>
  <c r="N21" i="82"/>
  <c r="V14" i="85" l="1"/>
  <c r="W14" i="85" s="1"/>
  <c r="G19" i="73" s="1"/>
  <c r="H19" i="73" s="1"/>
  <c r="V10" i="85"/>
  <c r="W10" i="85" s="1"/>
  <c r="R10" i="85"/>
  <c r="S11" i="85"/>
  <c r="P11" i="85"/>
  <c r="R15" i="85"/>
  <c r="S15" i="85"/>
  <c r="P14" i="85"/>
  <c r="R14" i="85"/>
  <c r="S19" i="85"/>
  <c r="R13" i="85"/>
  <c r="S13" i="85"/>
  <c r="P19" i="85"/>
  <c r="P17" i="85"/>
  <c r="R17" i="85"/>
  <c r="S17" i="85"/>
  <c r="P20" i="85"/>
  <c r="R20" i="85"/>
  <c r="S20" i="85"/>
  <c r="R8" i="85"/>
  <c r="S8" i="85"/>
  <c r="P8" i="85"/>
  <c r="P9" i="85"/>
  <c r="R9" i="85"/>
  <c r="S9" i="85"/>
  <c r="P21" i="85"/>
  <c r="S21" i="85"/>
  <c r="R21" i="85"/>
  <c r="G15" i="73"/>
  <c r="H15" i="73" s="1"/>
  <c r="R18" i="85"/>
  <c r="P18" i="85"/>
  <c r="S18" i="85"/>
  <c r="P7" i="85"/>
  <c r="R7" i="85"/>
  <c r="S7" i="85"/>
  <c r="R6" i="85"/>
  <c r="P6" i="85"/>
  <c r="S6" i="85"/>
  <c r="R16" i="85"/>
  <c r="P16" i="85"/>
  <c r="S16" i="85"/>
  <c r="P12" i="85"/>
  <c r="S12" i="85"/>
  <c r="R12" i="85"/>
  <c r="S15" i="82"/>
  <c r="R15" i="82"/>
  <c r="N22" i="85"/>
  <c r="S5" i="85"/>
  <c r="P5" i="85"/>
  <c r="R5" i="85"/>
  <c r="R21" i="82"/>
  <c r="S21" i="82"/>
  <c r="P21" i="82"/>
  <c r="S17" i="82"/>
  <c r="P17" i="82"/>
  <c r="R17" i="82"/>
  <c r="S14" i="82"/>
  <c r="P14" i="82"/>
  <c r="R14" i="82"/>
  <c r="S13" i="82"/>
  <c r="R13" i="82"/>
  <c r="P13" i="82"/>
  <c r="S6" i="82"/>
  <c r="P6" i="82"/>
  <c r="R6" i="82"/>
  <c r="R20" i="82"/>
  <c r="S20" i="82"/>
  <c r="P20" i="82"/>
  <c r="S8" i="82"/>
  <c r="P8" i="82"/>
  <c r="R8" i="82"/>
  <c r="S16" i="82"/>
  <c r="R16" i="82"/>
  <c r="P16" i="82"/>
  <c r="P18" i="82"/>
  <c r="R18" i="82"/>
  <c r="S18" i="82"/>
  <c r="S9" i="82"/>
  <c r="P9" i="82"/>
  <c r="R9" i="82"/>
  <c r="S19" i="82"/>
  <c r="P19" i="82"/>
  <c r="R19" i="82"/>
  <c r="R7" i="82"/>
  <c r="P7" i="82"/>
  <c r="S7" i="82"/>
  <c r="P11" i="82"/>
  <c r="S11" i="82"/>
  <c r="R11" i="82"/>
  <c r="P12" i="82"/>
  <c r="R12" i="82"/>
  <c r="S12" i="82"/>
  <c r="P10" i="82"/>
  <c r="S10" i="82"/>
  <c r="R10" i="82"/>
  <c r="S5" i="82"/>
  <c r="R5" i="82"/>
  <c r="P5" i="82"/>
  <c r="N22" i="82"/>
  <c r="C30" i="50"/>
  <c r="D30" i="50"/>
  <c r="E30" i="50"/>
  <c r="F30" i="50"/>
  <c r="G30" i="50"/>
  <c r="H30" i="50"/>
  <c r="I30" i="50"/>
  <c r="J30" i="50"/>
  <c r="K30" i="50"/>
  <c r="L30" i="50"/>
  <c r="M30" i="50"/>
  <c r="C31" i="50"/>
  <c r="D31" i="50"/>
  <c r="E31" i="50"/>
  <c r="F31" i="50"/>
  <c r="G31" i="50"/>
  <c r="H31" i="50"/>
  <c r="I31" i="50"/>
  <c r="J31" i="50"/>
  <c r="K31" i="50"/>
  <c r="L31" i="50"/>
  <c r="M31" i="50"/>
  <c r="C32" i="50"/>
  <c r="D32" i="50"/>
  <c r="E32" i="50"/>
  <c r="F32" i="50"/>
  <c r="G32" i="50"/>
  <c r="H32" i="50"/>
  <c r="I32" i="50"/>
  <c r="J32" i="50"/>
  <c r="K32" i="50"/>
  <c r="L32" i="50"/>
  <c r="M32" i="50"/>
  <c r="C33" i="50"/>
  <c r="D33" i="50"/>
  <c r="E33" i="50"/>
  <c r="F33" i="50"/>
  <c r="G33" i="50"/>
  <c r="H33" i="50"/>
  <c r="I33" i="50"/>
  <c r="J33" i="50"/>
  <c r="K33" i="50"/>
  <c r="L33" i="50"/>
  <c r="M33" i="50"/>
  <c r="C34" i="50"/>
  <c r="D34" i="50"/>
  <c r="E34" i="50"/>
  <c r="F34" i="50"/>
  <c r="G34" i="50"/>
  <c r="H34" i="50"/>
  <c r="I34" i="50"/>
  <c r="J34" i="50"/>
  <c r="K34" i="50"/>
  <c r="L34" i="50"/>
  <c r="M34" i="50"/>
  <c r="C35" i="50"/>
  <c r="D35" i="50"/>
  <c r="E35" i="50"/>
  <c r="F35" i="50"/>
  <c r="G35" i="50"/>
  <c r="H35" i="50"/>
  <c r="I35" i="50"/>
  <c r="J35" i="50"/>
  <c r="K35" i="50"/>
  <c r="L35" i="50"/>
  <c r="M35" i="50"/>
  <c r="C36" i="50"/>
  <c r="D36" i="50"/>
  <c r="E36" i="50"/>
  <c r="F36" i="50"/>
  <c r="G36" i="50"/>
  <c r="H36" i="50"/>
  <c r="I36" i="50"/>
  <c r="J36" i="50"/>
  <c r="K36" i="50"/>
  <c r="L36" i="50"/>
  <c r="M36" i="50"/>
  <c r="C37" i="50"/>
  <c r="D37" i="50"/>
  <c r="E37" i="50"/>
  <c r="F37" i="50"/>
  <c r="G37" i="50"/>
  <c r="H37" i="50"/>
  <c r="I37" i="50"/>
  <c r="J37" i="50"/>
  <c r="K37" i="50"/>
  <c r="L37" i="50"/>
  <c r="M37" i="50"/>
  <c r="C38" i="50"/>
  <c r="D38" i="50"/>
  <c r="E38" i="50"/>
  <c r="F38" i="50"/>
  <c r="G38" i="50"/>
  <c r="H38" i="50"/>
  <c r="I38" i="50"/>
  <c r="J38" i="50"/>
  <c r="K38" i="50"/>
  <c r="L38" i="50"/>
  <c r="M38" i="50"/>
  <c r="C39" i="50"/>
  <c r="D39" i="50"/>
  <c r="E39" i="50"/>
  <c r="F39" i="50"/>
  <c r="G39" i="50"/>
  <c r="H39" i="50"/>
  <c r="I39" i="50"/>
  <c r="J39" i="50"/>
  <c r="K39" i="50"/>
  <c r="L39" i="50"/>
  <c r="M39" i="50"/>
  <c r="C40" i="50"/>
  <c r="D40" i="50"/>
  <c r="E40" i="50"/>
  <c r="F40" i="50"/>
  <c r="G40" i="50"/>
  <c r="H40" i="50"/>
  <c r="I40" i="50"/>
  <c r="J40" i="50"/>
  <c r="P40" i="50" s="1"/>
  <c r="K40" i="50"/>
  <c r="L40" i="50"/>
  <c r="M40" i="50"/>
  <c r="C41" i="50"/>
  <c r="D41" i="50"/>
  <c r="E41" i="50"/>
  <c r="F41" i="50"/>
  <c r="G41" i="50"/>
  <c r="H41" i="50"/>
  <c r="I41" i="50"/>
  <c r="J41" i="50"/>
  <c r="K41" i="50"/>
  <c r="L41" i="50"/>
  <c r="M41" i="50"/>
  <c r="C42" i="50"/>
  <c r="D42" i="50"/>
  <c r="E42" i="50"/>
  <c r="F42" i="50"/>
  <c r="G42" i="50"/>
  <c r="H42" i="50"/>
  <c r="I42" i="50"/>
  <c r="J42" i="50"/>
  <c r="K42" i="50"/>
  <c r="L42" i="50"/>
  <c r="M42" i="50"/>
  <c r="C43" i="50"/>
  <c r="D43" i="50"/>
  <c r="E43" i="50"/>
  <c r="F43" i="50"/>
  <c r="G43" i="50"/>
  <c r="H43" i="50"/>
  <c r="I43" i="50"/>
  <c r="J43" i="50"/>
  <c r="K43" i="50"/>
  <c r="L43" i="50"/>
  <c r="M43" i="50"/>
  <c r="C44" i="50"/>
  <c r="D44" i="50"/>
  <c r="E44" i="50"/>
  <c r="F44" i="50"/>
  <c r="G44" i="50"/>
  <c r="H44" i="50"/>
  <c r="I44" i="50"/>
  <c r="J44" i="50"/>
  <c r="K44" i="50"/>
  <c r="L44" i="50"/>
  <c r="M44" i="50"/>
  <c r="C45" i="50"/>
  <c r="D45" i="50"/>
  <c r="E45" i="50"/>
  <c r="F45" i="50"/>
  <c r="G45" i="50"/>
  <c r="H45" i="50"/>
  <c r="I45" i="50"/>
  <c r="J45" i="50"/>
  <c r="K45" i="50"/>
  <c r="L45" i="50"/>
  <c r="M45" i="50"/>
  <c r="C46" i="50"/>
  <c r="D46" i="50"/>
  <c r="E46" i="50"/>
  <c r="F46" i="50"/>
  <c r="G46" i="50"/>
  <c r="H46" i="50"/>
  <c r="I46" i="50"/>
  <c r="J46" i="50"/>
  <c r="K46" i="50"/>
  <c r="L46" i="50"/>
  <c r="M46" i="50"/>
  <c r="C47" i="50"/>
  <c r="D47" i="50"/>
  <c r="E47" i="50"/>
  <c r="F47" i="50"/>
  <c r="G47" i="50"/>
  <c r="H47" i="50"/>
  <c r="I47" i="50"/>
  <c r="J47" i="50"/>
  <c r="K47" i="50"/>
  <c r="L47" i="50"/>
  <c r="M47" i="50"/>
  <c r="C48" i="50"/>
  <c r="D48" i="50"/>
  <c r="E48" i="50"/>
  <c r="F48" i="50"/>
  <c r="G48" i="50"/>
  <c r="H48" i="50"/>
  <c r="I48" i="50"/>
  <c r="J48" i="50"/>
  <c r="K48" i="50"/>
  <c r="L48" i="50"/>
  <c r="M48" i="50"/>
  <c r="C49" i="50"/>
  <c r="D49" i="50"/>
  <c r="E49" i="50"/>
  <c r="F49" i="50"/>
  <c r="G49" i="50"/>
  <c r="H49" i="50"/>
  <c r="I49" i="50"/>
  <c r="J49" i="50"/>
  <c r="K49" i="50"/>
  <c r="L49" i="50"/>
  <c r="M49" i="50"/>
  <c r="C50" i="50"/>
  <c r="D50" i="50"/>
  <c r="E50" i="50"/>
  <c r="F50" i="50"/>
  <c r="G50" i="50"/>
  <c r="H50" i="50"/>
  <c r="I50" i="50"/>
  <c r="J50" i="50"/>
  <c r="K50" i="50"/>
  <c r="L50" i="50"/>
  <c r="M50" i="50"/>
  <c r="B31" i="50"/>
  <c r="B32" i="50"/>
  <c r="B33" i="50"/>
  <c r="B34" i="50"/>
  <c r="B35" i="50"/>
  <c r="B36" i="50"/>
  <c r="B37" i="50"/>
  <c r="O37" i="50" s="1"/>
  <c r="B38" i="50"/>
  <c r="B39" i="50"/>
  <c r="B40" i="50"/>
  <c r="B41" i="50"/>
  <c r="B42" i="50"/>
  <c r="B43" i="50"/>
  <c r="B44" i="50"/>
  <c r="B45" i="50"/>
  <c r="B46" i="50"/>
  <c r="B47" i="50"/>
  <c r="B48" i="50"/>
  <c r="B49" i="50"/>
  <c r="O49" i="50" s="1"/>
  <c r="B50" i="50"/>
  <c r="B30" i="50"/>
  <c r="V19" i="85" l="1"/>
  <c r="W19" i="85" s="1"/>
  <c r="G24" i="73" s="1"/>
  <c r="H24" i="73" s="1"/>
  <c r="V8" i="85"/>
  <c r="W8" i="85" s="1"/>
  <c r="V18" i="85"/>
  <c r="W18" i="85" s="1"/>
  <c r="G23" i="73" s="1"/>
  <c r="H23" i="73" s="1"/>
  <c r="V17" i="85"/>
  <c r="W17" i="85" s="1"/>
  <c r="G22" i="73" s="1"/>
  <c r="H22" i="73" s="1"/>
  <c r="V11" i="85"/>
  <c r="W11" i="85" s="1"/>
  <c r="G16" i="73" s="1"/>
  <c r="H16" i="73" s="1"/>
  <c r="V21" i="85"/>
  <c r="W21" i="85" s="1"/>
  <c r="G26" i="73" s="1"/>
  <c r="H26" i="73" s="1"/>
  <c r="V12" i="85"/>
  <c r="W12" i="85" s="1"/>
  <c r="V20" i="85"/>
  <c r="W20" i="85" s="1"/>
  <c r="G25" i="73" s="1"/>
  <c r="H25" i="73" s="1"/>
  <c r="V15" i="85"/>
  <c r="W15" i="85" s="1"/>
  <c r="G20" i="73" s="1"/>
  <c r="H20" i="73" s="1"/>
  <c r="V16" i="85"/>
  <c r="W16" i="85" s="1"/>
  <c r="G21" i="73" s="1"/>
  <c r="H21" i="73" s="1"/>
  <c r="V9" i="85"/>
  <c r="W9" i="85" s="1"/>
  <c r="G14" i="73" s="1"/>
  <c r="H14" i="73" s="1"/>
  <c r="V13" i="85"/>
  <c r="W13" i="85" s="1"/>
  <c r="G18" i="73" s="1"/>
  <c r="H18" i="73" s="1"/>
  <c r="V6" i="85"/>
  <c r="W6" i="85" s="1"/>
  <c r="G11" i="73" s="1"/>
  <c r="H11" i="73" s="1"/>
  <c r="V7" i="85"/>
  <c r="W7" i="85" s="1"/>
  <c r="G12" i="73" s="1"/>
  <c r="H12" i="73" s="1"/>
  <c r="P41" i="50"/>
  <c r="O47" i="50"/>
  <c r="P42" i="50"/>
  <c r="O34" i="50"/>
  <c r="O32" i="50"/>
  <c r="O31" i="50"/>
  <c r="P34" i="50"/>
  <c r="O42" i="50"/>
  <c r="P47" i="50"/>
  <c r="P35" i="50"/>
  <c r="O36" i="50"/>
  <c r="O35" i="50"/>
  <c r="P30" i="50"/>
  <c r="O46" i="50"/>
  <c r="O45" i="50"/>
  <c r="P44" i="50"/>
  <c r="P32" i="50"/>
  <c r="O43" i="50"/>
  <c r="O41" i="50"/>
  <c r="P36" i="50"/>
  <c r="O40" i="50"/>
  <c r="P49" i="50"/>
  <c r="P37" i="50"/>
  <c r="P43" i="50"/>
  <c r="O48" i="50"/>
  <c r="P31" i="50"/>
  <c r="O33" i="50"/>
  <c r="O44" i="50"/>
  <c r="P45" i="50"/>
  <c r="P33" i="50"/>
  <c r="P46" i="50"/>
  <c r="P48" i="50"/>
  <c r="O30" i="50"/>
  <c r="O39" i="50"/>
  <c r="P50" i="50"/>
  <c r="P38" i="50"/>
  <c r="O50" i="50"/>
  <c r="O38" i="50"/>
  <c r="P39" i="50"/>
  <c r="G13" i="73"/>
  <c r="H13" i="73" s="1"/>
  <c r="G17" i="73"/>
  <c r="H17" i="73" s="1"/>
  <c r="S22" i="85"/>
  <c r="V5" i="85"/>
  <c r="P22" i="85"/>
  <c r="R22" i="85"/>
  <c r="P22" i="82"/>
  <c r="R22" i="82"/>
  <c r="S22" i="82"/>
  <c r="I51" i="50"/>
  <c r="K51" i="50"/>
  <c r="E51" i="50"/>
  <c r="E54" i="50" s="1"/>
  <c r="D51" i="50"/>
  <c r="D54" i="50" s="1"/>
  <c r="B51" i="50"/>
  <c r="O51" i="50" s="1"/>
  <c r="B52" i="50"/>
  <c r="B53" i="50"/>
  <c r="J51" i="50"/>
  <c r="M51" i="50"/>
  <c r="E52" i="50"/>
  <c r="E53" i="50"/>
  <c r="L51" i="50"/>
  <c r="D52" i="50"/>
  <c r="D53" i="50"/>
  <c r="C51" i="50"/>
  <c r="C54" i="50" s="1"/>
  <c r="C52" i="50"/>
  <c r="C53" i="50"/>
  <c r="P52" i="50" l="1"/>
  <c r="P51" i="50"/>
  <c r="O52" i="50"/>
  <c r="P53" i="50"/>
  <c r="B54" i="50"/>
  <c r="O54" i="50" s="1"/>
  <c r="W5" i="85"/>
  <c r="V22" i="85"/>
  <c r="I176" i="82" l="1"/>
  <c r="I159" i="82"/>
  <c r="J159" i="82" s="1"/>
  <c r="I252" i="82"/>
  <c r="I256" i="82"/>
  <c r="J256" i="82" s="1"/>
  <c r="I255" i="82"/>
  <c r="J255" i="82" s="1"/>
  <c r="I295" i="82"/>
  <c r="I199" i="82"/>
  <c r="J199" i="82" s="1"/>
  <c r="I179" i="82"/>
  <c r="J179" i="82" s="1"/>
  <c r="I60" i="82"/>
  <c r="J60" i="82" s="1"/>
  <c r="I122" i="82"/>
  <c r="J122" i="82" s="1"/>
  <c r="I336" i="82"/>
  <c r="J336" i="82" s="1"/>
  <c r="I85" i="82"/>
  <c r="J85" i="82" s="1"/>
  <c r="I277" i="82"/>
  <c r="J277" i="82" s="1"/>
  <c r="I276" i="82"/>
  <c r="I23" i="82"/>
  <c r="J23" i="82" s="1"/>
  <c r="I216" i="82"/>
  <c r="J216" i="82" s="1"/>
  <c r="I39" i="82"/>
  <c r="J39" i="82" s="1"/>
  <c r="I57" i="82"/>
  <c r="I84" i="82"/>
  <c r="J84" i="82" s="1"/>
  <c r="I299" i="82"/>
  <c r="J299" i="82" s="1"/>
  <c r="I228" i="82"/>
  <c r="J228" i="82" s="1"/>
  <c r="I83" i="82"/>
  <c r="J83" i="82" s="1"/>
  <c r="I82" i="82"/>
  <c r="J82" i="82" s="1"/>
  <c r="I318" i="82"/>
  <c r="J318" i="82" s="1"/>
  <c r="I104" i="82"/>
  <c r="J104" i="82" s="1"/>
  <c r="I298" i="82"/>
  <c r="J298" i="82" s="1"/>
  <c r="I22" i="82"/>
  <c r="J22" i="82" s="1"/>
  <c r="I227" i="82"/>
  <c r="J227" i="82" s="1"/>
  <c r="I315" i="82"/>
  <c r="J315" i="82" s="1"/>
  <c r="I333" i="82"/>
  <c r="I59" i="82"/>
  <c r="J59" i="82" s="1"/>
  <c r="I40" i="82"/>
  <c r="J40" i="82" s="1"/>
  <c r="I334" i="82"/>
  <c r="J334" i="82" s="1"/>
  <c r="I38" i="82"/>
  <c r="I297" i="82"/>
  <c r="J297" i="82" s="1"/>
  <c r="I280" i="82"/>
  <c r="J280" i="82" s="1"/>
  <c r="I101" i="82"/>
  <c r="J101" i="82" s="1"/>
  <c r="I42" i="82"/>
  <c r="J42" i="82" s="1"/>
  <c r="I226" i="82"/>
  <c r="I195" i="82"/>
  <c r="I140" i="82"/>
  <c r="J140" i="82" s="1"/>
  <c r="I253" i="82"/>
  <c r="J253" i="82" s="1"/>
  <c r="I296" i="82"/>
  <c r="J296" i="82" s="1"/>
  <c r="I197" i="82"/>
  <c r="J197" i="82" s="1"/>
  <c r="I81" i="82"/>
  <c r="I218" i="82"/>
  <c r="J218" i="82" s="1"/>
  <c r="I120" i="82"/>
  <c r="J120" i="82" s="1"/>
  <c r="I58" i="82"/>
  <c r="J58" i="82" s="1"/>
  <c r="I254" i="82"/>
  <c r="J254" i="82" s="1"/>
  <c r="I214" i="82"/>
  <c r="I141" i="82"/>
  <c r="J141" i="82" s="1"/>
  <c r="I103" i="82"/>
  <c r="J103" i="82" s="1"/>
  <c r="I230" i="82"/>
  <c r="J230" i="82" s="1"/>
  <c r="I317" i="82"/>
  <c r="J317" i="82" s="1"/>
  <c r="I41" i="82"/>
  <c r="J41" i="82" s="1"/>
  <c r="I215" i="82"/>
  <c r="J215" i="82" s="1"/>
  <c r="I335" i="82"/>
  <c r="J335" i="82" s="1"/>
  <c r="I217" i="82"/>
  <c r="J217" i="82" s="1"/>
  <c r="I100" i="82"/>
  <c r="I278" i="82"/>
  <c r="J278" i="82" s="1"/>
  <c r="I177" i="82"/>
  <c r="J177" i="82" s="1"/>
  <c r="I102" i="82"/>
  <c r="J102" i="82" s="1"/>
  <c r="I160" i="82"/>
  <c r="J160" i="82" s="1"/>
  <c r="I198" i="82"/>
  <c r="J198" i="82" s="1"/>
  <c r="I161" i="82"/>
  <c r="J161" i="82" s="1"/>
  <c r="I123" i="82"/>
  <c r="J123" i="82" s="1"/>
  <c r="I180" i="82"/>
  <c r="J180" i="82" s="1"/>
  <c r="I21" i="82"/>
  <c r="J21" i="82" s="1"/>
  <c r="I20" i="82"/>
  <c r="J20" i="82" s="1"/>
  <c r="I61" i="82"/>
  <c r="J61" i="82" s="1"/>
  <c r="I19" i="82"/>
  <c r="I139" i="82"/>
  <c r="J139" i="82" s="1"/>
  <c r="I229" i="82"/>
  <c r="J229" i="82" s="1"/>
  <c r="I142" i="82"/>
  <c r="J142" i="82" s="1"/>
  <c r="I157" i="82"/>
  <c r="I119" i="82"/>
  <c r="I178" i="82"/>
  <c r="J178" i="82" s="1"/>
  <c r="I158" i="82"/>
  <c r="J158" i="82" s="1"/>
  <c r="I337" i="82"/>
  <c r="J337" i="82" s="1"/>
  <c r="I279" i="82"/>
  <c r="J279" i="82" s="1"/>
  <c r="I121" i="82"/>
  <c r="J121" i="82" s="1"/>
  <c r="I196" i="82"/>
  <c r="J196" i="82" s="1"/>
  <c r="I314" i="82"/>
  <c r="I138" i="82"/>
  <c r="I316" i="82"/>
  <c r="J316" i="82" s="1"/>
  <c r="W22" i="85"/>
  <c r="G10" i="73"/>
  <c r="U8" i="82" l="1"/>
  <c r="J81" i="82"/>
  <c r="J19" i="82"/>
  <c r="U5" i="82"/>
  <c r="U16" i="82"/>
  <c r="J226" i="82"/>
  <c r="J276" i="82"/>
  <c r="U18" i="82"/>
  <c r="J333" i="82"/>
  <c r="U21" i="82"/>
  <c r="J295" i="82"/>
  <c r="U19" i="82"/>
  <c r="U15" i="82"/>
  <c r="J214" i="82"/>
  <c r="U14" i="82"/>
  <c r="J195" i="82"/>
  <c r="U10" i="82"/>
  <c r="J119" i="82"/>
  <c r="J38" i="82"/>
  <c r="U6" i="82"/>
  <c r="J157" i="82"/>
  <c r="U12" i="82"/>
  <c r="J57" i="82"/>
  <c r="U7" i="82"/>
  <c r="U9" i="82"/>
  <c r="J100" i="82"/>
  <c r="J252" i="82"/>
  <c r="U17" i="82"/>
  <c r="J138" i="82"/>
  <c r="U11" i="82"/>
  <c r="J314" i="82"/>
  <c r="U20" i="82"/>
  <c r="U13" i="82"/>
  <c r="J176" i="82"/>
  <c r="H10" i="73"/>
  <c r="H27" i="73" s="1"/>
  <c r="G27" i="73"/>
  <c r="V21" i="82" l="1"/>
  <c r="W21" i="82" s="1"/>
  <c r="D26" i="73" s="1"/>
  <c r="V20" i="82"/>
  <c r="W20" i="82" s="1"/>
  <c r="D25" i="73" s="1"/>
  <c r="V6" i="82"/>
  <c r="W6" i="82" s="1"/>
  <c r="D11" i="73" s="1"/>
  <c r="V18" i="82"/>
  <c r="W18" i="82" s="1"/>
  <c r="D23" i="73" s="1"/>
  <c r="V11" i="82"/>
  <c r="W11" i="82" s="1"/>
  <c r="D16" i="73" s="1"/>
  <c r="V19" i="82"/>
  <c r="W19" i="82" s="1"/>
  <c r="D24" i="73" s="1"/>
  <c r="V16" i="82"/>
  <c r="W16" i="82" s="1"/>
  <c r="D21" i="73" s="1"/>
  <c r="V7" i="82"/>
  <c r="W7" i="82" s="1"/>
  <c r="D12" i="73" s="1"/>
  <c r="V13" i="82"/>
  <c r="W13" i="82" s="1"/>
  <c r="D18" i="73" s="1"/>
  <c r="V17" i="82"/>
  <c r="W17" i="82" s="1"/>
  <c r="D22" i="73" s="1"/>
  <c r="V5" i="82"/>
  <c r="W5" i="82" s="1"/>
  <c r="V14" i="82"/>
  <c r="W14" i="82" s="1"/>
  <c r="D19" i="73" s="1"/>
  <c r="V9" i="82"/>
  <c r="W9" i="82" s="1"/>
  <c r="D14" i="73" s="1"/>
  <c r="V10" i="82"/>
  <c r="W10" i="82" s="1"/>
  <c r="D15" i="73" s="1"/>
  <c r="V15" i="82"/>
  <c r="W15" i="82" s="1"/>
  <c r="D20" i="73" s="1"/>
  <c r="V8" i="82"/>
  <c r="W8" i="82" s="1"/>
  <c r="D13" i="73" s="1"/>
  <c r="U22" i="82"/>
  <c r="V12" i="82"/>
  <c r="W12" i="82" s="1"/>
  <c r="V22" i="82" l="1"/>
  <c r="E11" i="73"/>
  <c r="K11" i="73" s="1"/>
  <c r="E21" i="73"/>
  <c r="K21" i="73" s="1"/>
  <c r="E23" i="73"/>
  <c r="K23" i="73" s="1"/>
  <c r="E13" i="73"/>
  <c r="K13" i="73" s="1"/>
  <c r="E15" i="73"/>
  <c r="K15" i="73" s="1"/>
  <c r="E19" i="73"/>
  <c r="K19" i="73" s="1"/>
  <c r="E14" i="73"/>
  <c r="K14" i="73" s="1"/>
  <c r="D10" i="73"/>
  <c r="W22" i="82"/>
  <c r="E16" i="73"/>
  <c r="K16" i="73" s="1"/>
  <c r="E24" i="73"/>
  <c r="K24" i="73" s="1"/>
  <c r="D17" i="73"/>
  <c r="E18" i="73"/>
  <c r="K18" i="73" s="1"/>
  <c r="E22" i="73"/>
  <c r="K22" i="73" s="1"/>
  <c r="E26" i="73"/>
  <c r="K26" i="73" s="1"/>
  <c r="E20" i="73"/>
  <c r="K20" i="73" s="1"/>
  <c r="E25" i="73"/>
  <c r="K25" i="73" s="1"/>
  <c r="E12" i="73"/>
  <c r="K12" i="73" s="1"/>
  <c r="E71" i="73" l="1"/>
  <c r="G71" i="73"/>
  <c r="C71" i="73"/>
  <c r="D71" i="73"/>
  <c r="F71" i="73"/>
  <c r="D63" i="73"/>
  <c r="F63" i="73"/>
  <c r="C63" i="73"/>
  <c r="H63" i="73" s="1"/>
  <c r="E63" i="73"/>
  <c r="G63" i="73"/>
  <c r="F61" i="73"/>
  <c r="G61" i="73"/>
  <c r="D61" i="73"/>
  <c r="E61" i="73"/>
  <c r="C61" i="73"/>
  <c r="G59" i="73"/>
  <c r="E59" i="73"/>
  <c r="C59" i="73"/>
  <c r="F59" i="73"/>
  <c r="D59" i="73"/>
  <c r="F66" i="73"/>
  <c r="E66" i="73"/>
  <c r="G66" i="73"/>
  <c r="C66" i="73"/>
  <c r="H66" i="73" s="1"/>
  <c r="D66" i="73"/>
  <c r="C72" i="73"/>
  <c r="E72" i="73"/>
  <c r="F72" i="73"/>
  <c r="G72" i="73"/>
  <c r="D72" i="73"/>
  <c r="H72" i="73" s="1"/>
  <c r="E62" i="73"/>
  <c r="D62" i="73"/>
  <c r="F62" i="73"/>
  <c r="C62" i="73"/>
  <c r="G62" i="73"/>
  <c r="C67" i="73"/>
  <c r="F67" i="73"/>
  <c r="D67" i="73"/>
  <c r="G67" i="73"/>
  <c r="E67" i="73"/>
  <c r="D60" i="73"/>
  <c r="F60" i="73"/>
  <c r="G60" i="73"/>
  <c r="C60" i="73"/>
  <c r="E60" i="73"/>
  <c r="E73" i="73"/>
  <c r="G73" i="73"/>
  <c r="F73" i="73"/>
  <c r="C73" i="73"/>
  <c r="D73" i="73"/>
  <c r="C70" i="73"/>
  <c r="D70" i="73"/>
  <c r="F70" i="73"/>
  <c r="G70" i="73"/>
  <c r="E70" i="73"/>
  <c r="F69" i="73"/>
  <c r="D69" i="73"/>
  <c r="G69" i="73"/>
  <c r="E69" i="73"/>
  <c r="C69" i="73"/>
  <c r="D68" i="73"/>
  <c r="C68" i="73"/>
  <c r="F68" i="73"/>
  <c r="E68" i="73"/>
  <c r="G68" i="73"/>
  <c r="H68" i="73" s="1"/>
  <c r="D65" i="73"/>
  <c r="E65" i="73"/>
  <c r="F65" i="73"/>
  <c r="C65" i="73"/>
  <c r="G65" i="73"/>
  <c r="H65" i="73" s="1"/>
  <c r="G58" i="73"/>
  <c r="D58" i="73"/>
  <c r="F58" i="73"/>
  <c r="E58" i="73"/>
  <c r="C58" i="73"/>
  <c r="E17" i="73"/>
  <c r="K17" i="73" s="1"/>
  <c r="E10" i="73"/>
  <c r="K10" i="73" s="1"/>
  <c r="D27" i="73"/>
  <c r="H61" i="73" l="1"/>
  <c r="H60" i="73"/>
  <c r="H59" i="73"/>
  <c r="C64" i="73"/>
  <c r="E64" i="73"/>
  <c r="G64" i="73"/>
  <c r="D64" i="73"/>
  <c r="F64" i="73"/>
  <c r="D74" i="73"/>
  <c r="G74" i="73"/>
  <c r="E74" i="73"/>
  <c r="H58" i="73"/>
  <c r="H73" i="73"/>
  <c r="H62" i="73"/>
  <c r="C57" i="73"/>
  <c r="G57" i="73"/>
  <c r="F57" i="73"/>
  <c r="F74" i="73" s="1"/>
  <c r="E57" i="73"/>
  <c r="D57" i="73"/>
  <c r="H64" i="73"/>
  <c r="H70" i="73"/>
  <c r="H69" i="73"/>
  <c r="H71" i="73"/>
  <c r="H67" i="73"/>
  <c r="E27" i="73"/>
  <c r="H57" i="73" l="1"/>
  <c r="H74" i="73" s="1"/>
  <c r="C74" i="73"/>
  <c r="K27" i="73"/>
</calcChain>
</file>

<file path=xl/sharedStrings.xml><?xml version="1.0" encoding="utf-8"?>
<sst xmlns="http://schemas.openxmlformats.org/spreadsheetml/2006/main" count="3062" uniqueCount="180">
  <si>
    <t>PR24 Meter renewals cost adjustment model</t>
  </si>
  <si>
    <t>Model code:</t>
  </si>
  <si>
    <t>PR24CA99</t>
  </si>
  <si>
    <t>Version number:</t>
  </si>
  <si>
    <t>File name:</t>
  </si>
  <si>
    <t>Date:</t>
  </si>
  <si>
    <t>For enquiries please contact:</t>
  </si>
  <si>
    <t>PR24@ofwat.gov.uk</t>
  </si>
  <si>
    <t>Instructions:</t>
  </si>
  <si>
    <t>See below.</t>
  </si>
  <si>
    <t xml:space="preserve">Conceptual model </t>
  </si>
  <si>
    <t>End of sheet</t>
  </si>
  <si>
    <t>BN2221</t>
  </si>
  <si>
    <t>BN1765</t>
  </si>
  <si>
    <t>BN1767</t>
  </si>
  <si>
    <t>BN2161</t>
  </si>
  <si>
    <t>BN2100MTO</t>
  </si>
  <si>
    <t>BN2210</t>
  </si>
  <si>
    <t>Company code</t>
  </si>
  <si>
    <t>Company acronym</t>
  </si>
  <si>
    <t>Year</t>
  </si>
  <si>
    <t>000s, Total non-household connected properties at year end</t>
  </si>
  <si>
    <t>000s, Number of household meters renewed</t>
  </si>
  <si>
    <t>000s, Number of non-household meters renewed</t>
  </si>
  <si>
    <t>000s, Total household connected properties at year end</t>
  </si>
  <si>
    <t>Property numbers - average during the year - Residential properties billed  - Water - Measured</t>
  </si>
  <si>
    <t>000s, Non-households billed measured water</t>
  </si>
  <si>
    <t>ANH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</si>
  <si>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</si>
  <si>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</si>
  <si>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</si>
  <si>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</si>
  <si>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</si>
  <si>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</si>
  <si>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</si>
  <si>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</si>
  <si>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</si>
  <si>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</si>
  <si>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</si>
  <si>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</si>
  <si>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</si>
  <si>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NES</t>
  </si>
  <si>
    <t>NWT</t>
  </si>
  <si>
    <t>SRN</t>
  </si>
  <si>
    <t>SVT</t>
  </si>
  <si>
    <t>SWT</t>
  </si>
  <si>
    <t>SWB</t>
  </si>
  <si>
    <t>TMS</t>
  </si>
  <si>
    <t>WSH</t>
  </si>
  <si>
    <t>WSX</t>
  </si>
  <si>
    <t>YKY</t>
  </si>
  <si>
    <t>AFW</t>
  </si>
  <si>
    <t>BRL</t>
  </si>
  <si>
    <t>BWH</t>
  </si>
  <si>
    <t>DVW</t>
  </si>
  <si>
    <t>PRT</t>
  </si>
  <si>
    <t>SES</t>
  </si>
  <si>
    <t>SEW</t>
  </si>
  <si>
    <t>SSC</t>
  </si>
  <si>
    <t>SVE</t>
  </si>
  <si>
    <t>HDD</t>
  </si>
  <si>
    <t>Col C units corrected</t>
  </si>
  <si>
    <t>Number of household meters renewed</t>
  </si>
  <si>
    <t>Number of non-household meters renewed</t>
  </si>
  <si>
    <t>000s</t>
  </si>
  <si>
    <t>2024-25</t>
  </si>
  <si>
    <t>Household meter replacements</t>
  </si>
  <si>
    <t>Household meter replacements by type</t>
  </si>
  <si>
    <t>Non-household meter replacements</t>
  </si>
  <si>
    <t>Non-household meter replacements by type</t>
  </si>
  <si>
    <t>Properties</t>
  </si>
  <si>
    <t>BN01004_BM_PR24</t>
  </si>
  <si>
    <t>BN01004_AMI_PR24</t>
  </si>
  <si>
    <t>BN01004_AMR_PR24</t>
  </si>
  <si>
    <t>CW7_011_AMR_PR24</t>
  </si>
  <si>
    <t>CW7_011_AMI_PR24</t>
  </si>
  <si>
    <t>CW7_012_AMI_PR24</t>
  </si>
  <si>
    <t>BN01005_BM_PR24</t>
  </si>
  <si>
    <t>BN01005_AMR_PR24</t>
  </si>
  <si>
    <t>BN01005_AMI_PR24</t>
  </si>
  <si>
    <t>CW7_013_AMR_PR24</t>
  </si>
  <si>
    <t>CW7_013_AMI_PR24</t>
  </si>
  <si>
    <t>CW7_014_AMI_PR24</t>
  </si>
  <si>
    <t>B0402CRP_TOT_PR24</t>
  </si>
  <si>
    <t>B0405CBP_TOT_PR24</t>
  </si>
  <si>
    <t>Metering activities - Explanatory variables - Residential meters renewed  - Basic meter</t>
  </si>
  <si>
    <t>Metering activities - Explanatory variables - Residential meters renewed  - AMI meter</t>
  </si>
  <si>
    <t>Metering activities - Explanatory variables - Residential meters renewed  - AMR meter</t>
  </si>
  <si>
    <t>Metering activities - Explanatory variables - Replacement of basic meters with smart meters for residential customers - AMR meter</t>
  </si>
  <si>
    <t>Metering activities - Explanatory variables - Replacement of basic meters with smart meters for residential customers - AMI meter</t>
  </si>
  <si>
    <t>Metering activities - Explanatory variables - Replacement of AMR meter with AMI meters for residential customers - AMI meter</t>
  </si>
  <si>
    <t>Metering activities - Explanatory variables - Business meters renewed  - Basic meter</t>
  </si>
  <si>
    <t>Metering activities - Explanatory variables - Business meters renewed  - AMR meter</t>
  </si>
  <si>
    <t>Metering activities - Explanatory variables - Business meters renewed  - AMI meter</t>
  </si>
  <si>
    <t>Metering activities - Explanatory variables - Replacement of basic meters with smart meters for business customers - AMR meter</t>
  </si>
  <si>
    <t>Metering activities - Explanatory variables - Replacement of basic meters with smart meters for business customers - AMI meter</t>
  </si>
  <si>
    <t>Metering activities - Explanatory variables - Replacement of AMR meter with AMI meters for business customers - AMI meter</t>
  </si>
  <si>
    <t>Property and meter numbers - at end of year (31st March) - Total connected residential properties at year end - Total - Water</t>
  </si>
  <si>
    <t>Property and meter numbers - at end of year (31st March) - Total connected business properties at year end - Total - Water</t>
  </si>
  <si>
    <t>TOTAL</t>
  </si>
  <si>
    <t>Ref code</t>
  </si>
  <si>
    <t>2025-26</t>
  </si>
  <si>
    <t>2026-27</t>
  </si>
  <si>
    <t>2027-28</t>
  </si>
  <si>
    <t>2028-29</t>
  </si>
  <si>
    <t>2029-30</t>
  </si>
  <si>
    <t/>
  </si>
  <si>
    <t>Metering related transitional and accelerated project expendiutre replacements</t>
  </si>
  <si>
    <t>Reported in table CW7a</t>
  </si>
  <si>
    <t>Accelerated replacements</t>
  </si>
  <si>
    <t>Company</t>
  </si>
  <si>
    <t>Replacement type</t>
  </si>
  <si>
    <t>Total</t>
  </si>
  <si>
    <t>Notes</t>
  </si>
  <si>
    <t>AMR - AMI</t>
  </si>
  <si>
    <t>Basic - AMI</t>
  </si>
  <si>
    <t>Updated in line with OFW-REP-SVE-076 (restated 03/10/2024)</t>
  </si>
  <si>
    <t xml:space="preserve">Updated in line with OFW-REP-SBB-066 </t>
  </si>
  <si>
    <t xml:space="preserve">Replacements reflected in adjustment through original BP submission. </t>
  </si>
  <si>
    <t>Household analysis</t>
  </si>
  <si>
    <t>Sum of 000s, Number of household meters renewed</t>
  </si>
  <si>
    <t>Sum of 000s, Total household connected properties at year end</t>
  </si>
  <si>
    <t>Sum of Property numbers - average during the year - Residential properties billed  - Water - Measured</t>
  </si>
  <si>
    <r>
      <t xml:space="preserve">Meter penetration rates </t>
    </r>
    <r>
      <rPr>
        <sz val="10"/>
        <color theme="1"/>
        <rFont val="Calibri"/>
        <family val="2"/>
        <scheme val="minor"/>
      </rPr>
      <t>(number of metered properties/total properties)</t>
    </r>
  </si>
  <si>
    <t>Average</t>
  </si>
  <si>
    <t>5Y Average</t>
  </si>
  <si>
    <t>Industry average</t>
  </si>
  <si>
    <t>PR19 Average</t>
  </si>
  <si>
    <t>PR14 average</t>
  </si>
  <si>
    <r>
      <t xml:space="preserve">Average meter replacement rates </t>
    </r>
    <r>
      <rPr>
        <sz val="10"/>
        <color theme="1"/>
        <rFont val="Calibri"/>
        <family val="2"/>
        <scheme val="minor"/>
      </rPr>
      <t>(meters renewed/total properties)</t>
    </r>
  </si>
  <si>
    <t>PR19 Industry average</t>
  </si>
  <si>
    <t>Non-household analysis</t>
  </si>
  <si>
    <t>Sum of 000s, Number of non-household meters renewed</t>
  </si>
  <si>
    <t>Sum of 000s, Total non-household connected properties at year end</t>
  </si>
  <si>
    <t>Sum of 000s, Non-households billed measured water</t>
  </si>
  <si>
    <t>Meter penetration (metered properties/total properties)</t>
  </si>
  <si>
    <t xml:space="preserve">*FM only includes billed measured properties. Used in interim </t>
  </si>
  <si>
    <t>Meter replacement rate (meters renewed/properties)</t>
  </si>
  <si>
    <t>Calculating historical under-delivery and the PR24 implicit allowance for household meter replacements</t>
  </si>
  <si>
    <t>PR19 Summary</t>
  </si>
  <si>
    <t>PR24 - Holding to account for PR19</t>
  </si>
  <si>
    <t xml:space="preserve">Total household properties </t>
  </si>
  <si>
    <t xml:space="preserve">Combined forecast replacements </t>
  </si>
  <si>
    <t>Delivered replacements</t>
  </si>
  <si>
    <t xml:space="preserve">Delivered + forecast replacements </t>
  </si>
  <si>
    <t xml:space="preserve">Replacement rate </t>
  </si>
  <si>
    <t xml:space="preserve">PR24 funded replacements </t>
  </si>
  <si>
    <t xml:space="preserve">PR24 "unfunded" replacements </t>
  </si>
  <si>
    <t xml:space="preserve">PR19 Forecast replacements </t>
  </si>
  <si>
    <t>PR19 Delivered replacements up to 23/24</t>
  </si>
  <si>
    <t>Delivery up to 23/24</t>
  </si>
  <si>
    <t xml:space="preserve">Delivered + Forecast replacements up to 24/25 </t>
  </si>
  <si>
    <t>Forecast AMP7 delivery</t>
  </si>
  <si>
    <t xml:space="preserve">Forecast under-delivery </t>
  </si>
  <si>
    <t xml:space="preserve">PR24 Forecast replacements </t>
  </si>
  <si>
    <t xml:space="preserve">PR24 "Funded" replacements </t>
  </si>
  <si>
    <t>Implicit allowance = "Funded" replacements + under-delivery</t>
  </si>
  <si>
    <t xml:space="preserve">PR24 "Unfunded" replacements </t>
  </si>
  <si>
    <t>% p.a.</t>
  </si>
  <si>
    <t>nr</t>
  </si>
  <si>
    <t>%</t>
  </si>
  <si>
    <t>Total replacements</t>
  </si>
  <si>
    <t>2025-30</t>
  </si>
  <si>
    <t>Calculating historical under-delivery and the PR24 implicit allowance for non-household meter replacements</t>
  </si>
  <si>
    <t>Calculating meter replacement sector wide adjustment</t>
  </si>
  <si>
    <t>Unit cost (£/meter)</t>
  </si>
  <si>
    <t>Determined by enhancement modelling</t>
  </si>
  <si>
    <t>Total adjustment</t>
  </si>
  <si>
    <t>Household renewals</t>
  </si>
  <si>
    <t>Non-household renewals</t>
  </si>
  <si>
    <t>Accelerated process</t>
  </si>
  <si>
    <t>PR24 Forecast household replacements (nr)</t>
  </si>
  <si>
    <t>Unfunded replacements (nr)</t>
  </si>
  <si>
    <t>PR24 Adjustment (£m)</t>
  </si>
  <si>
    <t>PR24 Forecast non-household replacements (nr)</t>
  </si>
  <si>
    <t>Renewals (nr)</t>
  </si>
  <si>
    <t>Forecast replacements per annum</t>
  </si>
  <si>
    <t>Forecast replacements (household + non-household)</t>
  </si>
  <si>
    <t>Order check</t>
  </si>
  <si>
    <t>Annual adjustments (£m)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</si>
</sst>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8" formatCode="&quot;£&quot;#,##0.00;[Red]\-&quot;£&quot;#,##0.00"/>
    <numFmt numFmtId="43" formatCode="_-* #,##0.00_-;\-* #,##0.00_-;_-* &quot;-&quot;??_-;_-@_-"/>
    <numFmt numFmtId="164" formatCode="_(* #,##0.00_);_(* \(#,##0.00\);_(* &quot;-&quot;??_);_(@_)"/>
    <numFmt numFmtId="165" formatCode="0.000"/>
    <numFmt numFmtId="166" formatCode="#,##0_);\(#,##0\);&quot;-  &quot;;&quot; &quot;@&quot; &quot;"/>
    <numFmt numFmtId="167" formatCode="0.00%;\-0.00%_);&quot;-  &quot;;&quot; &quot;@&quot; &quot;"/>
    <numFmt numFmtId="168" formatCode="#,##0.0000;\(#,##0.0000\);&quot;-  &quot;;&quot; &quot;@&quot; &quot;"/>
    <numFmt numFmtId="169" formatCode="dd\ mmm\ yyyy_);\(###0\);&quot;-  &quot;;&quot; &quot;@&quot; &quot;"/>
    <numFmt numFmtId="170" formatCode="dd\ mmm\ yy_);\(###0\);&quot;-  &quot;;&quot; &quot;@&quot; &quot;"/>
    <numFmt numFmtId="171" formatCode="###0_);\(###0\);&quot;-  &quot;;&quot; &quot;@&quot; &quot;"/>
    <numFmt numFmtId="172" formatCode="0.0%"/>
    <numFmt numFmtId="173" formatCode="#,##0.000"/>
    <numFmt numFmtId="174" formatCode="_-* #,##0_-;\-* #,##0_-;_-* &quot;-&quot;??_-;_-@_-"/>
    <numFmt numFmtId="175" formatCode="_-* #,##0.0_-;\-* #,##0.0_-;_-* &quot;-&quot;??_-;_-@_-"/>
    <numFmt numFmtId="176" formatCode="#,##0.0"/>
    <numFmt numFmtId="177" formatCode="mmmm\ yyyy;@"/>
  </numFmts>
  <fonts count="42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24"/>
      <color theme="0"/>
      <name val="Calibri"/>
      <family val="2"/>
      <scheme val="minor"/>
    </font>
    <font>
      <sz val="10"/>
      <name val="Calibri"/>
      <family val="2"/>
    </font>
    <font>
      <sz val="18"/>
      <name val="Calibri"/>
      <family val="2"/>
      <scheme val="minor"/>
    </font>
    <font>
      <b/>
      <sz val="18"/>
      <name val="Calibri"/>
      <family val="2"/>
      <scheme val="minor"/>
    </font>
    <font>
      <u/>
      <sz val="8"/>
      <color theme="10"/>
      <name val="Tahoma"/>
      <family val="2"/>
    </font>
    <font>
      <sz val="8"/>
      <color theme="1"/>
      <name val="Tahoma"/>
      <family val="2"/>
    </font>
    <font>
      <b/>
      <sz val="10"/>
      <name val="Calibri"/>
      <family val="2"/>
      <scheme val="minor"/>
    </font>
    <font>
      <b/>
      <sz val="10"/>
      <color rgb="FF0071CE"/>
      <name val="Calibri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</font>
    <font>
      <b/>
      <sz val="10"/>
      <name val="Calibri"/>
      <family val="2"/>
    </font>
    <font>
      <sz val="10"/>
      <color indexed="9"/>
      <name val="Calibri"/>
      <family val="2"/>
    </font>
    <font>
      <sz val="10"/>
      <color indexed="9"/>
      <name val="Calibri"/>
      <family val="2"/>
      <scheme val="minor"/>
    </font>
    <font>
      <sz val="10"/>
      <color theme="1"/>
      <name val="Calibri"/>
      <family val="2"/>
    </font>
    <font>
      <b/>
      <sz val="10"/>
      <color indexed="8"/>
      <name val="Calibri"/>
      <family val="2"/>
    </font>
    <font>
      <b/>
      <sz val="11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E0"/>
      </patternFill>
    </fill>
    <fill>
      <patternFill patternType="solid">
        <fgColor rgb="FF003595"/>
        <bgColor indexed="64"/>
      </patternFill>
    </fill>
    <fill>
      <patternFill patternType="solid">
        <fgColor rgb="FFDCECF5"/>
        <bgColor indexed="64"/>
      </patternFill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7">
    <xf numFmtId="0" fontId="0" fillId="0" borderId="0"/>
    <xf numFmtId="0" fontId="8" fillId="0" borderId="0"/>
    <xf numFmtId="0" fontId="6" fillId="0" borderId="0"/>
    <xf numFmtId="0" fontId="6" fillId="0" borderId="0"/>
    <xf numFmtId="0" fontId="9" fillId="5" borderId="0" applyNumberFormat="0" applyBorder="0" applyAlignment="0" applyProtection="0"/>
    <xf numFmtId="0" fontId="5" fillId="0" borderId="0"/>
    <xf numFmtId="0" fontId="10" fillId="0" borderId="0"/>
    <xf numFmtId="0" fontId="4" fillId="0" borderId="0"/>
    <xf numFmtId="0" fontId="11" fillId="0" borderId="0"/>
    <xf numFmtId="166" fontId="10" fillId="0" borderId="0" applyFont="0" applyFill="0" applyBorder="0" applyProtection="0">
      <alignment vertical="top"/>
    </xf>
    <xf numFmtId="0" fontId="3" fillId="0" borderId="0"/>
    <xf numFmtId="0" fontId="3" fillId="0" borderId="0"/>
    <xf numFmtId="0" fontId="3" fillId="0" borderId="0"/>
    <xf numFmtId="166" fontId="10" fillId="0" borderId="0" applyFont="0" applyFill="0" applyBorder="0" applyProtection="0">
      <alignment vertical="top"/>
    </xf>
    <xf numFmtId="0" fontId="3" fillId="0" borderId="0"/>
    <xf numFmtId="166" fontId="10" fillId="0" borderId="0" applyFont="0" applyFill="0" applyBorder="0" applyProtection="0">
      <alignment vertical="top"/>
    </xf>
    <xf numFmtId="167" fontId="10" fillId="0" borderId="0" applyFont="0" applyFill="0" applyBorder="0" applyProtection="0">
      <alignment vertical="top"/>
    </xf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Protection="0">
      <alignment vertical="top"/>
    </xf>
    <xf numFmtId="0" fontId="12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1" fillId="0" borderId="0"/>
    <xf numFmtId="0" fontId="10" fillId="0" borderId="0"/>
    <xf numFmtId="166" fontId="8" fillId="0" borderId="0" applyFont="0" applyFill="0" applyBorder="0" applyProtection="0">
      <alignment vertical="top"/>
    </xf>
    <xf numFmtId="170" fontId="10" fillId="0" borderId="0" applyFont="0" applyFill="0" applyBorder="0" applyProtection="0">
      <alignment vertical="top"/>
    </xf>
    <xf numFmtId="0" fontId="11" fillId="0" borderId="0"/>
    <xf numFmtId="0" fontId="8" fillId="0" borderId="0"/>
    <xf numFmtId="168" fontId="10" fillId="0" borderId="0" applyFont="0" applyFill="0" applyBorder="0" applyProtection="0">
      <alignment vertical="top"/>
    </xf>
    <xf numFmtId="169" fontId="10" fillId="0" borderId="0" applyFont="0" applyFill="0" applyBorder="0" applyProtection="0">
      <alignment vertical="top"/>
    </xf>
    <xf numFmtId="171" fontId="10" fillId="0" borderId="0" applyFont="0" applyFill="0" applyBorder="0" applyProtection="0">
      <alignment vertical="top"/>
    </xf>
    <xf numFmtId="0" fontId="10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10" fillId="0" borderId="0" applyFont="0" applyFill="0" applyBorder="0" applyProtection="0">
      <alignment vertical="top"/>
    </xf>
    <xf numFmtId="166" fontId="10" fillId="0" borderId="0" applyFont="0" applyFill="0" applyBorder="0" applyProtection="0">
      <alignment vertical="top"/>
    </xf>
    <xf numFmtId="166" fontId="10" fillId="0" borderId="0" applyFont="0" applyFill="0" applyBorder="0" applyProtection="0">
      <alignment vertical="top"/>
    </xf>
    <xf numFmtId="0" fontId="2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0" fontId="1" fillId="0" borderId="0"/>
    <xf numFmtId="166" fontId="27" fillId="0" borderId="0" applyFill="0" applyBorder="0" applyProtection="0">
      <alignment vertical="top"/>
    </xf>
    <xf numFmtId="0" fontId="30" fillId="0" borderId="0" applyNumberFormat="0" applyFill="0" applyBorder="0" applyAlignment="0" applyProtection="0"/>
    <xf numFmtId="166" fontId="31" fillId="0" borderId="0" applyFont="0" applyFill="0" applyBorder="0" applyProtection="0">
      <alignment vertical="top"/>
    </xf>
    <xf numFmtId="166" fontId="31" fillId="0" borderId="0" applyFont="0" applyFill="0" applyBorder="0" applyProtection="0">
      <alignment vertical="top"/>
    </xf>
  </cellStyleXfs>
  <cellXfs count="237">
    <xf numFmtId="0" fontId="0" fillId="0" borderId="0" xfId="0"/>
    <xf numFmtId="0" fontId="0" fillId="6" borderId="0" xfId="0" applyFill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165" fontId="15" fillId="0" borderId="0" xfId="0" applyNumberFormat="1" applyFont="1"/>
    <xf numFmtId="10" fontId="15" fillId="0" borderId="0" xfId="50" applyNumberFormat="1" applyFont="1"/>
    <xf numFmtId="0" fontId="15" fillId="0" borderId="1" xfId="0" applyFont="1" applyBorder="1"/>
    <xf numFmtId="174" fontId="15" fillId="0" borderId="1" xfId="49" applyNumberFormat="1" applyFont="1" applyBorder="1"/>
    <xf numFmtId="9" fontId="15" fillId="0" borderId="1" xfId="50" applyFont="1" applyBorder="1"/>
    <xf numFmtId="174" fontId="15" fillId="0" borderId="1" xfId="0" applyNumberFormat="1" applyFont="1" applyBorder="1"/>
    <xf numFmtId="0" fontId="14" fillId="0" borderId="1" xfId="0" applyFont="1" applyBorder="1"/>
    <xf numFmtId="174" fontId="14" fillId="0" borderId="1" xfId="49" applyNumberFormat="1" applyFont="1" applyBorder="1"/>
    <xf numFmtId="9" fontId="14" fillId="0" borderId="1" xfId="50" applyFont="1" applyBorder="1"/>
    <xf numFmtId="0" fontId="15" fillId="6" borderId="1" xfId="0" applyFont="1" applyFill="1" applyBorder="1" applyAlignment="1">
      <alignment vertical="center" wrapText="1"/>
    </xf>
    <xf numFmtId="0" fontId="15" fillId="6" borderId="1" xfId="0" applyFont="1" applyFill="1" applyBorder="1"/>
    <xf numFmtId="0" fontId="14" fillId="6" borderId="1" xfId="0" applyFont="1" applyFill="1" applyBorder="1"/>
    <xf numFmtId="3" fontId="15" fillId="6" borderId="1" xfId="0" applyNumberFormat="1" applyFont="1" applyFill="1" applyBorder="1"/>
    <xf numFmtId="3" fontId="14" fillId="6" borderId="1" xfId="0" applyNumberFormat="1" applyFont="1" applyFill="1" applyBorder="1"/>
    <xf numFmtId="0" fontId="15" fillId="0" borderId="15" xfId="0" applyFont="1" applyBorder="1" applyAlignment="1">
      <alignment vertical="center" wrapText="1"/>
    </xf>
    <xf numFmtId="3" fontId="15" fillId="0" borderId="1" xfId="0" applyNumberFormat="1" applyFont="1" applyBorder="1"/>
    <xf numFmtId="176" fontId="15" fillId="0" borderId="1" xfId="0" applyNumberFormat="1" applyFont="1" applyBorder="1"/>
    <xf numFmtId="176" fontId="14" fillId="0" borderId="1" xfId="0" applyNumberFormat="1" applyFont="1" applyBorder="1"/>
    <xf numFmtId="0" fontId="15" fillId="0" borderId="4" xfId="0" applyFont="1" applyBorder="1"/>
    <xf numFmtId="0" fontId="15" fillId="0" borderId="14" xfId="0" applyFont="1" applyBorder="1"/>
    <xf numFmtId="0" fontId="15" fillId="0" borderId="2" xfId="0" applyFont="1" applyBorder="1"/>
    <xf numFmtId="0" fontId="15" fillId="0" borderId="8" xfId="0" applyFont="1" applyBorder="1"/>
    <xf numFmtId="0" fontId="15" fillId="0" borderId="9" xfId="0" applyFont="1" applyBorder="1"/>
    <xf numFmtId="0" fontId="15" fillId="0" borderId="10" xfId="0" applyFont="1" applyBorder="1"/>
    <xf numFmtId="0" fontId="15" fillId="0" borderId="11" xfId="0" applyFont="1" applyBorder="1"/>
    <xf numFmtId="0" fontId="15" fillId="0" borderId="12" xfId="0" applyFont="1" applyBorder="1"/>
    <xf numFmtId="0" fontId="15" fillId="0" borderId="5" xfId="0" applyFont="1" applyBorder="1"/>
    <xf numFmtId="0" fontId="15" fillId="0" borderId="6" xfId="0" applyFont="1" applyBorder="1"/>
    <xf numFmtId="0" fontId="15" fillId="0" borderId="7" xfId="0" applyFont="1" applyBorder="1"/>
    <xf numFmtId="9" fontId="15" fillId="0" borderId="9" xfId="0" applyNumberFormat="1" applyFont="1" applyBorder="1"/>
    <xf numFmtId="172" fontId="15" fillId="0" borderId="8" xfId="50" applyNumberFormat="1" applyFont="1" applyBorder="1"/>
    <xf numFmtId="172" fontId="15" fillId="0" borderId="0" xfId="50" applyNumberFormat="1" applyFont="1" applyBorder="1"/>
    <xf numFmtId="172" fontId="15" fillId="0" borderId="9" xfId="50" applyNumberFormat="1" applyFont="1" applyBorder="1"/>
    <xf numFmtId="172" fontId="15" fillId="0" borderId="10" xfId="50" applyNumberFormat="1" applyFont="1" applyBorder="1"/>
    <xf numFmtId="172" fontId="15" fillId="0" borderId="11" xfId="50" applyNumberFormat="1" applyFont="1" applyBorder="1"/>
    <xf numFmtId="172" fontId="15" fillId="0" borderId="12" xfId="50" applyNumberFormat="1" applyFont="1" applyBorder="1"/>
    <xf numFmtId="172" fontId="14" fillId="0" borderId="12" xfId="0" applyNumberFormat="1" applyFont="1" applyBorder="1"/>
    <xf numFmtId="172" fontId="14" fillId="0" borderId="4" xfId="0" applyNumberFormat="1" applyFont="1" applyBorder="1"/>
    <xf numFmtId="172" fontId="14" fillId="0" borderId="2" xfId="0" applyNumberFormat="1" applyFont="1" applyBorder="1"/>
    <xf numFmtId="0" fontId="15" fillId="2" borderId="0" xfId="0" applyFont="1" applyFill="1" applyAlignment="1">
      <alignment vertical="center" wrapText="1"/>
    </xf>
    <xf numFmtId="172" fontId="15" fillId="2" borderId="0" xfId="0" applyNumberFormat="1" applyFont="1" applyFill="1" applyAlignment="1">
      <alignment vertical="center"/>
    </xf>
    <xf numFmtId="172" fontId="14" fillId="2" borderId="0" xfId="0" applyNumberFormat="1" applyFont="1" applyFill="1" applyAlignment="1">
      <alignment vertical="center"/>
    </xf>
    <xf numFmtId="0" fontId="15" fillId="8" borderId="0" xfId="0" applyFont="1" applyFill="1" applyAlignment="1">
      <alignment wrapText="1"/>
    </xf>
    <xf numFmtId="172" fontId="15" fillId="8" borderId="0" xfId="0" applyNumberFormat="1" applyFont="1" applyFill="1" applyAlignment="1">
      <alignment vertical="center"/>
    </xf>
    <xf numFmtId="172" fontId="14" fillId="8" borderId="0" xfId="0" applyNumberFormat="1" applyFont="1" applyFill="1"/>
    <xf numFmtId="0" fontId="15" fillId="4" borderId="0" xfId="0" applyFont="1" applyFill="1" applyAlignment="1">
      <alignment vertical="center" wrapText="1"/>
    </xf>
    <xf numFmtId="172" fontId="15" fillId="4" borderId="0" xfId="0" applyNumberFormat="1" applyFont="1" applyFill="1" applyAlignment="1">
      <alignment vertical="center"/>
    </xf>
    <xf numFmtId="172" fontId="14" fillId="4" borderId="0" xfId="0" applyNumberFormat="1" applyFont="1" applyFill="1" applyAlignment="1">
      <alignment vertical="center"/>
    </xf>
    <xf numFmtId="0" fontId="15" fillId="4" borderId="0" xfId="0" applyFont="1" applyFill="1" applyAlignment="1">
      <alignment vertical="center"/>
    </xf>
    <xf numFmtId="9" fontId="15" fillId="0" borderId="8" xfId="50" applyFont="1" applyBorder="1"/>
    <xf numFmtId="9" fontId="15" fillId="0" borderId="0" xfId="50" applyFont="1" applyBorder="1"/>
    <xf numFmtId="9" fontId="15" fillId="0" borderId="9" xfId="50" applyFont="1" applyBorder="1"/>
    <xf numFmtId="172" fontId="14" fillId="0" borderId="14" xfId="0" applyNumberFormat="1" applyFont="1" applyBorder="1"/>
    <xf numFmtId="172" fontId="15" fillId="0" borderId="7" xfId="0" applyNumberFormat="1" applyFont="1" applyBorder="1"/>
    <xf numFmtId="172" fontId="15" fillId="0" borderId="9" xfId="0" applyNumberFormat="1" applyFont="1" applyBorder="1"/>
    <xf numFmtId="172" fontId="15" fillId="0" borderId="12" xfId="0" applyNumberFormat="1" applyFont="1" applyBorder="1"/>
    <xf numFmtId="0" fontId="15" fillId="8" borderId="0" xfId="0" applyFont="1" applyFill="1"/>
    <xf numFmtId="172" fontId="14" fillId="8" borderId="0" xfId="0" applyNumberFormat="1" applyFont="1" applyFill="1" applyAlignment="1">
      <alignment vertical="center"/>
    </xf>
    <xf numFmtId="0" fontId="0" fillId="6" borderId="1" xfId="0" applyFill="1" applyBorder="1" applyAlignment="1">
      <alignment vertical="center"/>
    </xf>
    <xf numFmtId="0" fontId="0" fillId="6" borderId="15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6" borderId="15" xfId="0" applyFill="1" applyBorder="1" applyAlignment="1">
      <alignment vertical="center" wrapText="1"/>
    </xf>
    <xf numFmtId="0" fontId="0" fillId="6" borderId="7" xfId="0" applyFill="1" applyBorder="1" applyAlignment="1">
      <alignment vertical="center"/>
    </xf>
    <xf numFmtId="3" fontId="0" fillId="6" borderId="15" xfId="0" applyNumberFormat="1" applyFill="1" applyBorder="1" applyAlignment="1">
      <alignment vertical="center"/>
    </xf>
    <xf numFmtId="0" fontId="0" fillId="6" borderId="3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3" fontId="0" fillId="6" borderId="12" xfId="0" applyNumberFormat="1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17" fillId="0" borderId="0" xfId="0" applyFont="1"/>
    <xf numFmtId="0" fontId="18" fillId="0" borderId="0" xfId="0" applyFont="1"/>
    <xf numFmtId="173" fontId="17" fillId="9" borderId="0" xfId="0" applyNumberFormat="1" applyFont="1" applyFill="1"/>
    <xf numFmtId="173" fontId="17" fillId="8" borderId="0" xfId="0" applyNumberFormat="1" applyFont="1" applyFill="1"/>
    <xf numFmtId="173" fontId="17" fillId="0" borderId="0" xfId="0" applyNumberFormat="1" applyFont="1"/>
    <xf numFmtId="173" fontId="17" fillId="2" borderId="0" xfId="0" applyNumberFormat="1" applyFont="1" applyFill="1"/>
    <xf numFmtId="0" fontId="17" fillId="0" borderId="0" xfId="0" applyFont="1" applyAlignment="1">
      <alignment vertical="top" wrapText="1"/>
    </xf>
    <xf numFmtId="0" fontId="17" fillId="3" borderId="0" xfId="0" applyFont="1" applyFill="1"/>
    <xf numFmtId="0" fontId="17" fillId="9" borderId="0" xfId="0" applyFont="1" applyFill="1"/>
    <xf numFmtId="0" fontId="16" fillId="0" borderId="0" xfId="0" applyFont="1" applyAlignment="1">
      <alignment vertical="top" wrapText="1"/>
    </xf>
    <xf numFmtId="0" fontId="20" fillId="0" borderId="0" xfId="0" applyFont="1" applyAlignment="1">
      <alignment vertical="top" wrapText="1"/>
    </xf>
    <xf numFmtId="0" fontId="16" fillId="0" borderId="0" xfId="0" applyFont="1"/>
    <xf numFmtId="0" fontId="16" fillId="0" borderId="0" xfId="0" applyFont="1" applyAlignment="1">
      <alignment vertical="center"/>
    </xf>
    <xf numFmtId="0" fontId="15" fillId="3" borderId="0" xfId="0" applyFont="1" applyFill="1" applyAlignment="1">
      <alignment vertical="center" wrapText="1"/>
    </xf>
    <xf numFmtId="0" fontId="16" fillId="0" borderId="0" xfId="0" applyFont="1" applyAlignment="1">
      <alignment vertical="center" wrapText="1"/>
    </xf>
    <xf numFmtId="3" fontId="15" fillId="0" borderId="0" xfId="0" applyNumberFormat="1" applyFont="1"/>
    <xf numFmtId="173" fontId="15" fillId="0" borderId="0" xfId="0" applyNumberFormat="1" applyFont="1"/>
    <xf numFmtId="0" fontId="15" fillId="0" borderId="0" xfId="0" applyFont="1" applyAlignment="1">
      <alignment vertical="top" wrapText="1"/>
    </xf>
    <xf numFmtId="0" fontId="15" fillId="0" borderId="11" xfId="0" applyFont="1" applyBorder="1" applyAlignment="1">
      <alignment vertical="center" wrapText="1"/>
    </xf>
    <xf numFmtId="0" fontId="15" fillId="0" borderId="11" xfId="0" applyFont="1" applyBorder="1" applyAlignment="1">
      <alignment vertical="top" wrapText="1"/>
    </xf>
    <xf numFmtId="0" fontId="15" fillId="0" borderId="9" xfId="0" applyFont="1" applyBorder="1" applyAlignment="1">
      <alignment vertical="top" wrapText="1"/>
    </xf>
    <xf numFmtId="0" fontId="15" fillId="0" borderId="12" xfId="0" applyFont="1" applyBorder="1" applyAlignment="1">
      <alignment vertical="center" wrapText="1"/>
    </xf>
    <xf numFmtId="0" fontId="22" fillId="0" borderId="0" xfId="0" applyFont="1"/>
    <xf numFmtId="0" fontId="22" fillId="6" borderId="5" xfId="0" applyFont="1" applyFill="1" applyBorder="1"/>
    <xf numFmtId="0" fontId="22" fillId="6" borderId="6" xfId="0" applyFont="1" applyFill="1" applyBorder="1"/>
    <xf numFmtId="8" fontId="22" fillId="4" borderId="7" xfId="0" applyNumberFormat="1" applyFont="1" applyFill="1" applyBorder="1"/>
    <xf numFmtId="0" fontId="23" fillId="6" borderId="10" xfId="0" applyFont="1" applyFill="1" applyBorder="1"/>
    <xf numFmtId="0" fontId="22" fillId="6" borderId="11" xfId="0" applyFont="1" applyFill="1" applyBorder="1"/>
    <xf numFmtId="0" fontId="22" fillId="6" borderId="12" xfId="0" applyFont="1" applyFill="1" applyBorder="1"/>
    <xf numFmtId="0" fontId="23" fillId="0" borderId="0" xfId="0" applyFont="1"/>
    <xf numFmtId="0" fontId="24" fillId="0" borderId="0" xfId="0" applyFont="1"/>
    <xf numFmtId="0" fontId="24" fillId="0" borderId="11" xfId="0" applyFont="1" applyBorder="1"/>
    <xf numFmtId="0" fontId="22" fillId="6" borderId="15" xfId="0" applyFont="1" applyFill="1" applyBorder="1" applyAlignment="1">
      <alignment horizontal="center" vertical="center" wrapText="1"/>
    </xf>
    <xf numFmtId="0" fontId="22" fillId="6" borderId="4" xfId="0" applyFont="1" applyFill="1" applyBorder="1" applyAlignment="1">
      <alignment horizontal="center" vertical="center" wrapText="1"/>
    </xf>
    <xf numFmtId="0" fontId="22" fillId="6" borderId="2" xfId="0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 wrapText="1"/>
    </xf>
    <xf numFmtId="0" fontId="22" fillId="6" borderId="12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2" fillId="6" borderId="8" xfId="0" applyFont="1" applyFill="1" applyBorder="1"/>
    <xf numFmtId="174" fontId="22" fillId="6" borderId="15" xfId="49" applyNumberFormat="1" applyFont="1" applyFill="1" applyBorder="1" applyAlignment="1">
      <alignment horizontal="center"/>
    </xf>
    <xf numFmtId="174" fontId="22" fillId="6" borderId="0" xfId="49" applyNumberFormat="1" applyFont="1" applyFill="1" applyBorder="1" applyAlignment="1">
      <alignment horizontal="center"/>
    </xf>
    <xf numFmtId="175" fontId="22" fillId="6" borderId="9" xfId="0" applyNumberFormat="1" applyFont="1" applyFill="1" applyBorder="1" applyAlignment="1">
      <alignment horizontal="center"/>
    </xf>
    <xf numFmtId="174" fontId="22" fillId="6" borderId="0" xfId="0" applyNumberFormat="1" applyFont="1" applyFill="1" applyAlignment="1">
      <alignment horizontal="center"/>
    </xf>
    <xf numFmtId="174" fontId="22" fillId="6" borderId="8" xfId="49" applyNumberFormat="1" applyFont="1" applyFill="1" applyBorder="1" applyAlignment="1">
      <alignment horizontal="center"/>
    </xf>
    <xf numFmtId="175" fontId="22" fillId="6" borderId="0" xfId="0" applyNumberFormat="1" applyFont="1" applyFill="1" applyAlignment="1">
      <alignment horizontal="center"/>
    </xf>
    <xf numFmtId="3" fontId="21" fillId="6" borderId="13" xfId="0" applyNumberFormat="1" applyFont="1" applyFill="1" applyBorder="1"/>
    <xf numFmtId="43" fontId="22" fillId="6" borderId="15" xfId="0" applyNumberFormat="1" applyFont="1" applyFill="1" applyBorder="1"/>
    <xf numFmtId="0" fontId="22" fillId="6" borderId="15" xfId="0" applyFont="1" applyFill="1" applyBorder="1"/>
    <xf numFmtId="3" fontId="22" fillId="6" borderId="5" xfId="0" applyNumberFormat="1" applyFont="1" applyFill="1" applyBorder="1" applyAlignment="1">
      <alignment horizontal="center"/>
    </xf>
    <xf numFmtId="3" fontId="24" fillId="0" borderId="1" xfId="0" applyNumberFormat="1" applyFont="1" applyBorder="1" applyAlignment="1">
      <alignment horizontal="center"/>
    </xf>
    <xf numFmtId="174" fontId="22" fillId="6" borderId="13" xfId="49" applyNumberFormat="1" applyFont="1" applyFill="1" applyBorder="1" applyAlignment="1">
      <alignment horizontal="center"/>
    </xf>
    <xf numFmtId="43" fontId="22" fillId="6" borderId="13" xfId="0" applyNumberFormat="1" applyFont="1" applyFill="1" applyBorder="1"/>
    <xf numFmtId="0" fontId="22" fillId="6" borderId="13" xfId="0" applyFont="1" applyFill="1" applyBorder="1"/>
    <xf numFmtId="0" fontId="22" fillId="6" borderId="10" xfId="0" applyFont="1" applyFill="1" applyBorder="1"/>
    <xf numFmtId="43" fontId="22" fillId="6" borderId="3" xfId="0" applyNumberFormat="1" applyFont="1" applyFill="1" applyBorder="1"/>
    <xf numFmtId="0" fontId="22" fillId="6" borderId="3" xfId="0" applyFont="1" applyFill="1" applyBorder="1"/>
    <xf numFmtId="0" fontId="24" fillId="6" borderId="4" xfId="0" applyFont="1" applyFill="1" applyBorder="1"/>
    <xf numFmtId="174" fontId="24" fillId="6" borderId="1" xfId="49" applyNumberFormat="1" applyFont="1" applyFill="1" applyBorder="1" applyAlignment="1">
      <alignment horizontal="center"/>
    </xf>
    <xf numFmtId="174" fontId="24" fillId="6" borderId="14" xfId="0" applyNumberFormat="1" applyFont="1" applyFill="1" applyBorder="1" applyAlignment="1">
      <alignment horizontal="center"/>
    </xf>
    <xf numFmtId="174" fontId="24" fillId="6" borderId="2" xfId="0" applyNumberFormat="1" applyFont="1" applyFill="1" applyBorder="1" applyAlignment="1">
      <alignment horizontal="center"/>
    </xf>
    <xf numFmtId="174" fontId="24" fillId="6" borderId="4" xfId="0" applyNumberFormat="1" applyFont="1" applyFill="1" applyBorder="1" applyAlignment="1">
      <alignment horizontal="center"/>
    </xf>
    <xf numFmtId="3" fontId="25" fillId="6" borderId="1" xfId="0" applyNumberFormat="1" applyFont="1" applyFill="1" applyBorder="1"/>
    <xf numFmtId="174" fontId="24" fillId="6" borderId="3" xfId="0" applyNumberFormat="1" applyFont="1" applyFill="1" applyBorder="1" applyAlignment="1">
      <alignment horizontal="center"/>
    </xf>
    <xf numFmtId="0" fontId="24" fillId="6" borderId="1" xfId="0" applyFont="1" applyFill="1" applyBorder="1"/>
    <xf numFmtId="3" fontId="24" fillId="6" borderId="1" xfId="0" applyNumberFormat="1" applyFont="1" applyFill="1" applyBorder="1" applyAlignment="1">
      <alignment horizontal="center"/>
    </xf>
    <xf numFmtId="0" fontId="26" fillId="10" borderId="0" xfId="19" applyFont="1" applyFill="1" applyAlignment="1">
      <alignment vertical="top"/>
    </xf>
    <xf numFmtId="166" fontId="16" fillId="10" borderId="0" xfId="53" applyFont="1" applyFill="1">
      <alignment vertical="top"/>
    </xf>
    <xf numFmtId="166" fontId="16" fillId="0" borderId="0" xfId="53" applyFont="1" applyFill="1">
      <alignment vertical="top"/>
    </xf>
    <xf numFmtId="166" fontId="16" fillId="6" borderId="0" xfId="53" applyFont="1" applyFill="1">
      <alignment vertical="top"/>
    </xf>
    <xf numFmtId="166" fontId="28" fillId="6" borderId="0" xfId="53" applyFont="1" applyFill="1">
      <alignment vertical="top"/>
    </xf>
    <xf numFmtId="0" fontId="29" fillId="6" borderId="0" xfId="53" applyNumberFormat="1" applyFont="1" applyFill="1">
      <alignment vertical="top"/>
    </xf>
    <xf numFmtId="166" fontId="28" fillId="0" borderId="0" xfId="53" applyFont="1" applyFill="1">
      <alignment vertical="top"/>
    </xf>
    <xf numFmtId="0" fontId="16" fillId="6" borderId="0" xfId="53" applyNumberFormat="1" applyFont="1" applyFill="1">
      <alignment vertical="top"/>
    </xf>
    <xf numFmtId="0" fontId="16" fillId="6" borderId="0" xfId="53" applyNumberFormat="1" applyFont="1" applyFill="1" applyAlignment="1">
      <alignment horizontal="left" vertical="top"/>
    </xf>
    <xf numFmtId="0" fontId="16" fillId="6" borderId="0" xfId="53" applyNumberFormat="1" applyFont="1" applyFill="1" applyAlignment="1">
      <alignment horizontal="left" vertical="center"/>
    </xf>
    <xf numFmtId="177" fontId="16" fillId="6" borderId="0" xfId="37" applyNumberFormat="1" applyFont="1" applyFill="1" applyAlignment="1">
      <alignment horizontal="left" vertical="top"/>
    </xf>
    <xf numFmtId="166" fontId="30" fillId="6" borderId="0" xfId="54" applyNumberFormat="1" applyFill="1" applyAlignment="1">
      <alignment vertical="top"/>
    </xf>
    <xf numFmtId="0" fontId="15" fillId="6" borderId="0" xfId="19" applyFont="1" applyFill="1"/>
    <xf numFmtId="166" fontId="26" fillId="10" borderId="0" xfId="55" applyFont="1" applyFill="1">
      <alignment vertical="top"/>
    </xf>
    <xf numFmtId="166" fontId="15" fillId="0" borderId="0" xfId="9" applyFont="1" applyAlignment="1"/>
    <xf numFmtId="166" fontId="32" fillId="6" borderId="0" xfId="9" applyFont="1" applyFill="1">
      <alignment vertical="top"/>
    </xf>
    <xf numFmtId="166" fontId="16" fillId="6" borderId="0" xfId="9" applyFont="1" applyFill="1">
      <alignment vertical="top"/>
    </xf>
    <xf numFmtId="166" fontId="27" fillId="6" borderId="0" xfId="9" applyFont="1" applyFill="1">
      <alignment vertical="top"/>
    </xf>
    <xf numFmtId="166" fontId="27" fillId="6" borderId="0" xfId="9" applyFont="1" applyFill="1" applyAlignment="1">
      <alignment horizontal="center" vertical="top"/>
    </xf>
    <xf numFmtId="166" fontId="15" fillId="6" borderId="0" xfId="9" applyFont="1" applyFill="1" applyAlignment="1"/>
    <xf numFmtId="166" fontId="33" fillId="11" borderId="0" xfId="56" applyFont="1" applyFill="1" applyAlignment="1">
      <alignment vertical="center"/>
    </xf>
    <xf numFmtId="166" fontId="34" fillId="6" borderId="0" xfId="9" applyFont="1" applyFill="1">
      <alignment vertical="top"/>
    </xf>
    <xf numFmtId="166" fontId="20" fillId="6" borderId="0" xfId="9" applyFont="1" applyFill="1">
      <alignment vertical="top"/>
    </xf>
    <xf numFmtId="166" fontId="35" fillId="6" borderId="0" xfId="9" applyFont="1" applyFill="1">
      <alignment vertical="top"/>
    </xf>
    <xf numFmtId="166" fontId="36" fillId="6" borderId="0" xfId="9" applyFont="1" applyFill="1" applyAlignment="1">
      <alignment horizontal="centerContinuous" vertical="top"/>
    </xf>
    <xf numFmtId="166" fontId="37" fillId="6" borderId="0" xfId="9" applyFont="1" applyFill="1" applyAlignment="1">
      <alignment horizontal="centerContinuous" vertical="top"/>
    </xf>
    <xf numFmtId="166" fontId="27" fillId="6" borderId="0" xfId="9" applyFont="1" applyFill="1" applyAlignment="1">
      <alignment horizontal="centerContinuous" vertical="top"/>
    </xf>
    <xf numFmtId="166" fontId="38" fillId="6" borderId="0" xfId="9" applyFont="1" applyFill="1" applyAlignment="1">
      <alignment horizontal="centerContinuous" vertical="top"/>
    </xf>
    <xf numFmtId="166" fontId="36" fillId="6" borderId="0" xfId="9" applyFont="1" applyFill="1" applyAlignment="1">
      <alignment horizontal="center" vertical="top"/>
    </xf>
    <xf numFmtId="166" fontId="39" fillId="6" borderId="0" xfId="9" applyFont="1" applyFill="1">
      <alignment vertical="top"/>
    </xf>
    <xf numFmtId="166" fontId="40" fillId="6" borderId="0" xfId="9" applyFont="1" applyFill="1" applyAlignment="1">
      <alignment horizontal="centerContinuous" vertical="top"/>
    </xf>
    <xf numFmtId="166" fontId="35" fillId="6" borderId="0" xfId="9" applyFont="1" applyFill="1" applyAlignment="1">
      <alignment horizontal="centerContinuous" vertical="top"/>
    </xf>
    <xf numFmtId="166" fontId="20" fillId="6" borderId="0" xfId="9" applyFont="1" applyFill="1" applyAlignment="1">
      <alignment horizontal="centerContinuous" vertical="top"/>
    </xf>
    <xf numFmtId="166" fontId="16" fillId="6" borderId="0" xfId="9" applyFont="1" applyFill="1" applyAlignment="1">
      <alignment horizontal="center" vertical="top"/>
    </xf>
    <xf numFmtId="166" fontId="14" fillId="12" borderId="0" xfId="9" applyFont="1" applyFill="1">
      <alignment vertical="top"/>
    </xf>
    <xf numFmtId="166" fontId="14" fillId="12" borderId="0" xfId="9" applyFont="1" applyFill="1" applyAlignment="1">
      <alignment wrapText="1"/>
    </xf>
    <xf numFmtId="166" fontId="14" fillId="12" borderId="0" xfId="9" applyFont="1" applyFill="1" applyAlignment="1">
      <alignment horizontal="left" vertical="center" wrapText="1"/>
    </xf>
    <xf numFmtId="166" fontId="14" fillId="12" borderId="0" xfId="9" applyFont="1" applyFill="1" applyAlignment="1">
      <alignment vertical="top" wrapText="1"/>
    </xf>
    <xf numFmtId="166" fontId="15" fillId="0" borderId="0" xfId="9" applyFont="1">
      <alignment vertical="top"/>
    </xf>
    <xf numFmtId="173" fontId="17" fillId="3" borderId="0" xfId="0" applyNumberFormat="1" applyFont="1" applyFill="1"/>
    <xf numFmtId="0" fontId="14" fillId="0" borderId="4" xfId="0" applyFont="1" applyBorder="1"/>
    <xf numFmtId="172" fontId="15" fillId="0" borderId="15" xfId="0" applyNumberFormat="1" applyFont="1" applyBorder="1"/>
    <xf numFmtId="172" fontId="15" fillId="0" borderId="13" xfId="0" applyNumberFormat="1" applyFont="1" applyBorder="1"/>
    <xf numFmtId="172" fontId="15" fillId="0" borderId="3" xfId="0" applyNumberFormat="1" applyFont="1" applyBorder="1"/>
    <xf numFmtId="172" fontId="14" fillId="0" borderId="3" xfId="0" applyNumberFormat="1" applyFont="1" applyBorder="1"/>
    <xf numFmtId="9" fontId="15" fillId="0" borderId="13" xfId="0" applyNumberFormat="1" applyFont="1" applyBorder="1"/>
    <xf numFmtId="172" fontId="14" fillId="0" borderId="1" xfId="0" applyNumberFormat="1" applyFont="1" applyBorder="1"/>
    <xf numFmtId="0" fontId="15" fillId="8" borderId="0" xfId="0" applyFont="1" applyFill="1" applyAlignment="1">
      <alignment vertical="center" wrapText="1"/>
    </xf>
    <xf numFmtId="0" fontId="0" fillId="0" borderId="1" xfId="0" applyBorder="1" applyAlignment="1">
      <alignment vertical="center"/>
    </xf>
    <xf numFmtId="0" fontId="13" fillId="0" borderId="0" xfId="0" applyFont="1" applyAlignment="1">
      <alignment vertical="center"/>
    </xf>
    <xf numFmtId="0" fontId="41" fillId="0" borderId="0" xfId="0" applyFont="1"/>
    <xf numFmtId="43" fontId="22" fillId="0" borderId="0" xfId="0" applyNumberFormat="1" applyFont="1"/>
    <xf numFmtId="0" fontId="22" fillId="6" borderId="15" xfId="0" applyFont="1" applyFill="1" applyBorder="1" applyAlignment="1">
      <alignment vertical="center" wrapText="1"/>
    </xf>
    <xf numFmtId="43" fontId="22" fillId="0" borderId="1" xfId="0" applyNumberFormat="1" applyFont="1" applyBorder="1"/>
    <xf numFmtId="43" fontId="24" fillId="0" borderId="1" xfId="0" applyNumberFormat="1" applyFont="1" applyBorder="1"/>
    <xf numFmtId="0" fontId="19" fillId="7" borderId="0" xfId="0" applyFont="1" applyFill="1" applyAlignment="1">
      <alignment horizontal="center"/>
    </xf>
    <xf numFmtId="0" fontId="18" fillId="6" borderId="15" xfId="0" applyFont="1" applyFill="1" applyBorder="1" applyAlignment="1">
      <alignment horizontal="center" vertical="center"/>
    </xf>
    <xf numFmtId="0" fontId="18" fillId="6" borderId="3" xfId="0" applyFont="1" applyFill="1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14" fillId="8" borderId="5" xfId="0" applyFont="1" applyFill="1" applyBorder="1" applyAlignment="1">
      <alignment horizontal="center"/>
    </xf>
    <xf numFmtId="0" fontId="14" fillId="8" borderId="6" xfId="0" applyFont="1" applyFill="1" applyBorder="1" applyAlignment="1">
      <alignment horizontal="center"/>
    </xf>
    <xf numFmtId="0" fontId="14" fillId="8" borderId="7" xfId="0" applyFont="1" applyFill="1" applyBorder="1" applyAlignment="1">
      <alignment horizontal="center"/>
    </xf>
    <xf numFmtId="0" fontId="14" fillId="7" borderId="4" xfId="0" applyFont="1" applyFill="1" applyBorder="1" applyAlignment="1">
      <alignment horizontal="center"/>
    </xf>
    <xf numFmtId="0" fontId="14" fillId="7" borderId="14" xfId="0" applyFont="1" applyFill="1" applyBorder="1" applyAlignment="1">
      <alignment horizontal="center"/>
    </xf>
    <xf numFmtId="0" fontId="14" fillId="7" borderId="2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14" fillId="2" borderId="14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4" fillId="8" borderId="4" xfId="0" applyFont="1" applyFill="1" applyBorder="1" applyAlignment="1">
      <alignment horizontal="center"/>
    </xf>
    <xf numFmtId="0" fontId="14" fillId="8" borderId="14" xfId="0" applyFont="1" applyFill="1" applyBorder="1" applyAlignment="1">
      <alignment horizontal="center"/>
    </xf>
    <xf numFmtId="0" fontId="14" fillId="8" borderId="2" xfId="0" applyFont="1" applyFill="1" applyBorder="1" applyAlignment="1">
      <alignment horizontal="center"/>
    </xf>
    <xf numFmtId="0" fontId="14" fillId="7" borderId="1" xfId="0" applyFont="1" applyFill="1" applyBorder="1" applyAlignment="1">
      <alignment horizontal="center"/>
    </xf>
    <xf numFmtId="0" fontId="14" fillId="8" borderId="1" xfId="0" applyFont="1" applyFill="1" applyBorder="1" applyAlignment="1">
      <alignment horizontal="center"/>
    </xf>
    <xf numFmtId="0" fontId="15" fillId="0" borderId="1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22" fillId="6" borderId="15" xfId="0" applyFont="1" applyFill="1" applyBorder="1" applyAlignment="1">
      <alignment horizontal="center" vertical="center" wrapText="1"/>
    </xf>
    <xf numFmtId="0" fontId="22" fillId="6" borderId="10" xfId="0" applyFont="1" applyFill="1" applyBorder="1" applyAlignment="1">
      <alignment horizontal="center" vertical="center" wrapText="1"/>
    </xf>
    <xf numFmtId="0" fontId="24" fillId="0" borderId="14" xfId="0" applyFont="1" applyBorder="1" applyAlignment="1">
      <alignment horizontal="center"/>
    </xf>
    <xf numFmtId="0" fontId="24" fillId="0" borderId="1" xfId="0" applyFont="1" applyBorder="1" applyAlignment="1">
      <alignment horizontal="center"/>
    </xf>
  </cellXfs>
  <cellStyles count="57">
    <cellStyle name="Accent3 - 40%" xfId="4" xr:uid="{9703113D-50F5-4E58-AC8D-5CB7753BED5D}"/>
    <cellStyle name="Comma" xfId="49" builtinId="3"/>
    <cellStyle name="Comma 2" xfId="25" xr:uid="{73A757C1-99DC-45B9-94F4-B7E68777D6F0}"/>
    <cellStyle name="Comma 2 2" xfId="28" xr:uid="{F970F9D3-B182-4AEE-9AD8-89821FF9C2EA}"/>
    <cellStyle name="Comma 3" xfId="27" xr:uid="{6A85A001-785D-47C4-B5AB-DCE13B9BE157}"/>
    <cellStyle name="Comma 4" xfId="18" xr:uid="{FC6EFF3F-59BD-40A9-861E-E82171CED7AA}"/>
    <cellStyle name="DateLong" xfId="36" xr:uid="{83221AB6-0B27-4AA3-907D-D3992E25FF4A}"/>
    <cellStyle name="DateShort" xfId="32" xr:uid="{557A3F17-8A02-409A-BE1C-45513CF209E7}"/>
    <cellStyle name="Factor" xfId="35" xr:uid="{443218B4-D99D-410C-AAB1-CFC9B49FAC30}"/>
    <cellStyle name="Hyperlink 2" xfId="54" xr:uid="{5510D370-CE0E-4D4C-931D-12CBA20913D4}"/>
    <cellStyle name="Normal" xfId="0" builtinId="0"/>
    <cellStyle name="Normal 10" xfId="5" xr:uid="{939C3AB3-D512-446C-A15F-EBA82081FC66}"/>
    <cellStyle name="Normal 10 2" xfId="8" xr:uid="{FF1CD0A2-B52D-4D04-8582-CB471D9AC212}"/>
    <cellStyle name="Normal 10 3" xfId="21" xr:uid="{8C056441-07A8-427C-BC9A-43539C5092A8}"/>
    <cellStyle name="Normal 10 4" xfId="43" xr:uid="{133E9D2E-B989-4029-A689-5567F7C4011B}"/>
    <cellStyle name="Normal 10 5" xfId="12" xr:uid="{FFCF7E70-584F-45D3-B55A-636BB5999B96}"/>
    <cellStyle name="Normal 10 6" xfId="48" xr:uid="{CA62F624-3DEB-4B0D-ABAB-6BE6B83D7924}"/>
    <cellStyle name="Normal 11" xfId="45" xr:uid="{89B6C451-1514-4D3A-937C-F536ECB5C3EE}"/>
    <cellStyle name="Normal 12" xfId="29" xr:uid="{E5DEA537-54AE-4052-B182-1B8200DC7C12}"/>
    <cellStyle name="Normal 13" xfId="47" xr:uid="{AFE68663-A8E4-4787-8368-22CEA43DBE0D}"/>
    <cellStyle name="Normal 14" xfId="46" xr:uid="{E3C2C02B-148B-4107-AE7F-8813CC6B6E97}"/>
    <cellStyle name="Normal 15" xfId="15" xr:uid="{36156386-5684-46CA-9837-598C00E3912E}"/>
    <cellStyle name="Normal 2" xfId="2" xr:uid="{AB27FEA2-F4D2-422A-9C47-A28AB059537E}"/>
    <cellStyle name="Normal 2 2" xfId="1" xr:uid="{2F687AFC-9164-4B50-A4C8-68D48D816894}"/>
    <cellStyle name="Normal 2 3" xfId="19" xr:uid="{0CE4AB86-1F3C-4B9A-8CE3-D206384E6BE9}"/>
    <cellStyle name="Normal 2 3 2" xfId="53" xr:uid="{57B98757-F90A-4787-96E8-6092AB80D129}"/>
    <cellStyle name="Normal 2 4" xfId="41" xr:uid="{DC2EBDCA-4380-4C5A-AEC6-F8D218FBC722}"/>
    <cellStyle name="Normal 2 4 2" xfId="52" xr:uid="{0C16C5FE-5E3A-4AD2-8B65-A785870FB5AF}"/>
    <cellStyle name="Normal 2 5" xfId="10" xr:uid="{04D1ED47-3676-4EFE-BFA6-59A959069993}"/>
    <cellStyle name="Normal 2 6" xfId="6" xr:uid="{2DE9A6DC-4E91-4622-8F4A-C8E42D7738AE}"/>
    <cellStyle name="Normal 20" xfId="23" xr:uid="{987CB8AC-E3B9-4840-B46C-20AF562F67A5}"/>
    <cellStyle name="Normal 3" xfId="24" xr:uid="{80622877-81C7-4067-9536-837C11836489}"/>
    <cellStyle name="Normal 30" xfId="31" xr:uid="{30F1B43D-7D58-412A-B9DA-F35A527C9F92}"/>
    <cellStyle name="Normal 4" xfId="38" xr:uid="{F5F39423-86C1-4449-8BD1-DB01DD8828BA}"/>
    <cellStyle name="Normal 5" xfId="39" xr:uid="{E2E95D9C-9D52-4310-9F3E-EBA6E095D799}"/>
    <cellStyle name="Normal 6" xfId="34" xr:uid="{3A53D7A5-D199-41A7-B77C-959ECC8F65D8}"/>
    <cellStyle name="Normal 6 2" xfId="33" xr:uid="{743F33C9-9082-4BB6-8130-50778E5C42AD}"/>
    <cellStyle name="Normal 7" xfId="40" xr:uid="{D7B13B1E-4E5C-42DE-ACF5-044F5EDE565E}"/>
    <cellStyle name="Normal 7 2" xfId="55" xr:uid="{B1C110A9-1384-4836-93DA-002444DD8CC2}"/>
    <cellStyle name="Normal 7 2 2" xfId="56" xr:uid="{E3D2F8DA-26C0-42A9-B8E1-EC35D7CC4CD6}"/>
    <cellStyle name="Normal 7 2 3" xfId="30" xr:uid="{AFFC95CA-AFF6-43C1-AA23-D318528B75C5}"/>
    <cellStyle name="Normal 8" xfId="9" xr:uid="{B2E24CFC-82A9-4923-ACD1-BEBBBFF026F4}"/>
    <cellStyle name="Normal 87" xfId="26" xr:uid="{6E309C3B-2875-4F7D-8F12-7BE8E5B3E4A4}"/>
    <cellStyle name="Normal 87 2" xfId="7" xr:uid="{D99D75C8-CF94-44B2-A597-80FA2583A58F}"/>
    <cellStyle name="Normal 87 2 2" xfId="22" xr:uid="{543E04E4-CD7E-4F15-B4B0-B07EBFC1A35E}"/>
    <cellStyle name="Normal 87 2 3" xfId="44" xr:uid="{4B6FD015-B764-46E7-A989-DA16C4677D86}"/>
    <cellStyle name="Normal 87 2 4" xfId="14" xr:uid="{16EF7DC5-9B3D-4EB1-BD3A-8BD445FF1159}"/>
    <cellStyle name="Normal 88" xfId="3" xr:uid="{6A1917D5-E555-4F1B-98D1-B062F0E4BB59}"/>
    <cellStyle name="Normal 88 2" xfId="20" xr:uid="{CCB035C9-E3DB-497A-8D1C-19900C4F05B6}"/>
    <cellStyle name="Normal 88 3" xfId="42" xr:uid="{BCBD09FD-8B1A-4543-8596-5B74A76AB1D5}"/>
    <cellStyle name="Normal 88 4" xfId="11" xr:uid="{448AC555-275D-41C3-B7D1-D822F977880D}"/>
    <cellStyle name="Normal 9" xfId="13" xr:uid="{6341637B-4B02-489F-9962-4FF39C38EB21}"/>
    <cellStyle name="Normal 9 2" xfId="51" xr:uid="{97189681-40C6-4E4D-BB01-D7933957C6ED}"/>
    <cellStyle name="Percent" xfId="50" builtinId="5"/>
    <cellStyle name="Percent 2" xfId="17" xr:uid="{9D8CCEBD-7668-4DDC-9E78-7137494E1A64}"/>
    <cellStyle name="Percent 3" xfId="16" xr:uid="{2CAA52A5-F909-4A4F-AEBA-B46C4C3B151D}"/>
    <cellStyle name="Year" xfId="37" xr:uid="{4892A8D4-7B10-4113-A687-31DBF537349C}"/>
  </cellStyles>
  <dxfs count="3">
    <dxf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DB8E"/>
      <color rgb="FFCCCCCE"/>
      <color rgb="FF98C561"/>
      <color rgb="FFFFCCFF"/>
      <color rgb="FFFF66FF"/>
      <color rgb="FFCCCCFF"/>
      <color rgb="FFFF99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619941</xdr:colOff>
      <xdr:row>13</xdr:row>
      <xdr:rowOff>74839</xdr:rowOff>
    </xdr:from>
    <xdr:to>
      <xdr:col>8</xdr:col>
      <xdr:colOff>519620</xdr:colOff>
      <xdr:row>108</xdr:row>
      <xdr:rowOff>57151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08F59FC3-3E38-4359-9CC4-AEE19059228A}"/>
            </a:ext>
          </a:extLst>
        </xdr:cNvPr>
        <xdr:cNvSpPr txBox="1"/>
      </xdr:nvSpPr>
      <xdr:spPr>
        <a:xfrm>
          <a:off x="581841" y="2475139"/>
          <a:ext cx="8857941" cy="13469711"/>
        </a:xfrm>
        <a:prstGeom prst="rect">
          <a:avLst/>
        </a:prstGeom>
        <a:noFill/>
        <a:ln>
          <a:noFill/>
        </a:ln>
      </xdr:spPr>
      <xdr:txBody>
        <a:bodyPr lIns="27432" tIns="22860" rIns="0" bIns="0" rtlCol="0"/>
        <a:lstStyle/>
        <a:p>
          <a:pPr algn="l"/>
          <a:r>
            <a:rPr lang="en-US" sz="1100" b="1">
              <a:solidFill>
                <a:srgbClr val="002060"/>
              </a:solidFill>
              <a:latin typeface="+mn-lt"/>
            </a:rPr>
            <a:t>Summary of the model:</a:t>
          </a:r>
          <a:endParaRPr lang="en-US" sz="1100">
            <a:solidFill>
              <a:srgbClr val="002060"/>
            </a:solidFill>
          </a:endParaRPr>
        </a:p>
        <a:p>
          <a:pPr algn="l"/>
          <a:endParaRPr lang="en-US" sz="1000" b="1">
            <a:solidFill>
              <a:srgbClr val="000000"/>
            </a:solidFill>
            <a:latin typeface="+mn-lt"/>
          </a:endParaRPr>
        </a:p>
        <a:p>
          <a:pPr algn="l"/>
          <a:r>
            <a:rPr lang="en-US" sz="1000">
              <a:latin typeface="+mn-lt"/>
            </a:rPr>
            <a:t>This</a:t>
          </a:r>
          <a:r>
            <a:rPr lang="en-US" sz="1000" baseline="0">
              <a:latin typeface="+mn-lt"/>
            </a:rPr>
            <a:t> </a:t>
          </a:r>
          <a:r>
            <a:rPr lang="en-US" sz="1000" baseline="0">
              <a:latin typeface="+mn-lt"/>
              <a:ea typeface="+mn-ea"/>
              <a:cs typeface="+mn-cs"/>
            </a:rPr>
            <a:t>model </a:t>
          </a:r>
          <a:r>
            <a:rPr lang="en-GB" sz="1000" baseline="0">
              <a:latin typeface="+mn-lt"/>
              <a:ea typeface="+mn-ea"/>
              <a:cs typeface="+mn-cs"/>
            </a:rPr>
            <a:t>calculates the base meter replacement adjustment to base costs allowances. </a:t>
          </a:r>
        </a:p>
        <a:p>
          <a:pPr algn="l"/>
          <a:endParaRPr lang="en-US" sz="1000">
            <a:latin typeface="+mn-lt"/>
          </a:endParaRPr>
        </a:p>
        <a:p>
          <a:pPr algn="l"/>
          <a:r>
            <a:rPr lang="en-US" sz="1100" b="1">
              <a:solidFill>
                <a:srgbClr val="002060"/>
              </a:solidFill>
              <a:latin typeface="+mn-lt"/>
            </a:rPr>
            <a:t>Quality assurance: </a:t>
          </a:r>
        </a:p>
        <a:p>
          <a:pPr algn="l"/>
          <a:endParaRPr lang="en-US" sz="1000">
            <a:latin typeface="+mn-lt"/>
          </a:endParaRPr>
        </a:p>
        <a:p>
          <a:pPr algn="l"/>
          <a:r>
            <a:rPr lang="en-US" sz="1000">
              <a:latin typeface="+mn-lt"/>
            </a:rPr>
            <a:t>The file has been reviewed internally and by our delivery partner.</a:t>
          </a:r>
        </a:p>
        <a:p>
          <a:pPr algn="l"/>
          <a:endParaRPr lang="en-US" sz="1000">
            <a:latin typeface="+mn-lt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Contents:</a:t>
          </a:r>
        </a:p>
        <a:p>
          <a:pPr algn="l"/>
          <a:endParaRPr lang="en-US" sz="1000">
            <a:latin typeface="+mn-lt"/>
            <a:ea typeface="+mn-ea"/>
            <a:cs typeface="+mn-cs"/>
          </a:endParaRPr>
        </a:p>
        <a:p>
          <a:pPr algn="l"/>
          <a:r>
            <a:rPr lang="en-GB" sz="1000" b="1">
              <a:latin typeface="+mn-lt"/>
              <a:ea typeface="+mn-ea"/>
              <a:cs typeface="+mn-cs"/>
            </a:rPr>
            <a:t>Inputs</a:t>
          </a:r>
          <a:r>
            <a:rPr lang="en-GB" sz="1000">
              <a:latin typeface="+mn-lt"/>
              <a:ea typeface="+mn-ea"/>
              <a:cs typeface="+mn-cs"/>
            </a:rPr>
            <a:t>:</a:t>
          </a:r>
        </a:p>
        <a:p>
          <a:pPr algn="l"/>
          <a:r>
            <a:rPr lang="en-GB" sz="1000" baseline="0">
              <a:latin typeface="+mn-lt"/>
              <a:ea typeface="+mn-ea"/>
              <a:cs typeface="+mn-cs"/>
            </a:rPr>
            <a:t>Historic replacements: Meter replacement data reported by companies in their annual performance reports</a:t>
          </a:r>
        </a:p>
        <a:p>
          <a:pPr algn="l"/>
          <a:r>
            <a:rPr lang="en-GB" sz="1000" baseline="0">
              <a:latin typeface="+mn-lt"/>
              <a:ea typeface="+mn-ea"/>
              <a:cs typeface="+mn-cs"/>
            </a:rPr>
            <a:t>PR19 Forecast: PR19 business plan forecast meter replacements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 baseline="0">
              <a:effectLst/>
              <a:latin typeface="+mn-lt"/>
              <a:ea typeface="+mn-ea"/>
              <a:cs typeface="+mn-cs"/>
            </a:rPr>
            <a:t>PR24 Forecast: PR24 business plan forecast meter replacements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 baseline="0">
              <a:effectLst/>
              <a:latin typeface="+mn-lt"/>
              <a:ea typeface="+mn-ea"/>
              <a:cs typeface="+mn-cs"/>
            </a:rPr>
            <a:t>Accelerated replacements: Meter replacements reported as part of the accelerated delivery programme</a:t>
          </a:r>
          <a:endParaRPr lang="en-GB" sz="800">
            <a:effectLst/>
          </a:endParaRPr>
        </a:p>
        <a:p>
          <a:pPr algn="l"/>
          <a:endParaRPr lang="en-GB" sz="1000" baseline="0">
            <a:latin typeface="+mn-lt"/>
            <a:ea typeface="+mn-ea"/>
            <a:cs typeface="+mn-cs"/>
          </a:endParaRPr>
        </a:p>
        <a:p>
          <a:pPr algn="l"/>
          <a:r>
            <a:rPr lang="en-GB" sz="1000" b="1" baseline="0">
              <a:latin typeface="+mn-lt"/>
              <a:ea typeface="+mn-ea"/>
              <a:cs typeface="+mn-cs"/>
            </a:rPr>
            <a:t>Replacement rates:</a:t>
          </a:r>
        </a:p>
        <a:p>
          <a:pPr algn="l"/>
          <a:r>
            <a:rPr lang="en-GB" sz="1000" b="0" baseline="0">
              <a:latin typeface="+mn-lt"/>
              <a:ea typeface="+mn-ea"/>
              <a:cs typeface="+mn-cs"/>
            </a:rPr>
            <a:t>Household rates: Summary of household meter replacement and meter penetration data</a:t>
          </a:r>
        </a:p>
        <a:p>
          <a:r>
            <a:rPr lang="en-GB" sz="1000" b="0" baseline="0">
              <a:effectLst/>
              <a:latin typeface="+mn-lt"/>
              <a:ea typeface="+mn-ea"/>
              <a:cs typeface="+mn-cs"/>
            </a:rPr>
            <a:t>Non-household rates: Summary of household meter replacement and meter penetration data</a:t>
          </a:r>
          <a:endParaRPr lang="en-GB" sz="1000">
            <a:effectLst/>
          </a:endParaRPr>
        </a:p>
        <a:p>
          <a:pPr algn="l"/>
          <a:endParaRPr lang="en-GB" sz="1000" b="0" baseline="0">
            <a:latin typeface="+mn-lt"/>
            <a:ea typeface="+mn-ea"/>
            <a:cs typeface="+mn-cs"/>
          </a:endParaRPr>
        </a:p>
        <a:p>
          <a:pPr algn="l"/>
          <a:r>
            <a:rPr lang="en-GB" sz="1000" b="1" baseline="0">
              <a:latin typeface="+mn-lt"/>
              <a:ea typeface="+mn-ea"/>
              <a:cs typeface="+mn-cs"/>
            </a:rPr>
            <a:t>PR19 delivery:</a:t>
          </a:r>
        </a:p>
        <a:p>
          <a:r>
            <a:rPr lang="en-GB" sz="1000" b="0" baseline="0">
              <a:effectLst/>
              <a:latin typeface="+mn-lt"/>
              <a:ea typeface="+mn-ea"/>
              <a:cs typeface="+mn-cs"/>
            </a:rPr>
            <a:t>Household delivery: Holding companies to account for forecast PR19 under delivery</a:t>
          </a:r>
          <a:endParaRPr lang="en-GB" sz="1000">
            <a:effectLst/>
          </a:endParaRPr>
        </a:p>
        <a:p>
          <a:r>
            <a:rPr lang="en-GB" sz="1000" b="0" baseline="0">
              <a:effectLst/>
              <a:latin typeface="+mn-lt"/>
              <a:ea typeface="+mn-ea"/>
              <a:cs typeface="+mn-cs"/>
            </a:rPr>
            <a:t>Non-household rates delivery: Holding companies to account for forecast PR19 under delivery</a:t>
          </a:r>
          <a:endParaRPr lang="en-GB" sz="1000">
            <a:effectLst/>
          </a:endParaRPr>
        </a:p>
        <a:p>
          <a:pPr algn="l"/>
          <a:endParaRPr lang="en-GB" sz="1000" b="0" baseline="0">
            <a:latin typeface="+mn-lt"/>
            <a:ea typeface="+mn-ea"/>
            <a:cs typeface="+mn-cs"/>
          </a:endParaRPr>
        </a:p>
        <a:p>
          <a:pPr algn="l"/>
          <a:r>
            <a:rPr lang="en-GB" sz="1000" b="1" baseline="0">
              <a:latin typeface="+mn-lt"/>
              <a:ea typeface="+mn-ea"/>
              <a:cs typeface="+mn-cs"/>
            </a:rPr>
            <a:t>Outputs:</a:t>
          </a:r>
        </a:p>
        <a:p>
          <a:pPr algn="l"/>
          <a:r>
            <a:rPr lang="en-GB" sz="1000" b="0" baseline="0">
              <a:latin typeface="+mn-lt"/>
              <a:ea typeface="+mn-ea"/>
              <a:cs typeface="+mn-cs"/>
            </a:rPr>
            <a:t>Base adjustment: Summary of final base cost allowances adjustments</a:t>
          </a:r>
        </a:p>
        <a:p>
          <a:pPr algn="l"/>
          <a:endParaRPr lang="en-GB" sz="1000" b="0" baseline="0">
            <a:latin typeface="+mn-lt"/>
            <a:ea typeface="+mn-ea"/>
            <a:cs typeface="+mn-cs"/>
          </a:endParaRPr>
        </a:p>
        <a:p>
          <a:pPr algn="l"/>
          <a:r>
            <a:rPr lang="en-GB" sz="1000" b="1" baseline="0">
              <a:latin typeface="+mn-lt"/>
              <a:ea typeface="+mn-ea"/>
              <a:cs typeface="+mn-cs"/>
            </a:rPr>
            <a:t>Disclaimer:</a:t>
          </a:r>
        </a:p>
        <a:p>
          <a:pPr algn="l"/>
          <a:endParaRPr lang="en-GB" sz="1000" b="0" baseline="0"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 i="0">
              <a:effectLst/>
              <a:latin typeface="+mn-lt"/>
              <a:ea typeface="+mn-ea"/>
              <a:cs typeface="+mn-cs"/>
            </a:rPr>
            <a:t>This model is part of our final determinations setting out the price, service, and incentive package for water companies for the period 2025-30. It should be read together with the other documents and information that we have now published.</a:t>
          </a:r>
          <a:endParaRPr lang="en-GB" sz="1000">
            <a:effectLst/>
          </a:endParaRPr>
        </a:p>
        <a:p>
          <a:pPr algn="l"/>
          <a:endParaRPr lang="en-GB" sz="1000" b="0" baseline="0">
            <a:latin typeface="+mn-lt"/>
            <a:ea typeface="+mn-ea"/>
            <a:cs typeface="+mn-cs"/>
          </a:endParaRPr>
        </a:p>
        <a:p>
          <a:pPr algn="l"/>
          <a:endParaRPr lang="en-US" sz="1000" b="1">
            <a:solidFill>
              <a:srgbClr val="000000"/>
            </a:solidFill>
            <a:latin typeface="+mn-lt"/>
          </a:endParaRPr>
        </a:p>
      </xdr:txBody>
    </xdr:sp>
    <xdr:clientData/>
  </xdr:twoCellAnchor>
  <xdr:twoCellAnchor editAs="oneCell">
    <xdr:from>
      <xdr:col>6</xdr:col>
      <xdr:colOff>238125</xdr:colOff>
      <xdr:row>1</xdr:row>
      <xdr:rowOff>9524</xdr:rowOff>
    </xdr:from>
    <xdr:to>
      <xdr:col>6</xdr:col>
      <xdr:colOff>238125</xdr:colOff>
      <xdr:row>6</xdr:row>
      <xdr:rowOff>74358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48936A6-CC57-467F-8EDA-DEA50DFC0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34325" y="400049"/>
          <a:ext cx="0" cy="96970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1808559</xdr:colOff>
      <xdr:row>3</xdr:row>
      <xdr:rowOff>112709</xdr:rowOff>
    </xdr:from>
    <xdr:to>
      <xdr:col>11</xdr:col>
      <xdr:colOff>464740</xdr:colOff>
      <xdr:row>7</xdr:row>
      <xdr:rowOff>75008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53498FD-F0A5-4C48-89E1-4241D1821620}"/>
            </a:ext>
            <a:ext uri="{147F2762-F138-4A5C-976F-8EAC2B608ADB}">
              <a16:predDERef xmlns:a16="http://schemas.microsoft.com/office/drawing/2014/main" pred="{2FB62842-4C2F-4945-9F61-8B15D1D910D7}"/>
            </a:ext>
          </a:extLst>
        </xdr:cNvPr>
        <xdr:cNvSpPr/>
      </xdr:nvSpPr>
      <xdr:spPr>
        <a:xfrm>
          <a:off x="2827734" y="846134"/>
          <a:ext cx="1332706" cy="648099"/>
        </a:xfrm>
        <a:prstGeom prst="rect">
          <a:avLst/>
        </a:prstGeom>
        <a:solidFill>
          <a:srgbClr val="FFDB8E"/>
        </a:solidFill>
        <a:ln w="19050">
          <a:solidFill>
            <a:srgbClr val="172C5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GB" sz="1050">
              <a:solidFill>
                <a:schemeClr val="tx1"/>
              </a:solidFill>
              <a:latin typeface="+mn-lt"/>
              <a:ea typeface="+mn-ea"/>
              <a:cs typeface="+mn-cs"/>
            </a:rPr>
            <a:t>Inputs 2:</a:t>
          </a:r>
        </a:p>
        <a:p>
          <a:pPr marL="0" indent="0" algn="ctr"/>
          <a:r>
            <a:rPr lang="en-GB" sz="1050">
              <a:solidFill>
                <a:schemeClr val="tx1"/>
              </a:solidFill>
              <a:latin typeface="+mn-lt"/>
              <a:ea typeface="+mn-ea"/>
              <a:cs typeface="+mn-cs"/>
            </a:rPr>
            <a:t>PR19 Forecast replacements</a:t>
          </a:r>
        </a:p>
      </xdr:txBody>
    </xdr:sp>
    <xdr:clientData/>
  </xdr:twoCellAnchor>
  <xdr:twoCellAnchor>
    <xdr:from>
      <xdr:col>10</xdr:col>
      <xdr:colOff>76202</xdr:colOff>
      <xdr:row>24</xdr:row>
      <xdr:rowOff>66675</xdr:rowOff>
    </xdr:from>
    <xdr:to>
      <xdr:col>11</xdr:col>
      <xdr:colOff>1143002</xdr:colOff>
      <xdr:row>28</xdr:row>
      <xdr:rowOff>28575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A7F86607-38FA-4A3B-96D3-982E43C5EBDF}"/>
            </a:ext>
            <a:ext uri="{147F2762-F138-4A5C-976F-8EAC2B608ADB}">
              <a16:predDERef xmlns:a16="http://schemas.microsoft.com/office/drawing/2014/main" pred="{4033968F-2126-4A99-8A74-3C524A86F154}"/>
            </a:ext>
          </a:extLst>
        </xdr:cNvPr>
        <xdr:cNvSpPr/>
      </xdr:nvSpPr>
      <xdr:spPr>
        <a:xfrm>
          <a:off x="3600452" y="4400550"/>
          <a:ext cx="1238250" cy="647700"/>
        </a:xfrm>
        <a:prstGeom prst="rect">
          <a:avLst/>
        </a:prstGeom>
        <a:solidFill>
          <a:srgbClr val="98C561"/>
        </a:solidFill>
        <a:ln w="19050">
          <a:solidFill>
            <a:srgbClr val="172C5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GB" sz="1050">
              <a:solidFill>
                <a:schemeClr val="tx1"/>
              </a:solidFill>
              <a:latin typeface="+mn-lt"/>
              <a:ea typeface="+mn-ea"/>
              <a:cs typeface="+mn-cs"/>
            </a:rPr>
            <a:t>Calculation</a:t>
          </a:r>
          <a:r>
            <a:rPr lang="en-GB" sz="1050" baseline="0">
              <a:solidFill>
                <a:schemeClr val="tx1"/>
              </a:solidFill>
              <a:latin typeface="+mn-lt"/>
              <a:ea typeface="+mn-ea"/>
              <a:cs typeface="+mn-cs"/>
            </a:rPr>
            <a:t> of adjustment</a:t>
          </a:r>
          <a:endParaRPr lang="en-GB" sz="105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561975</xdr:colOff>
      <xdr:row>21</xdr:row>
      <xdr:rowOff>47215</xdr:rowOff>
    </xdr:from>
    <xdr:to>
      <xdr:col>11</xdr:col>
      <xdr:colOff>568125</xdr:colOff>
      <xdr:row>24</xdr:row>
      <xdr:rowOff>85725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2DEE01ED-97F8-4FD6-B291-BBEE50AE559D}"/>
            </a:ext>
            <a:ext uri="{147F2762-F138-4A5C-976F-8EAC2B608ADB}">
              <a16:predDERef xmlns:a16="http://schemas.microsoft.com/office/drawing/2014/main" pred="{53E05966-D415-4CC4-8CBE-43F9D584E964}"/>
            </a:ext>
          </a:extLst>
        </xdr:cNvPr>
        <xdr:cNvCxnSpPr>
          <a:cxnSpLocks/>
          <a:stCxn id="10" idx="2"/>
        </xdr:cNvCxnSpPr>
      </xdr:nvCxnSpPr>
      <xdr:spPr>
        <a:xfrm flipH="1">
          <a:off x="4257675" y="3866740"/>
          <a:ext cx="6150" cy="55286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1544637</xdr:colOff>
      <xdr:row>4</xdr:row>
      <xdr:rowOff>0</xdr:rowOff>
    </xdr:from>
    <xdr:to>
      <xdr:col>17</xdr:col>
      <xdr:colOff>1992312</xdr:colOff>
      <xdr:row>7</xdr:row>
      <xdr:rowOff>114300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B05BDA3-1454-4EDE-A80C-6A326E4A669A}"/>
            </a:ext>
            <a:ext uri="{147F2762-F138-4A5C-976F-8EAC2B608ADB}">
              <a16:predDERef xmlns:a16="http://schemas.microsoft.com/office/drawing/2014/main" pred="{ED15684A-C195-40E9-978E-7900458D4444}"/>
            </a:ext>
          </a:extLst>
        </xdr:cNvPr>
        <xdr:cNvSpPr txBox="1"/>
      </xdr:nvSpPr>
      <xdr:spPr>
        <a:xfrm>
          <a:off x="8088312" y="904875"/>
          <a:ext cx="2486025" cy="628650"/>
        </a:xfrm>
        <a:prstGeom prst="rect">
          <a:avLst/>
        </a:prstGeom>
        <a:solidFill>
          <a:schemeClr val="lt1"/>
        </a:solidFill>
        <a:ln w="19050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100"/>
            <a:t>The adjustment uses</a:t>
          </a:r>
          <a:r>
            <a:rPr lang="en-GB" sz="1100" baseline="0"/>
            <a:t> a range of sources to assess historical and forecast meter replacement activity</a:t>
          </a:r>
          <a:endParaRPr lang="en-GB" sz="1100"/>
        </a:p>
      </xdr:txBody>
    </xdr:sp>
    <xdr:clientData/>
  </xdr:twoCellAnchor>
  <xdr:twoCellAnchor>
    <xdr:from>
      <xdr:col>11</xdr:col>
      <xdr:colOff>731045</xdr:colOff>
      <xdr:row>3</xdr:row>
      <xdr:rowOff>133349</xdr:rowOff>
    </xdr:from>
    <xdr:to>
      <xdr:col>12</xdr:col>
      <xdr:colOff>0</xdr:colOff>
      <xdr:row>7</xdr:row>
      <xdr:rowOff>95250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D61012DE-1AB6-4AC5-85FF-A48BCA89D45E}"/>
            </a:ext>
            <a:ext uri="{147F2762-F138-4A5C-976F-8EAC2B608ADB}">
              <a16:predDERef xmlns:a16="http://schemas.microsoft.com/office/drawing/2014/main" pred="{EADDF8A3-CB02-44BD-9A6F-7D4356F8FBA0}"/>
            </a:ext>
          </a:extLst>
        </xdr:cNvPr>
        <xdr:cNvSpPr/>
      </xdr:nvSpPr>
      <xdr:spPr>
        <a:xfrm>
          <a:off x="4426745" y="866774"/>
          <a:ext cx="1307305" cy="647701"/>
        </a:xfrm>
        <a:prstGeom prst="rect">
          <a:avLst/>
        </a:prstGeom>
        <a:solidFill>
          <a:srgbClr val="FFDB8E"/>
        </a:solidFill>
        <a:ln w="19050">
          <a:solidFill>
            <a:srgbClr val="172C5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GB" sz="1050">
              <a:solidFill>
                <a:schemeClr val="tx1"/>
              </a:solidFill>
              <a:latin typeface="+mn-lt"/>
              <a:ea typeface="+mn-ea"/>
              <a:cs typeface="+mn-cs"/>
            </a:rPr>
            <a:t>Inputs</a:t>
          </a:r>
          <a:r>
            <a:rPr lang="en-GB" sz="1050" baseline="0">
              <a:solidFill>
                <a:schemeClr val="tx1"/>
              </a:solidFill>
              <a:latin typeface="+mn-lt"/>
              <a:ea typeface="+mn-ea"/>
              <a:cs typeface="+mn-cs"/>
            </a:rPr>
            <a:t> 3:</a:t>
          </a:r>
        </a:p>
        <a:p>
          <a:pPr marL="0" indent="0" algn="ctr"/>
          <a:r>
            <a:rPr lang="en-GB" sz="1050" baseline="0">
              <a:solidFill>
                <a:schemeClr val="tx1"/>
              </a:solidFill>
              <a:latin typeface="+mn-lt"/>
              <a:ea typeface="+mn-ea"/>
              <a:cs typeface="+mn-cs"/>
            </a:rPr>
            <a:t>PR24 BP Forecast replacements</a:t>
          </a:r>
          <a:endParaRPr lang="en-GB" sz="105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142873</xdr:colOff>
      <xdr:row>10</xdr:row>
      <xdr:rowOff>112708</xdr:rowOff>
    </xdr:from>
    <xdr:to>
      <xdr:col>11</xdr:col>
      <xdr:colOff>1131490</xdr:colOff>
      <xdr:row>14</xdr:row>
      <xdr:rowOff>95246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F73D047D-279A-4751-B283-7017EBE18618}"/>
            </a:ext>
            <a:ext uri="{147F2762-F138-4A5C-976F-8EAC2B608ADB}">
              <a16:predDERef xmlns:a16="http://schemas.microsoft.com/office/drawing/2014/main" pred="{FC6DEE8A-54B1-4F3C-B7C9-AE2941C37C06}"/>
            </a:ext>
          </a:extLst>
        </xdr:cNvPr>
        <xdr:cNvSpPr/>
      </xdr:nvSpPr>
      <xdr:spPr>
        <a:xfrm>
          <a:off x="3667123" y="2046283"/>
          <a:ext cx="1160067" cy="668338"/>
        </a:xfrm>
        <a:prstGeom prst="rect">
          <a:avLst/>
        </a:prstGeom>
        <a:solidFill>
          <a:schemeClr val="bg2">
            <a:lumMod val="75000"/>
          </a:schemeClr>
        </a:solidFill>
        <a:ln w="19050">
          <a:solidFill>
            <a:sysClr val="windowText" lastClr="000000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GB" sz="1050">
              <a:solidFill>
                <a:schemeClr val="tx1"/>
              </a:solidFill>
              <a:latin typeface="+mn-lt"/>
              <a:ea typeface="+mn-ea"/>
              <a:cs typeface="+mn-cs"/>
            </a:rPr>
            <a:t>Analysis</a:t>
          </a:r>
          <a:r>
            <a:rPr lang="en-GB" sz="1050" baseline="0">
              <a:solidFill>
                <a:schemeClr val="tx1"/>
              </a:solidFill>
              <a:latin typeface="+mn-lt"/>
              <a:ea typeface="+mn-ea"/>
              <a:cs typeface="+mn-cs"/>
            </a:rPr>
            <a:t> of what base buys</a:t>
          </a:r>
          <a:endParaRPr lang="en-GB" sz="105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154779</xdr:colOff>
      <xdr:row>17</xdr:row>
      <xdr:rowOff>96040</xdr:rowOff>
    </xdr:from>
    <xdr:to>
      <xdr:col>11</xdr:col>
      <xdr:colOff>1152920</xdr:colOff>
      <xdr:row>21</xdr:row>
      <xdr:rowOff>47215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5EC8E265-921F-445F-9C9A-7FDD9019858B}"/>
            </a:ext>
            <a:ext uri="{147F2762-F138-4A5C-976F-8EAC2B608ADB}">
              <a16:predDERef xmlns:a16="http://schemas.microsoft.com/office/drawing/2014/main" pred="{FE031EA5-5E65-42D7-852F-5BDD71B8990D}"/>
            </a:ext>
          </a:extLst>
        </xdr:cNvPr>
        <xdr:cNvSpPr/>
      </xdr:nvSpPr>
      <xdr:spPr>
        <a:xfrm>
          <a:off x="3679029" y="3229765"/>
          <a:ext cx="1169591" cy="636975"/>
        </a:xfrm>
        <a:prstGeom prst="rect">
          <a:avLst/>
        </a:prstGeom>
        <a:solidFill>
          <a:schemeClr val="bg2">
            <a:lumMod val="75000"/>
          </a:schemeClr>
        </a:solidFill>
        <a:ln w="19050">
          <a:solidFill>
            <a:srgbClr val="172C5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GB" sz="1050">
              <a:solidFill>
                <a:schemeClr val="tx1"/>
              </a:solidFill>
              <a:latin typeface="+mn-lt"/>
              <a:ea typeface="+mn-ea"/>
              <a:cs typeface="+mn-cs"/>
            </a:rPr>
            <a:t>Analysis of PR19 delivery</a:t>
          </a:r>
        </a:p>
      </xdr:txBody>
    </xdr:sp>
    <xdr:clientData/>
  </xdr:twoCellAnchor>
  <xdr:twoCellAnchor>
    <xdr:from>
      <xdr:col>11</xdr:col>
      <xdr:colOff>572887</xdr:colOff>
      <xdr:row>14</xdr:row>
      <xdr:rowOff>95246</xdr:rowOff>
    </xdr:from>
    <xdr:to>
      <xdr:col>11</xdr:col>
      <xdr:colOff>572888</xdr:colOff>
      <xdr:row>17</xdr:row>
      <xdr:rowOff>96040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DC511EDC-CBF3-433D-82CF-0A5920C7F393}"/>
            </a:ext>
            <a:ext uri="{147F2762-F138-4A5C-976F-8EAC2B608ADB}">
              <a16:predDERef xmlns:a16="http://schemas.microsoft.com/office/drawing/2014/main" pred="{5BF0C604-3728-4668-BE37-910543DD4F42}"/>
            </a:ext>
          </a:extLst>
        </xdr:cNvPr>
        <xdr:cNvCxnSpPr>
          <a:cxnSpLocks/>
          <a:endCxn id="10" idx="0"/>
        </xdr:cNvCxnSpPr>
      </xdr:nvCxnSpPr>
      <xdr:spPr>
        <a:xfrm flipH="1">
          <a:off x="4268587" y="2714621"/>
          <a:ext cx="1" cy="515144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198834</xdr:colOff>
      <xdr:row>3</xdr:row>
      <xdr:rowOff>131759</xdr:rowOff>
    </xdr:from>
    <xdr:to>
      <xdr:col>7</xdr:col>
      <xdr:colOff>1531540</xdr:colOff>
      <xdr:row>7</xdr:row>
      <xdr:rowOff>94058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E635738F-CE3D-40F0-9ACE-37D99B9EDD61}"/>
            </a:ext>
            <a:ext uri="{147F2762-F138-4A5C-976F-8EAC2B608ADB}">
              <a16:predDERef xmlns:a16="http://schemas.microsoft.com/office/drawing/2014/main" pred="{2FB62842-4C2F-4945-9F61-8B15D1D910D7}"/>
            </a:ext>
          </a:extLst>
        </xdr:cNvPr>
        <xdr:cNvSpPr/>
      </xdr:nvSpPr>
      <xdr:spPr>
        <a:xfrm>
          <a:off x="1218009" y="865184"/>
          <a:ext cx="1332706" cy="648099"/>
        </a:xfrm>
        <a:prstGeom prst="rect">
          <a:avLst/>
        </a:prstGeom>
        <a:solidFill>
          <a:srgbClr val="FFDB8E"/>
        </a:solidFill>
        <a:ln w="19050">
          <a:solidFill>
            <a:srgbClr val="172C5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GB" sz="1050">
              <a:solidFill>
                <a:schemeClr val="tx1"/>
              </a:solidFill>
              <a:latin typeface="+mn-lt"/>
              <a:ea typeface="+mn-ea"/>
              <a:cs typeface="+mn-cs"/>
            </a:rPr>
            <a:t>Inputs</a:t>
          </a:r>
          <a:r>
            <a:rPr lang="en-GB" sz="1050" baseline="0">
              <a:solidFill>
                <a:schemeClr val="tx1"/>
              </a:solidFill>
              <a:latin typeface="+mn-lt"/>
              <a:ea typeface="+mn-ea"/>
              <a:cs typeface="+mn-cs"/>
            </a:rPr>
            <a:t> 1:</a:t>
          </a:r>
          <a:endParaRPr lang="en-GB" sz="105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marL="0" indent="0" algn="ctr"/>
          <a:r>
            <a:rPr lang="en-GB" sz="1050">
              <a:solidFill>
                <a:schemeClr val="tx1"/>
              </a:solidFill>
              <a:latin typeface="+mn-lt"/>
              <a:ea typeface="+mn-ea"/>
              <a:cs typeface="+mn-cs"/>
            </a:rPr>
            <a:t>Historic</a:t>
          </a:r>
          <a:r>
            <a:rPr lang="en-GB" sz="1050" baseline="0">
              <a:solidFill>
                <a:schemeClr val="tx1"/>
              </a:solidFill>
              <a:latin typeface="+mn-lt"/>
              <a:ea typeface="+mn-ea"/>
              <a:cs typeface="+mn-cs"/>
            </a:rPr>
            <a:t> replacements</a:t>
          </a:r>
          <a:endParaRPr lang="en-GB" sz="105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865187</xdr:colOff>
      <xdr:row>7</xdr:row>
      <xdr:rowOff>94058</xdr:rowOff>
    </xdr:from>
    <xdr:to>
      <xdr:col>11</xdr:col>
      <xdr:colOff>551457</xdr:colOff>
      <xdr:row>10</xdr:row>
      <xdr:rowOff>112708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165BEC99-376E-41DF-A53F-EDD0C49FCF96}"/>
            </a:ext>
          </a:extLst>
        </xdr:cNvPr>
        <xdr:cNvCxnSpPr>
          <a:stCxn id="12" idx="2"/>
          <a:endCxn id="9" idx="0"/>
        </xdr:cNvCxnSpPr>
      </xdr:nvCxnSpPr>
      <xdr:spPr>
        <a:xfrm>
          <a:off x="1884362" y="1513283"/>
          <a:ext cx="2362795" cy="533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265112</xdr:colOff>
      <xdr:row>7</xdr:row>
      <xdr:rowOff>75008</xdr:rowOff>
    </xdr:from>
    <xdr:to>
      <xdr:col>11</xdr:col>
      <xdr:colOff>551457</xdr:colOff>
      <xdr:row>10</xdr:row>
      <xdr:rowOff>112708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C8533BDA-213D-4FB7-A5E9-8629A555E8DA}"/>
            </a:ext>
          </a:extLst>
        </xdr:cNvPr>
        <xdr:cNvCxnSpPr>
          <a:stCxn id="2" idx="2"/>
          <a:endCxn id="9" idx="0"/>
        </xdr:cNvCxnSpPr>
      </xdr:nvCxnSpPr>
      <xdr:spPr>
        <a:xfrm>
          <a:off x="3494087" y="1494233"/>
          <a:ext cx="753070" cy="552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551457</xdr:colOff>
      <xdr:row>7</xdr:row>
      <xdr:rowOff>95250</xdr:rowOff>
    </xdr:from>
    <xdr:to>
      <xdr:col>11</xdr:col>
      <xdr:colOff>1384698</xdr:colOff>
      <xdr:row>10</xdr:row>
      <xdr:rowOff>112708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CF53143C-7B2E-4C7C-A807-7F70D4E2D1F8}"/>
            </a:ext>
          </a:extLst>
        </xdr:cNvPr>
        <xdr:cNvCxnSpPr>
          <a:stCxn id="8" idx="2"/>
          <a:endCxn id="9" idx="0"/>
        </xdr:cNvCxnSpPr>
      </xdr:nvCxnSpPr>
      <xdr:spPr>
        <a:xfrm flipH="1">
          <a:off x="4247157" y="1514475"/>
          <a:ext cx="833241" cy="53180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12</xdr:row>
      <xdr:rowOff>85725</xdr:rowOff>
    </xdr:from>
    <xdr:to>
      <xdr:col>7</xdr:col>
      <xdr:colOff>1733550</xdr:colOff>
      <xdr:row>18</xdr:row>
      <xdr:rowOff>19050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8C3E9D7C-7972-49D0-8739-99ACE1C13822}"/>
            </a:ext>
            <a:ext uri="{147F2762-F138-4A5C-976F-8EAC2B608ADB}">
              <a16:predDERef xmlns:a16="http://schemas.microsoft.com/office/drawing/2014/main" pred="{ED15684A-C195-40E9-978E-7900458D4444}"/>
            </a:ext>
          </a:extLst>
        </xdr:cNvPr>
        <xdr:cNvSpPr txBox="1"/>
      </xdr:nvSpPr>
      <xdr:spPr>
        <a:xfrm>
          <a:off x="266700" y="2362200"/>
          <a:ext cx="2486025" cy="962025"/>
        </a:xfrm>
        <a:prstGeom prst="rect">
          <a:avLst/>
        </a:prstGeom>
        <a:solidFill>
          <a:schemeClr val="lt1"/>
        </a:solidFill>
        <a:ln w="19050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100"/>
            <a:t>To calculate what base buys, we look at the historical</a:t>
          </a:r>
          <a:r>
            <a:rPr lang="en-GB" sz="1100" baseline="0"/>
            <a:t> replacement rates. </a:t>
          </a:r>
        </a:p>
        <a:p>
          <a:pPr algn="ctr"/>
          <a:endParaRPr lang="en-GB" sz="1100" baseline="0"/>
        </a:p>
        <a:p>
          <a:pPr algn="ctr"/>
          <a:r>
            <a:rPr lang="en-GB" sz="1100" baseline="0"/>
            <a:t>We also review PR19 delivery &amp; under-delivery of meter replacements.</a:t>
          </a:r>
        </a:p>
        <a:p>
          <a:pPr algn="ctr"/>
          <a:endParaRPr lang="en-GB" sz="1100" baseline="0"/>
        </a:p>
      </xdr:txBody>
    </xdr:sp>
    <xdr:clientData/>
  </xdr:twoCellAnchor>
  <xdr:twoCellAnchor>
    <xdr:from>
      <xdr:col>13</xdr:col>
      <xdr:colOff>111920</xdr:colOff>
      <xdr:row>3</xdr:row>
      <xdr:rowOff>123824</xdr:rowOff>
    </xdr:from>
    <xdr:to>
      <xdr:col>16</xdr:col>
      <xdr:colOff>781050</xdr:colOff>
      <xdr:row>7</xdr:row>
      <xdr:rowOff>85725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5FC45F40-4542-4062-A098-6F237A0FE9FF}"/>
            </a:ext>
            <a:ext uri="{147F2762-F138-4A5C-976F-8EAC2B608ADB}">
              <a16:predDERef xmlns:a16="http://schemas.microsoft.com/office/drawing/2014/main" pred="{EADDF8A3-CB02-44BD-9A6F-7D4356F8FBA0}"/>
            </a:ext>
          </a:extLst>
        </xdr:cNvPr>
        <xdr:cNvSpPr/>
      </xdr:nvSpPr>
      <xdr:spPr>
        <a:xfrm>
          <a:off x="6017420" y="857249"/>
          <a:ext cx="1307305" cy="647701"/>
        </a:xfrm>
        <a:prstGeom prst="rect">
          <a:avLst/>
        </a:prstGeom>
        <a:solidFill>
          <a:srgbClr val="FFDB8E"/>
        </a:solidFill>
        <a:ln w="19050">
          <a:solidFill>
            <a:srgbClr val="172C5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GB" sz="1050">
              <a:solidFill>
                <a:schemeClr val="tx1"/>
              </a:solidFill>
              <a:latin typeface="+mn-lt"/>
              <a:ea typeface="+mn-ea"/>
              <a:cs typeface="+mn-cs"/>
            </a:rPr>
            <a:t>Inputs</a:t>
          </a:r>
          <a:r>
            <a:rPr lang="en-GB" sz="1050" baseline="0">
              <a:solidFill>
                <a:schemeClr val="tx1"/>
              </a:solidFill>
              <a:latin typeface="+mn-lt"/>
              <a:ea typeface="+mn-ea"/>
              <a:cs typeface="+mn-cs"/>
            </a:rPr>
            <a:t> 4:</a:t>
          </a:r>
        </a:p>
        <a:p>
          <a:pPr marL="0" indent="0" algn="ctr"/>
          <a:r>
            <a:rPr lang="en-GB" sz="1050" baseline="0">
              <a:solidFill>
                <a:schemeClr val="tx1"/>
              </a:solidFill>
              <a:latin typeface="+mn-lt"/>
              <a:ea typeface="+mn-ea"/>
              <a:cs typeface="+mn-cs"/>
            </a:rPr>
            <a:t>Accelerated replacements</a:t>
          </a:r>
          <a:endParaRPr lang="en-GB" sz="105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551457</xdr:colOff>
      <xdr:row>7</xdr:row>
      <xdr:rowOff>85725</xdr:rowOff>
    </xdr:from>
    <xdr:to>
      <xdr:col>16</xdr:col>
      <xdr:colOff>127398</xdr:colOff>
      <xdr:row>10</xdr:row>
      <xdr:rowOff>112708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B8AE9F46-6EC6-46E5-B262-02D770835A10}"/>
            </a:ext>
          </a:extLst>
        </xdr:cNvPr>
        <xdr:cNvCxnSpPr>
          <a:stCxn id="20" idx="2"/>
          <a:endCxn id="9" idx="0"/>
        </xdr:cNvCxnSpPr>
      </xdr:nvCxnSpPr>
      <xdr:spPr>
        <a:xfrm flipH="1">
          <a:off x="4247157" y="1504950"/>
          <a:ext cx="2423916" cy="54133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11906</xdr:colOff>
      <xdr:row>4</xdr:row>
      <xdr:rowOff>78577</xdr:rowOff>
    </xdr:from>
    <xdr:to>
      <xdr:col>31</xdr:col>
      <xdr:colOff>962024</xdr:colOff>
      <xdr:row>20</xdr:row>
      <xdr:rowOff>109534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16D6AAD-02E6-E403-1F75-2489CB932D83}"/>
            </a:ext>
          </a:extLst>
        </xdr:cNvPr>
        <xdr:cNvSpPr txBox="1"/>
      </xdr:nvSpPr>
      <xdr:spPr>
        <a:xfrm>
          <a:off x="16240125" y="1138233"/>
          <a:ext cx="3486149" cy="2888457"/>
        </a:xfrm>
        <a:prstGeom prst="rect">
          <a:avLst/>
        </a:prstGeom>
        <a:ln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/>
            <a:t>Overrides</a:t>
          </a:r>
        </a:p>
        <a:p>
          <a:endParaRPr lang="en-GB" sz="1100" b="1"/>
        </a:p>
        <a:p>
          <a:r>
            <a:rPr lang="en-GB" sz="1100" b="0"/>
            <a:t>Portsmouth Water replacements have been aligned to company's forecast meter upgrades in response to enhancement query (68,194 in total).</a:t>
          </a:r>
        </a:p>
        <a:p>
          <a:endParaRPr lang="en-GB" sz="1100" b="0"/>
        </a:p>
        <a:p>
          <a:r>
            <a:rPr lang="en-GB" sz="1100" b="0"/>
            <a:t>Affinity Water replacements (col K) override to equal column F due to company reporting.</a:t>
          </a:r>
        </a:p>
        <a:p>
          <a:endParaRPr lang="en-GB" sz="1100" b="0"/>
        </a:p>
        <a:p>
          <a:r>
            <a:rPr lang="en-GB" sz="1100" b="0"/>
            <a:t>South East Water, Bristol Water total meter replacements is the sum of all lines for household/non-household (Ref- OFW-REP-SEW-044).</a:t>
          </a:r>
        </a:p>
        <a:p>
          <a:endParaRPr lang="en-GB" sz="1100" b="0"/>
        </a:p>
        <a:p>
          <a:r>
            <a:rPr lang="en-GB" sz="1100" b="0"/>
            <a:t>Yorkshire Water replacements have been aligned to WRMP meter upgrades values, as reported in Enhancement Metering model.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24@ofwat.gov.uk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78FB5-7C95-4574-8769-C4D8DA2E3A52}">
  <sheetPr codeName="Sheet1">
    <tabColor rgb="FFCCCCCE"/>
  </sheetPr>
  <dimension ref="A1:J92"/>
  <sheetViews>
    <sheetView tabSelected="1" zoomScale="80" zoomScaleNormal="80" workbookViewId="0"/>
  </sheetViews>
  <sheetFormatPr defaultColWidth="0" defaultRowHeight="13.5" customHeight="1" zeroHeight="1"/>
  <cols>
    <col min="1" max="1" width="8.140625" style="148" customWidth="1"/>
    <col min="2" max="2" width="61.42578125" style="148" bestFit="1" customWidth="1"/>
    <col min="3" max="3" width="14" style="148" customWidth="1"/>
    <col min="4" max="10" width="8.5703125" style="148" customWidth="1"/>
    <col min="11" max="16384" width="8.5703125" style="148" hidden="1"/>
  </cols>
  <sheetData>
    <row r="1" spans="1:10" ht="30.75">
      <c r="A1" s="146" t="e">
        <f ca="1" xml:space="preserve"> RIGHT(CELL("filename", $A$1), LEN(CELL("filename", $A$1)) - SEARCH("]", CELL("filename", $A$1)))</f>
        <v>#VALUE!</v>
      </c>
      <c r="B1" s="146"/>
      <c r="C1" s="147"/>
      <c r="D1" s="147"/>
      <c r="E1" s="147"/>
      <c r="F1" s="147"/>
      <c r="G1" s="147"/>
      <c r="H1" s="147"/>
      <c r="I1" s="147"/>
      <c r="J1" s="147"/>
    </row>
    <row r="2" spans="1:10" ht="13.15">
      <c r="A2" s="149"/>
      <c r="B2" s="149"/>
      <c r="C2" s="149"/>
      <c r="D2" s="149"/>
      <c r="E2" s="149"/>
      <c r="F2" s="149"/>
      <c r="G2" s="149"/>
      <c r="H2" s="149"/>
      <c r="I2" s="149"/>
      <c r="J2" s="149"/>
    </row>
    <row r="3" spans="1:10" s="152" customFormat="1" ht="23.25">
      <c r="A3" s="150"/>
      <c r="B3" s="151" t="s">
        <v>0</v>
      </c>
      <c r="C3" s="150"/>
      <c r="D3" s="150"/>
      <c r="E3" s="150"/>
      <c r="F3" s="150"/>
      <c r="G3" s="150"/>
      <c r="H3" s="150"/>
      <c r="I3" s="150"/>
      <c r="J3" s="150"/>
    </row>
    <row r="4" spans="1:10" ht="13.15">
      <c r="A4" s="149"/>
      <c r="B4" s="149"/>
      <c r="C4" s="149"/>
      <c r="D4" s="149"/>
      <c r="E4" s="149"/>
      <c r="F4" s="149"/>
      <c r="G4" s="149"/>
      <c r="H4" s="149"/>
      <c r="I4" s="149"/>
      <c r="J4" s="149"/>
    </row>
    <row r="5" spans="1:10" ht="13.15">
      <c r="A5" s="149"/>
      <c r="B5" s="149" t="s">
        <v>1</v>
      </c>
      <c r="C5" s="149" t="s">
        <v>2</v>
      </c>
      <c r="D5" s="149"/>
      <c r="E5" s="149"/>
      <c r="F5" s="149"/>
      <c r="G5" s="149"/>
      <c r="H5" s="149"/>
      <c r="I5" s="149"/>
      <c r="J5" s="149"/>
    </row>
    <row r="6" spans="1:10" ht="13.15">
      <c r="A6" s="149"/>
      <c r="B6" s="153" t="s">
        <v>3</v>
      </c>
      <c r="C6" s="154">
        <v>1</v>
      </c>
      <c r="D6" s="149"/>
      <c r="E6" s="149"/>
      <c r="F6" s="149"/>
      <c r="G6" s="149"/>
      <c r="H6" s="149"/>
      <c r="I6" s="149"/>
      <c r="J6" s="149"/>
    </row>
    <row r="7" spans="1:10" ht="13.15">
      <c r="A7" s="149"/>
      <c r="B7" s="153" t="s">
        <v>4</v>
      </c>
      <c r="C7" s="155" t="e">
        <f ca="1" xml:space="preserve"> MID(CELL("filename"), FIND("[", CELL("filename"), 1) + 1, FIND("]", CELL("filename"), 1) - FIND("[", CELL("filename"), 1) - 1)</f>
        <v>#VALUE!</v>
      </c>
      <c r="D7" s="149"/>
      <c r="E7" s="149"/>
      <c r="F7" s="149"/>
      <c r="G7" s="149"/>
      <c r="H7" s="149"/>
      <c r="I7" s="149"/>
      <c r="J7" s="149"/>
    </row>
    <row r="8" spans="1:10" ht="13.15">
      <c r="A8" s="149"/>
      <c r="B8" s="153" t="s">
        <v>5</v>
      </c>
      <c r="C8" s="156">
        <v>45645</v>
      </c>
      <c r="D8" s="149"/>
      <c r="E8" s="149"/>
      <c r="F8" s="149"/>
      <c r="G8" s="149"/>
      <c r="H8" s="149"/>
      <c r="I8" s="149"/>
      <c r="J8" s="149"/>
    </row>
    <row r="9" spans="1:10" ht="13.15">
      <c r="A9" s="149"/>
      <c r="B9" s="153"/>
      <c r="C9" s="149"/>
      <c r="D9" s="149"/>
      <c r="E9" s="149"/>
      <c r="F9" s="149"/>
      <c r="G9" s="149"/>
      <c r="H9" s="149"/>
      <c r="I9" s="149"/>
      <c r="J9" s="149"/>
    </row>
    <row r="10" spans="1:10" ht="13.15">
      <c r="A10" s="149"/>
      <c r="B10" s="153" t="s">
        <v>6</v>
      </c>
      <c r="C10" s="157" t="s">
        <v>7</v>
      </c>
      <c r="D10" s="149"/>
      <c r="E10" s="149"/>
      <c r="F10" s="149"/>
      <c r="G10" s="149"/>
      <c r="H10" s="149"/>
      <c r="I10" s="149"/>
      <c r="J10" s="149"/>
    </row>
    <row r="11" spans="1:10" ht="13.15">
      <c r="A11" s="149"/>
      <c r="B11" s="153"/>
      <c r="C11" s="149"/>
      <c r="D11" s="149"/>
      <c r="E11" s="149"/>
      <c r="F11" s="149"/>
      <c r="G11" s="149"/>
      <c r="H11" s="149"/>
      <c r="I11" s="149"/>
      <c r="J11" s="149"/>
    </row>
    <row r="12" spans="1:10" ht="13.15">
      <c r="A12" s="149"/>
      <c r="B12" s="153" t="s">
        <v>8</v>
      </c>
      <c r="C12" s="158" t="s">
        <v>9</v>
      </c>
      <c r="D12" s="149"/>
      <c r="E12" s="149"/>
      <c r="F12" s="149"/>
      <c r="G12" s="149"/>
      <c r="H12" s="149"/>
      <c r="I12" s="149"/>
      <c r="J12" s="149"/>
    </row>
    <row r="13" spans="1:10" ht="13.15">
      <c r="A13" s="149"/>
      <c r="B13" s="153"/>
      <c r="C13" s="149"/>
      <c r="D13" s="149"/>
      <c r="E13" s="149"/>
      <c r="F13" s="149"/>
      <c r="G13" s="149"/>
      <c r="H13" s="149"/>
      <c r="I13" s="149"/>
      <c r="J13" s="149"/>
    </row>
    <row r="14" spans="1:10" ht="13.15">
      <c r="A14" s="149"/>
      <c r="B14" s="149"/>
      <c r="C14" s="149"/>
      <c r="D14" s="149"/>
      <c r="E14" s="149"/>
      <c r="F14" s="149"/>
      <c r="G14" s="149"/>
      <c r="H14" s="149"/>
      <c r="I14" s="149"/>
      <c r="J14" s="149"/>
    </row>
    <row r="15" spans="1:10" ht="13.15">
      <c r="A15" s="149"/>
      <c r="B15" s="149"/>
      <c r="C15" s="149"/>
      <c r="D15" s="149"/>
      <c r="E15" s="149"/>
      <c r="F15" s="149"/>
      <c r="G15" s="149"/>
      <c r="H15" s="149"/>
      <c r="I15" s="149"/>
      <c r="J15" s="149"/>
    </row>
    <row r="16" spans="1:10" ht="13.15">
      <c r="A16" s="149"/>
      <c r="B16" s="149"/>
      <c r="C16" s="149"/>
      <c r="D16" s="149"/>
      <c r="E16" s="149"/>
      <c r="F16" s="149"/>
      <c r="G16" s="149"/>
      <c r="H16" s="149"/>
      <c r="I16" s="149"/>
      <c r="J16" s="149"/>
    </row>
    <row r="17" spans="1:10" ht="13.15">
      <c r="A17" s="149"/>
      <c r="B17" s="149"/>
      <c r="C17" s="149"/>
      <c r="D17" s="149"/>
      <c r="E17" s="149"/>
      <c r="F17" s="149"/>
      <c r="G17" s="149"/>
      <c r="H17" s="149"/>
      <c r="I17" s="149"/>
      <c r="J17" s="149"/>
    </row>
    <row r="18" spans="1:10" ht="13.15">
      <c r="A18" s="149"/>
      <c r="B18" s="149"/>
      <c r="C18" s="149"/>
      <c r="D18" s="149"/>
      <c r="E18" s="149"/>
      <c r="F18" s="149"/>
      <c r="G18" s="149"/>
      <c r="H18" s="149"/>
      <c r="I18" s="149"/>
      <c r="J18" s="149"/>
    </row>
    <row r="19" spans="1:10" ht="13.15">
      <c r="A19" s="149"/>
      <c r="B19" s="149"/>
      <c r="C19" s="149"/>
      <c r="D19" s="149"/>
      <c r="E19" s="149"/>
      <c r="F19" s="149"/>
      <c r="G19" s="149"/>
      <c r="H19" s="149"/>
      <c r="I19" s="149"/>
      <c r="J19" s="149"/>
    </row>
    <row r="20" spans="1:10" ht="13.15">
      <c r="A20" s="149"/>
      <c r="B20" s="149"/>
      <c r="C20" s="149"/>
      <c r="D20" s="149"/>
      <c r="E20" s="149"/>
      <c r="F20" s="149"/>
      <c r="G20" s="149"/>
      <c r="H20" s="149"/>
      <c r="I20" s="149"/>
      <c r="J20" s="149"/>
    </row>
    <row r="21" spans="1:10" ht="13.15">
      <c r="A21" s="149"/>
      <c r="B21" s="149"/>
      <c r="C21" s="149"/>
      <c r="D21" s="149"/>
      <c r="E21" s="149"/>
      <c r="F21" s="149"/>
      <c r="G21" s="149"/>
      <c r="H21" s="149"/>
      <c r="I21" s="149"/>
      <c r="J21" s="149"/>
    </row>
    <row r="22" spans="1:10" ht="13.15">
      <c r="A22" s="149"/>
      <c r="B22" s="149"/>
      <c r="C22" s="149"/>
      <c r="D22" s="149"/>
      <c r="E22" s="149"/>
      <c r="F22" s="149"/>
      <c r="G22" s="149"/>
      <c r="H22" s="149"/>
      <c r="I22" s="149"/>
      <c r="J22" s="149"/>
    </row>
    <row r="23" spans="1:10" ht="13.15">
      <c r="A23" s="149"/>
      <c r="B23" s="149"/>
      <c r="C23" s="149"/>
      <c r="D23" s="149"/>
      <c r="E23" s="149"/>
      <c r="F23" s="149"/>
      <c r="G23" s="149"/>
      <c r="H23" s="149"/>
      <c r="I23" s="149"/>
      <c r="J23" s="149"/>
    </row>
    <row r="24" spans="1:10" ht="13.15">
      <c r="A24" s="149"/>
      <c r="B24" s="149"/>
      <c r="C24" s="149"/>
      <c r="D24" s="149"/>
      <c r="E24" s="149"/>
      <c r="F24" s="149"/>
      <c r="G24" s="149"/>
      <c r="H24" s="149"/>
      <c r="I24" s="149"/>
      <c r="J24" s="149"/>
    </row>
    <row r="25" spans="1:10" ht="13.15">
      <c r="A25" s="149"/>
      <c r="B25" s="149"/>
      <c r="C25" s="149"/>
      <c r="D25" s="149"/>
      <c r="E25" s="149"/>
      <c r="F25" s="149"/>
      <c r="G25" s="149"/>
      <c r="H25" s="149"/>
      <c r="I25" s="149"/>
      <c r="J25" s="149"/>
    </row>
    <row r="26" spans="1:10" ht="13.15">
      <c r="A26" s="149"/>
      <c r="B26" s="149"/>
      <c r="C26" s="149"/>
      <c r="D26" s="149"/>
      <c r="E26" s="149"/>
      <c r="F26" s="149"/>
      <c r="G26" s="149"/>
      <c r="H26" s="149"/>
      <c r="I26" s="149"/>
      <c r="J26" s="149"/>
    </row>
    <row r="27" spans="1:10" ht="13.15">
      <c r="A27" s="149"/>
      <c r="B27" s="149"/>
      <c r="C27" s="149"/>
      <c r="D27" s="149"/>
      <c r="E27" s="149"/>
      <c r="F27" s="149"/>
      <c r="G27" s="149"/>
      <c r="H27" s="149"/>
      <c r="I27" s="149"/>
      <c r="J27" s="149"/>
    </row>
    <row r="28" spans="1:10" ht="13.15">
      <c r="A28" s="149"/>
      <c r="B28" s="149"/>
      <c r="C28" s="149"/>
      <c r="D28" s="149"/>
      <c r="E28" s="149"/>
      <c r="F28" s="149"/>
      <c r="G28" s="149"/>
      <c r="H28" s="149"/>
      <c r="I28" s="149"/>
      <c r="J28" s="149"/>
    </row>
    <row r="29" spans="1:10" ht="13.15">
      <c r="A29" s="149"/>
      <c r="B29" s="149"/>
      <c r="C29" s="149"/>
      <c r="D29" s="149"/>
      <c r="E29" s="149"/>
      <c r="F29" s="149"/>
      <c r="G29" s="149"/>
      <c r="H29" s="149"/>
      <c r="I29" s="149"/>
      <c r="J29" s="149"/>
    </row>
    <row r="30" spans="1:10" ht="13.15">
      <c r="A30" s="149"/>
      <c r="B30" s="149"/>
      <c r="C30" s="149"/>
      <c r="D30" s="149"/>
      <c r="E30" s="149"/>
      <c r="F30" s="149"/>
      <c r="G30" s="149"/>
      <c r="H30" s="149"/>
      <c r="I30" s="149"/>
      <c r="J30" s="149"/>
    </row>
    <row r="31" spans="1:10" ht="13.15">
      <c r="A31" s="149"/>
      <c r="B31" s="149"/>
      <c r="C31" s="149"/>
      <c r="D31" s="149"/>
      <c r="E31" s="149"/>
      <c r="F31" s="149"/>
      <c r="G31" s="149"/>
      <c r="H31" s="149"/>
      <c r="I31" s="149"/>
      <c r="J31" s="149"/>
    </row>
    <row r="32" spans="1:10" ht="13.15">
      <c r="A32" s="149"/>
      <c r="B32" s="149"/>
      <c r="C32" s="149"/>
      <c r="D32" s="149"/>
      <c r="E32" s="149"/>
      <c r="F32" s="149"/>
      <c r="G32" s="149"/>
      <c r="H32" s="149"/>
      <c r="I32" s="149"/>
      <c r="J32" s="149"/>
    </row>
    <row r="33" spans="1:10" ht="13.15">
      <c r="A33" s="149"/>
      <c r="B33" s="149"/>
      <c r="C33" s="149"/>
      <c r="D33" s="149"/>
      <c r="E33" s="149"/>
      <c r="F33" s="149"/>
      <c r="G33" s="149"/>
      <c r="H33" s="149"/>
      <c r="I33" s="149"/>
      <c r="J33" s="149"/>
    </row>
    <row r="34" spans="1:10" ht="13.15">
      <c r="A34" s="149"/>
      <c r="B34" s="149"/>
      <c r="C34" s="149"/>
      <c r="D34" s="149"/>
      <c r="E34" s="149"/>
      <c r="F34" s="149"/>
      <c r="G34" s="149"/>
      <c r="H34" s="149"/>
      <c r="I34" s="149"/>
      <c r="J34" s="149"/>
    </row>
    <row r="35" spans="1:10" ht="13.15">
      <c r="A35" s="149"/>
      <c r="B35" s="149"/>
      <c r="C35" s="149"/>
      <c r="D35" s="149"/>
      <c r="E35" s="149"/>
      <c r="F35" s="149"/>
      <c r="G35" s="149"/>
      <c r="H35" s="149"/>
      <c r="I35" s="149"/>
      <c r="J35" s="149"/>
    </row>
    <row r="36" spans="1:10" ht="13.15">
      <c r="A36" s="149"/>
      <c r="B36" s="149"/>
      <c r="C36" s="149"/>
      <c r="D36" s="149"/>
      <c r="E36" s="149"/>
      <c r="F36" s="149"/>
      <c r="G36" s="149"/>
      <c r="H36" s="149"/>
      <c r="I36" s="149"/>
      <c r="J36" s="149"/>
    </row>
    <row r="37" spans="1:10" ht="13.15">
      <c r="A37" s="149"/>
      <c r="B37" s="149"/>
      <c r="C37" s="149"/>
      <c r="D37" s="149"/>
      <c r="E37" s="149"/>
      <c r="F37" s="149"/>
      <c r="G37" s="149"/>
      <c r="H37" s="149"/>
      <c r="I37" s="149"/>
      <c r="J37" s="149"/>
    </row>
    <row r="38" spans="1:10" ht="13.15">
      <c r="A38" s="149"/>
      <c r="B38" s="149"/>
      <c r="C38" s="149"/>
      <c r="D38" s="149"/>
      <c r="E38" s="149"/>
      <c r="F38" s="149"/>
      <c r="G38" s="149"/>
      <c r="H38" s="149"/>
      <c r="I38" s="149"/>
      <c r="J38" s="149"/>
    </row>
    <row r="39" spans="1:10" ht="13.15">
      <c r="A39" s="149"/>
      <c r="B39" s="149"/>
      <c r="C39" s="149"/>
      <c r="D39" s="149"/>
      <c r="E39" s="149"/>
      <c r="F39" s="149"/>
      <c r="G39" s="149"/>
      <c r="H39" s="149"/>
      <c r="I39" s="149"/>
      <c r="J39" s="149"/>
    </row>
    <row r="40" spans="1:10" ht="13.5" customHeight="1">
      <c r="A40" s="149"/>
      <c r="B40" s="149"/>
      <c r="C40" s="149"/>
      <c r="D40" s="149"/>
      <c r="E40" s="149"/>
      <c r="F40" s="149"/>
      <c r="G40" s="149"/>
      <c r="H40" s="149"/>
      <c r="I40" s="149"/>
      <c r="J40" s="149"/>
    </row>
    <row r="41" spans="1:10" ht="13.5" customHeight="1">
      <c r="A41" s="149"/>
      <c r="B41" s="149"/>
      <c r="C41" s="149"/>
      <c r="D41" s="149"/>
      <c r="E41" s="149"/>
      <c r="F41" s="149"/>
      <c r="G41" s="149"/>
      <c r="H41" s="149"/>
      <c r="I41" s="149"/>
      <c r="J41" s="149"/>
    </row>
    <row r="42" spans="1:10" ht="13.5" customHeight="1">
      <c r="A42" s="149"/>
      <c r="B42" s="149"/>
      <c r="C42" s="149"/>
      <c r="D42" s="149"/>
      <c r="E42" s="149"/>
      <c r="F42" s="149"/>
      <c r="G42" s="149"/>
      <c r="H42" s="149"/>
      <c r="I42" s="149"/>
      <c r="J42" s="149"/>
    </row>
    <row r="43" spans="1:10" ht="13.5" customHeight="1">
      <c r="A43" s="149"/>
      <c r="B43" s="149"/>
      <c r="C43" s="149"/>
      <c r="D43" s="149"/>
      <c r="E43" s="149"/>
      <c r="F43" s="149"/>
      <c r="G43" s="149"/>
      <c r="H43" s="149"/>
      <c r="I43" s="149"/>
      <c r="J43" s="149"/>
    </row>
    <row r="44" spans="1:10" ht="13.5" customHeight="1">
      <c r="A44" s="149"/>
      <c r="B44" s="149"/>
      <c r="C44" s="149"/>
      <c r="D44" s="149"/>
      <c r="E44" s="149"/>
      <c r="F44" s="149"/>
      <c r="G44" s="149"/>
      <c r="H44" s="149"/>
      <c r="I44" s="149"/>
      <c r="J44" s="149"/>
    </row>
    <row r="45" spans="1:10" ht="13.5" customHeight="1">
      <c r="A45" s="149"/>
      <c r="B45" s="149"/>
      <c r="C45" s="149"/>
      <c r="D45" s="149"/>
      <c r="E45" s="149"/>
      <c r="F45" s="149"/>
      <c r="G45" s="149"/>
      <c r="H45" s="149"/>
      <c r="I45" s="149"/>
      <c r="J45" s="149"/>
    </row>
    <row r="46" spans="1:10" ht="13.5" customHeight="1">
      <c r="A46" s="149"/>
      <c r="B46" s="149"/>
      <c r="C46" s="149"/>
      <c r="D46" s="149"/>
      <c r="E46" s="149"/>
      <c r="F46" s="149"/>
      <c r="G46" s="149"/>
      <c r="H46" s="149"/>
      <c r="I46" s="149"/>
      <c r="J46" s="149"/>
    </row>
    <row r="47" spans="1:10" ht="13.5" customHeight="1">
      <c r="A47" s="149"/>
      <c r="B47" s="149"/>
      <c r="C47" s="149"/>
      <c r="D47" s="149"/>
      <c r="E47" s="149"/>
      <c r="F47" s="149"/>
      <c r="G47" s="149"/>
      <c r="H47" s="149"/>
      <c r="I47" s="149"/>
      <c r="J47" s="149"/>
    </row>
    <row r="48" spans="1:10" ht="13.5" customHeight="1">
      <c r="A48" s="149"/>
      <c r="B48" s="149"/>
      <c r="C48" s="149"/>
      <c r="D48" s="149"/>
      <c r="E48" s="149"/>
      <c r="F48" s="149"/>
      <c r="G48" s="149"/>
      <c r="H48" s="149"/>
      <c r="I48" s="149"/>
      <c r="J48" s="149"/>
    </row>
    <row r="49" spans="1:10" ht="13.5" customHeight="1">
      <c r="A49" s="149"/>
      <c r="B49" s="149"/>
      <c r="C49" s="149"/>
      <c r="D49" s="149"/>
      <c r="E49" s="149"/>
      <c r="F49" s="149"/>
      <c r="G49" s="149"/>
      <c r="H49" s="149"/>
      <c r="I49" s="149"/>
      <c r="J49" s="149"/>
    </row>
    <row r="50" spans="1:10" ht="13.5" customHeight="1">
      <c r="A50" s="149"/>
      <c r="B50" s="149"/>
      <c r="C50" s="149"/>
      <c r="D50" s="149"/>
      <c r="E50" s="149"/>
      <c r="F50" s="149"/>
      <c r="G50" s="149"/>
      <c r="H50" s="149"/>
      <c r="I50" s="149"/>
      <c r="J50" s="149"/>
    </row>
    <row r="51" spans="1:10" ht="13.5" customHeight="1">
      <c r="A51" s="149"/>
      <c r="B51" s="149"/>
      <c r="C51" s="149"/>
      <c r="D51" s="149"/>
      <c r="E51" s="149"/>
      <c r="F51" s="149"/>
      <c r="G51" s="149"/>
      <c r="H51" s="149"/>
      <c r="I51" s="149"/>
      <c r="J51" s="149"/>
    </row>
    <row r="52" spans="1:10" ht="13.5" customHeight="1">
      <c r="A52" s="149"/>
      <c r="B52" s="149"/>
      <c r="C52" s="149"/>
      <c r="D52" s="149"/>
      <c r="E52" s="149"/>
      <c r="F52" s="149"/>
      <c r="G52" s="149"/>
      <c r="H52" s="149"/>
      <c r="I52" s="149"/>
      <c r="J52" s="149"/>
    </row>
    <row r="53" spans="1:10" ht="13.5" customHeight="1">
      <c r="A53" s="149"/>
      <c r="B53" s="149"/>
      <c r="C53" s="149"/>
      <c r="D53" s="149"/>
      <c r="E53" s="149"/>
      <c r="F53" s="149"/>
      <c r="G53" s="149"/>
      <c r="H53" s="149"/>
      <c r="I53" s="149"/>
      <c r="J53" s="149"/>
    </row>
    <row r="54" spans="1:10" ht="13.5" customHeight="1">
      <c r="A54" s="149"/>
      <c r="B54" s="149"/>
      <c r="C54" s="149"/>
      <c r="D54" s="149"/>
      <c r="E54" s="149"/>
      <c r="F54" s="149"/>
      <c r="G54" s="149"/>
      <c r="H54" s="149"/>
      <c r="I54" s="149"/>
      <c r="J54" s="149"/>
    </row>
    <row r="55" spans="1:10" ht="13.5" customHeight="1">
      <c r="A55" s="149"/>
      <c r="B55" s="149"/>
      <c r="C55" s="149"/>
      <c r="D55" s="149"/>
      <c r="E55" s="149"/>
      <c r="F55" s="149"/>
      <c r="G55" s="149"/>
      <c r="H55" s="149"/>
      <c r="I55" s="149"/>
      <c r="J55" s="149"/>
    </row>
    <row r="56" spans="1:10" ht="13.5" customHeight="1">
      <c r="A56" s="149"/>
      <c r="B56" s="149"/>
      <c r="C56" s="149"/>
      <c r="D56" s="149"/>
      <c r="E56" s="149"/>
      <c r="F56" s="149"/>
      <c r="G56" s="149"/>
      <c r="H56" s="149"/>
      <c r="I56" s="149"/>
      <c r="J56" s="149"/>
    </row>
    <row r="57" spans="1:10" ht="13.5" customHeight="1">
      <c r="A57" s="149"/>
      <c r="B57" s="149"/>
      <c r="C57" s="149"/>
      <c r="D57" s="149"/>
      <c r="E57" s="149"/>
      <c r="F57" s="149"/>
      <c r="G57" s="149"/>
      <c r="H57" s="149"/>
      <c r="I57" s="149"/>
      <c r="J57" s="149"/>
    </row>
    <row r="58" spans="1:10" ht="13.5" customHeight="1">
      <c r="A58" s="149"/>
      <c r="B58" s="149"/>
      <c r="C58" s="149"/>
      <c r="D58" s="149"/>
      <c r="E58" s="149"/>
      <c r="F58" s="149"/>
      <c r="G58" s="149"/>
      <c r="H58" s="149"/>
      <c r="I58" s="149"/>
      <c r="J58" s="149"/>
    </row>
    <row r="59" spans="1:10" ht="13.5" customHeight="1">
      <c r="A59" s="149"/>
      <c r="B59" s="149"/>
      <c r="C59" s="149"/>
      <c r="D59" s="149"/>
      <c r="E59" s="149"/>
      <c r="F59" s="149"/>
      <c r="G59" s="149"/>
      <c r="H59" s="149"/>
      <c r="I59" s="149"/>
      <c r="J59" s="149"/>
    </row>
    <row r="60" spans="1:10" ht="13.5" customHeight="1">
      <c r="A60" s="149"/>
      <c r="B60" s="149"/>
      <c r="C60" s="149"/>
      <c r="D60" s="149"/>
      <c r="E60" s="149"/>
      <c r="F60" s="149"/>
      <c r="G60" s="149"/>
      <c r="H60" s="149"/>
      <c r="I60" s="149"/>
      <c r="J60" s="149"/>
    </row>
    <row r="61" spans="1:10" ht="13.5" customHeight="1">
      <c r="A61" s="149"/>
      <c r="B61" s="149"/>
      <c r="C61" s="149"/>
      <c r="D61" s="149"/>
      <c r="E61" s="149"/>
      <c r="F61" s="149"/>
      <c r="G61" s="149"/>
      <c r="H61" s="149"/>
      <c r="I61" s="149"/>
      <c r="J61" s="149"/>
    </row>
    <row r="62" spans="1:10" ht="13.5" customHeight="1">
      <c r="A62" s="149"/>
      <c r="B62" s="149"/>
      <c r="C62" s="149"/>
      <c r="D62" s="149"/>
      <c r="E62" s="149"/>
      <c r="F62" s="149"/>
      <c r="G62" s="149"/>
      <c r="H62" s="149"/>
      <c r="I62" s="149"/>
      <c r="J62" s="149"/>
    </row>
    <row r="63" spans="1:10" ht="13.5" customHeight="1">
      <c r="A63" s="149"/>
      <c r="B63" s="149"/>
      <c r="C63" s="149"/>
      <c r="D63" s="149"/>
      <c r="E63" s="149"/>
      <c r="F63" s="149"/>
      <c r="G63" s="149"/>
      <c r="H63" s="149"/>
      <c r="I63" s="149"/>
      <c r="J63" s="149"/>
    </row>
    <row r="64" spans="1:10" ht="13.5" customHeight="1">
      <c r="A64" s="149"/>
      <c r="B64" s="149"/>
      <c r="C64" s="149"/>
      <c r="D64" s="149"/>
      <c r="E64" s="149"/>
      <c r="F64" s="149"/>
      <c r="G64" s="149"/>
      <c r="H64" s="149"/>
      <c r="I64" s="149"/>
      <c r="J64" s="149"/>
    </row>
    <row r="65" spans="1:10" ht="13.5" customHeight="1">
      <c r="A65" s="149"/>
      <c r="B65" s="149"/>
      <c r="C65" s="149"/>
      <c r="D65" s="149"/>
      <c r="E65" s="149"/>
      <c r="F65" s="149"/>
      <c r="G65" s="149"/>
      <c r="H65" s="149"/>
      <c r="I65" s="149"/>
      <c r="J65" s="149"/>
    </row>
    <row r="66" spans="1:10" ht="13.5" customHeight="1">
      <c r="A66" s="149"/>
      <c r="B66" s="149"/>
      <c r="C66" s="149"/>
      <c r="D66" s="149"/>
      <c r="E66" s="149"/>
      <c r="F66" s="149"/>
      <c r="G66" s="149"/>
      <c r="H66" s="149"/>
      <c r="I66" s="149"/>
      <c r="J66" s="149"/>
    </row>
    <row r="67" spans="1:10" ht="13.5" customHeight="1">
      <c r="A67" s="149"/>
      <c r="B67" s="149"/>
      <c r="C67" s="149"/>
      <c r="D67" s="149"/>
      <c r="E67" s="149"/>
      <c r="F67" s="149"/>
      <c r="G67" s="149"/>
      <c r="H67" s="149"/>
      <c r="I67" s="149"/>
      <c r="J67" s="149"/>
    </row>
    <row r="68" spans="1:10" ht="13.5" customHeight="1">
      <c r="A68" s="149"/>
      <c r="B68" s="149"/>
      <c r="C68" s="149"/>
      <c r="D68" s="149"/>
      <c r="E68" s="149"/>
      <c r="F68" s="149"/>
      <c r="G68" s="149"/>
      <c r="H68" s="149"/>
      <c r="I68" s="149"/>
      <c r="J68" s="149"/>
    </row>
    <row r="69" spans="1:10" ht="13.5" customHeight="1">
      <c r="A69" s="149"/>
      <c r="B69" s="149"/>
      <c r="C69" s="149"/>
      <c r="D69" s="149"/>
      <c r="E69" s="149"/>
      <c r="F69" s="149"/>
      <c r="G69" s="149"/>
      <c r="H69" s="149"/>
      <c r="I69" s="149"/>
      <c r="J69" s="149"/>
    </row>
    <row r="70" spans="1:10" ht="13.5" customHeight="1">
      <c r="A70" s="149"/>
      <c r="B70" s="149"/>
      <c r="C70" s="149"/>
      <c r="D70" s="149"/>
      <c r="E70" s="149"/>
      <c r="F70" s="149"/>
      <c r="G70" s="149"/>
      <c r="H70" s="149"/>
      <c r="I70" s="149"/>
      <c r="J70" s="149"/>
    </row>
    <row r="71" spans="1:10" ht="13.5" customHeight="1">
      <c r="A71" s="149"/>
      <c r="B71" s="149"/>
      <c r="C71" s="149"/>
      <c r="D71" s="149"/>
      <c r="E71" s="149"/>
      <c r="F71" s="149"/>
      <c r="G71" s="149"/>
      <c r="H71" s="149"/>
      <c r="I71" s="149"/>
      <c r="J71" s="149"/>
    </row>
    <row r="72" spans="1:10" ht="13.5" customHeight="1">
      <c r="A72" s="149"/>
      <c r="B72" s="149"/>
      <c r="C72" s="149"/>
      <c r="D72" s="149"/>
      <c r="E72" s="149"/>
      <c r="F72" s="149"/>
      <c r="G72" s="149"/>
      <c r="H72" s="149"/>
      <c r="I72" s="149"/>
      <c r="J72" s="149"/>
    </row>
    <row r="73" spans="1:10" ht="13.5" customHeight="1">
      <c r="A73" s="149"/>
      <c r="B73" s="149"/>
      <c r="C73" s="149"/>
      <c r="D73" s="149"/>
      <c r="E73" s="149"/>
      <c r="F73" s="149"/>
      <c r="G73" s="149"/>
      <c r="H73" s="149"/>
      <c r="I73" s="149"/>
      <c r="J73" s="149"/>
    </row>
    <row r="74" spans="1:10" ht="13.5" customHeight="1">
      <c r="A74" s="149"/>
      <c r="B74" s="149"/>
      <c r="C74" s="149"/>
      <c r="D74" s="149"/>
      <c r="E74" s="149"/>
      <c r="F74" s="149"/>
      <c r="G74" s="149"/>
      <c r="H74" s="149"/>
      <c r="I74" s="149"/>
      <c r="J74" s="149"/>
    </row>
    <row r="75" spans="1:10" ht="13.5" customHeight="1">
      <c r="A75" s="149"/>
      <c r="B75" s="149"/>
      <c r="C75" s="149"/>
      <c r="D75" s="149"/>
      <c r="E75" s="149"/>
      <c r="F75" s="149"/>
      <c r="G75" s="149"/>
      <c r="H75" s="149"/>
      <c r="I75" s="149"/>
      <c r="J75" s="149"/>
    </row>
    <row r="76" spans="1:10" ht="13.5" customHeight="1">
      <c r="A76" s="149"/>
      <c r="B76" s="149"/>
      <c r="C76" s="149"/>
      <c r="D76" s="149"/>
      <c r="E76" s="149"/>
      <c r="F76" s="149"/>
      <c r="G76" s="149"/>
      <c r="H76" s="149"/>
      <c r="I76" s="149"/>
      <c r="J76" s="149"/>
    </row>
    <row r="77" spans="1:10" ht="13.5" customHeight="1">
      <c r="A77" s="149"/>
      <c r="B77" s="149"/>
      <c r="C77" s="149"/>
      <c r="D77" s="149"/>
      <c r="E77" s="149"/>
      <c r="F77" s="149"/>
      <c r="G77" s="149"/>
      <c r="H77" s="149"/>
      <c r="I77" s="149"/>
      <c r="J77" s="149"/>
    </row>
    <row r="78" spans="1:10" ht="13.5" customHeight="1">
      <c r="A78" s="149"/>
      <c r="B78" s="149"/>
      <c r="C78" s="149"/>
      <c r="D78" s="149"/>
      <c r="E78" s="149"/>
      <c r="F78" s="149"/>
      <c r="G78" s="149"/>
      <c r="H78" s="149"/>
      <c r="I78" s="149"/>
      <c r="J78" s="149"/>
    </row>
    <row r="79" spans="1:10" ht="13.5" customHeight="1">
      <c r="A79" s="149"/>
      <c r="B79" s="149"/>
      <c r="C79" s="149"/>
      <c r="D79" s="149"/>
      <c r="E79" s="149"/>
      <c r="F79" s="149"/>
      <c r="G79" s="149"/>
      <c r="H79" s="149"/>
      <c r="I79" s="149"/>
      <c r="J79" s="149"/>
    </row>
    <row r="80" spans="1:10" ht="13.5" customHeight="1">
      <c r="A80" s="149"/>
      <c r="B80" s="149"/>
      <c r="C80" s="149"/>
      <c r="D80" s="149"/>
      <c r="E80" s="149"/>
      <c r="F80" s="149"/>
      <c r="G80" s="149"/>
      <c r="H80" s="149"/>
      <c r="I80" s="149"/>
      <c r="J80" s="149"/>
    </row>
    <row r="81" spans="1:10" ht="13.5" customHeight="1">
      <c r="A81" s="149"/>
      <c r="B81" s="149"/>
      <c r="C81" s="149"/>
      <c r="D81" s="149"/>
      <c r="E81" s="149"/>
      <c r="F81" s="149"/>
      <c r="G81" s="149"/>
      <c r="H81" s="149"/>
      <c r="I81" s="149"/>
      <c r="J81" s="149"/>
    </row>
    <row r="82" spans="1:10" ht="13.5" customHeight="1">
      <c r="A82" s="149"/>
      <c r="B82" s="149"/>
      <c r="C82" s="149"/>
      <c r="D82" s="149"/>
      <c r="E82" s="149"/>
      <c r="F82" s="149"/>
      <c r="G82" s="149"/>
      <c r="H82" s="149"/>
      <c r="I82" s="149"/>
      <c r="J82" s="149"/>
    </row>
    <row r="83" spans="1:10" ht="13.5" customHeight="1">
      <c r="A83" s="149"/>
      <c r="B83" s="149"/>
      <c r="C83" s="149"/>
      <c r="D83" s="149"/>
      <c r="E83" s="149"/>
      <c r="F83" s="149"/>
      <c r="G83" s="149"/>
      <c r="H83" s="149"/>
      <c r="I83" s="149"/>
      <c r="J83" s="149"/>
    </row>
    <row r="84" spans="1:10" ht="13.5" customHeight="1">
      <c r="A84" s="149"/>
      <c r="B84" s="149"/>
      <c r="C84" s="149"/>
      <c r="D84" s="149"/>
      <c r="E84" s="149"/>
      <c r="F84" s="149"/>
      <c r="G84" s="149"/>
      <c r="H84" s="149"/>
      <c r="I84" s="149"/>
      <c r="J84" s="149"/>
    </row>
    <row r="85" spans="1:10" ht="13.5" customHeight="1">
      <c r="A85" s="149"/>
      <c r="B85" s="149"/>
      <c r="C85" s="149"/>
      <c r="D85" s="149"/>
      <c r="E85" s="149"/>
      <c r="F85" s="149"/>
      <c r="G85" s="149"/>
      <c r="H85" s="149"/>
      <c r="I85" s="149"/>
      <c r="J85" s="149"/>
    </row>
    <row r="86" spans="1:10" ht="13.5" customHeight="1">
      <c r="A86" s="149"/>
      <c r="B86" s="149"/>
      <c r="C86" s="149"/>
      <c r="D86" s="149"/>
      <c r="E86" s="149"/>
      <c r="F86" s="149"/>
      <c r="G86" s="149"/>
      <c r="H86" s="149"/>
      <c r="I86" s="149"/>
      <c r="J86" s="149"/>
    </row>
    <row r="87" spans="1:10" ht="13.5" customHeight="1">
      <c r="A87" s="149"/>
      <c r="B87" s="149"/>
      <c r="C87" s="149"/>
      <c r="D87" s="149"/>
      <c r="E87" s="149"/>
      <c r="F87" s="149"/>
      <c r="G87" s="149"/>
      <c r="H87" s="149"/>
      <c r="I87" s="149"/>
      <c r="J87" s="149"/>
    </row>
    <row r="88" spans="1:10" ht="13.5" customHeight="1">
      <c r="A88" s="149"/>
      <c r="B88" s="149"/>
      <c r="C88" s="149"/>
      <c r="D88" s="149"/>
      <c r="E88" s="149"/>
      <c r="F88" s="149"/>
      <c r="G88" s="149"/>
      <c r="H88" s="149"/>
      <c r="I88" s="149"/>
      <c r="J88" s="149"/>
    </row>
    <row r="89" spans="1:10" ht="13.5" customHeight="1">
      <c r="A89" s="149"/>
      <c r="B89" s="149"/>
      <c r="C89" s="149"/>
      <c r="D89" s="149"/>
      <c r="E89" s="149"/>
      <c r="F89" s="149"/>
      <c r="G89" s="149"/>
      <c r="H89" s="149"/>
      <c r="I89" s="149"/>
      <c r="J89" s="149"/>
    </row>
    <row r="90" spans="1:10" ht="13.5" customHeight="1">
      <c r="A90" s="149"/>
      <c r="B90" s="149"/>
      <c r="C90" s="149"/>
      <c r="D90" s="149"/>
      <c r="E90" s="149"/>
      <c r="F90" s="149"/>
      <c r="G90" s="149"/>
      <c r="H90" s="149"/>
      <c r="I90" s="149"/>
      <c r="J90" s="149"/>
    </row>
    <row r="91" spans="1:10" ht="13.5" customHeight="1">
      <c r="A91" s="149"/>
      <c r="B91" s="149"/>
      <c r="C91" s="149"/>
      <c r="D91" s="149"/>
      <c r="E91" s="149"/>
      <c r="F91" s="149"/>
      <c r="G91" s="149"/>
      <c r="H91" s="149"/>
      <c r="I91" s="149"/>
      <c r="J91" s="149"/>
    </row>
    <row r="92" spans="1:10" ht="13.5" customHeight="1">
      <c r="A92" s="149"/>
      <c r="B92" s="149"/>
      <c r="C92" s="149"/>
      <c r="D92" s="149"/>
      <c r="E92" s="149"/>
      <c r="F92" s="149"/>
      <c r="G92" s="149"/>
      <c r="H92" s="149"/>
      <c r="I92" s="149"/>
      <c r="J92" s="149"/>
    </row>
  </sheetData>
  <hyperlinks>
    <hyperlink ref="C10" r:id="rId1" xr:uid="{AB57E408-47CA-4DC1-AE3A-1339843D5114}"/>
  </hyperlinks>
  <pageMargins left="0.7" right="0.7" top="0.75" bottom="0.75" header="0.3" footer="0.3"/>
  <pageSetup paperSize="9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78BD3-1383-4E37-8521-3AC25DEF7D7B}">
  <sheetPr codeName="Sheet9">
    <tabColor rgb="FFCCCCCE"/>
  </sheetPr>
  <dimension ref="A1:AN87"/>
  <sheetViews>
    <sheetView zoomScale="80" zoomScaleNormal="80" workbookViewId="0"/>
  </sheetViews>
  <sheetFormatPr defaultColWidth="9" defaultRowHeight="13.15"/>
  <cols>
    <col min="1" max="14" width="9" style="4"/>
    <col min="15" max="15" width="10.42578125" style="4" customWidth="1"/>
    <col min="16" max="16" width="10.28515625" style="4" customWidth="1"/>
    <col min="17" max="16384" width="9" style="4"/>
  </cols>
  <sheetData>
    <row r="1" spans="1:40">
      <c r="A1" s="3" t="s">
        <v>131</v>
      </c>
    </row>
    <row r="3" spans="1:40">
      <c r="B3" s="222" t="s">
        <v>132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4"/>
      <c r="O3" s="216" t="s">
        <v>133</v>
      </c>
      <c r="P3" s="217"/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8"/>
      <c r="AB3" s="219" t="s">
        <v>134</v>
      </c>
      <c r="AC3" s="220"/>
      <c r="AD3" s="220"/>
      <c r="AE3" s="220"/>
      <c r="AF3" s="220"/>
      <c r="AG3" s="220"/>
      <c r="AH3" s="220"/>
      <c r="AI3" s="220"/>
      <c r="AJ3" s="220"/>
      <c r="AK3" s="220"/>
      <c r="AL3" s="220"/>
      <c r="AM3" s="220"/>
      <c r="AN3" s="221"/>
    </row>
    <row r="4" spans="1:40">
      <c r="A4" s="27" t="s">
        <v>110</v>
      </c>
      <c r="B4" s="35" t="s">
        <v>28</v>
      </c>
      <c r="C4" s="36" t="s">
        <v>29</v>
      </c>
      <c r="D4" s="36" t="s">
        <v>30</v>
      </c>
      <c r="E4" s="36" t="s">
        <v>31</v>
      </c>
      <c r="F4" s="36" t="s">
        <v>32</v>
      </c>
      <c r="G4" s="36" t="s">
        <v>33</v>
      </c>
      <c r="H4" s="36" t="s">
        <v>34</v>
      </c>
      <c r="I4" s="36" t="s">
        <v>35</v>
      </c>
      <c r="J4" s="36" t="s">
        <v>36</v>
      </c>
      <c r="K4" s="36" t="s">
        <v>37</v>
      </c>
      <c r="L4" s="36" t="s">
        <v>38</v>
      </c>
      <c r="M4" s="36" t="s">
        <v>39</v>
      </c>
      <c r="N4" s="37" t="s">
        <v>40</v>
      </c>
      <c r="O4" s="35" t="s">
        <v>28</v>
      </c>
      <c r="P4" s="36" t="s">
        <v>29</v>
      </c>
      <c r="Q4" s="36" t="s">
        <v>30</v>
      </c>
      <c r="R4" s="36" t="s">
        <v>31</v>
      </c>
      <c r="S4" s="36" t="s">
        <v>32</v>
      </c>
      <c r="T4" s="36" t="s">
        <v>33</v>
      </c>
      <c r="U4" s="36" t="s">
        <v>34</v>
      </c>
      <c r="V4" s="36" t="s">
        <v>35</v>
      </c>
      <c r="W4" s="36" t="s">
        <v>36</v>
      </c>
      <c r="X4" s="36" t="s">
        <v>37</v>
      </c>
      <c r="Y4" s="36" t="s">
        <v>38</v>
      </c>
      <c r="Z4" s="36" t="s">
        <v>39</v>
      </c>
      <c r="AA4" s="37" t="s">
        <v>40</v>
      </c>
      <c r="AB4" s="35" t="s">
        <v>28</v>
      </c>
      <c r="AC4" s="36" t="s">
        <v>29</v>
      </c>
      <c r="AD4" s="36" t="s">
        <v>30</v>
      </c>
      <c r="AE4" s="36" t="s">
        <v>31</v>
      </c>
      <c r="AF4" s="36" t="s">
        <v>32</v>
      </c>
      <c r="AG4" s="36" t="s">
        <v>33</v>
      </c>
      <c r="AH4" s="36" t="s">
        <v>34</v>
      </c>
      <c r="AI4" s="36" t="s">
        <v>35</v>
      </c>
      <c r="AJ4" s="36" t="s">
        <v>36</v>
      </c>
      <c r="AK4" s="36" t="s">
        <v>37</v>
      </c>
      <c r="AL4" s="36" t="s">
        <v>38</v>
      </c>
      <c r="AM4" s="36" t="s">
        <v>39</v>
      </c>
      <c r="AN4" s="37" t="s">
        <v>40</v>
      </c>
    </row>
    <row r="5" spans="1:40">
      <c r="A5" s="30" t="s">
        <v>51</v>
      </c>
      <c r="B5" s="35">
        <f>_xlfn.IFNA(INDEX('Historic replacements'!$F$3:$F$233, MATCH('Non-household rates'!$A5&amp;RIGHT('Non-household rates'!B$4,2), 'Historic replacements'!$A$3:$A$233,0)),"")</f>
        <v>3.6720000000000002</v>
      </c>
      <c r="C5" s="36">
        <f>_xlfn.IFNA(INDEX('Historic replacements'!$F$3:$F$233, MATCH('Non-household rates'!$A5&amp;RIGHT('Non-household rates'!C$4,2), 'Historic replacements'!$A$3:$A$233,0)),"")</f>
        <v>1.8169999999999999</v>
      </c>
      <c r="D5" s="36">
        <f>_xlfn.IFNA(INDEX('Historic replacements'!$F$3:$F$233, MATCH('Non-household rates'!$A5&amp;RIGHT('Non-household rates'!D$4,2), 'Historic replacements'!$A$3:$A$233,0)),"")</f>
        <v>1.752</v>
      </c>
      <c r="E5" s="36">
        <f>_xlfn.IFNA(INDEX('Historic replacements'!$F$3:$F$233, MATCH('Non-household rates'!$A5&amp;RIGHT('Non-household rates'!E$4,2), 'Historic replacements'!$A$3:$A$233,0)),"")</f>
        <v>1.962</v>
      </c>
      <c r="F5" s="36">
        <f>_xlfn.IFNA(INDEX('Historic replacements'!$F$3:$F$233, MATCH('Non-household rates'!$A5&amp;RIGHT('Non-household rates'!F$4,2), 'Historic replacements'!$A$3:$A$233,0)),"")</f>
        <v>1.179</v>
      </c>
      <c r="G5" s="36">
        <f>_xlfn.IFNA(INDEX('Historic replacements'!$F$3:$F$233, MATCH('Non-household rates'!$A5&amp;RIGHT('Non-household rates'!G$4,2), 'Historic replacements'!$A$3:$A$233,0)),"")</f>
        <v>1.08</v>
      </c>
      <c r="H5" s="36">
        <f>_xlfn.IFNA(INDEX('Historic replacements'!$F$3:$F$233, MATCH('Non-household rates'!$A5&amp;RIGHT('Non-household rates'!H$4,2), 'Historic replacements'!$A$3:$A$233,0)),"")</f>
        <v>0.71399999999999997</v>
      </c>
      <c r="I5" s="36">
        <f>_xlfn.IFNA(INDEX('Historic replacements'!$F$3:$F$233, MATCH('Non-household rates'!$A5&amp;RIGHT('Non-household rates'!I$4,2), 'Historic replacements'!$A$3:$A$233,0)),"")</f>
        <v>0.999</v>
      </c>
      <c r="J5" s="36">
        <f>_xlfn.IFNA(INDEX('Historic replacements'!$F$3:$F$233, MATCH('Non-household rates'!$A5&amp;RIGHT('Non-household rates'!J$4,2), 'Historic replacements'!$A$3:$A$233,0)),"")</f>
        <v>1.19</v>
      </c>
      <c r="K5" s="36">
        <f>_xlfn.IFNA(INDEX('Historic replacements'!$F$3:$F$233, MATCH('Non-household rates'!$A5&amp;RIGHT('Non-household rates'!K$4,2), 'Historic replacements'!$A$3:$A$233,0)),"")</f>
        <v>0.52400000000000002</v>
      </c>
      <c r="L5" s="36">
        <f>_xlfn.IFNA(INDEX('Historic replacements'!$F$3:$F$233, MATCH('Non-household rates'!$A5&amp;RIGHT('Non-household rates'!L$4,2), 'Historic replacements'!$A$3:$A$233,0)),"")</f>
        <v>0.94800000000000006</v>
      </c>
      <c r="M5" s="36">
        <f>_xlfn.IFNA(INDEX('Historic replacements'!$F$3:$F$233, MATCH('Non-household rates'!$A5&amp;RIGHT('Non-household rates'!M$4,2), 'Historic replacements'!$A$3:$A$233,0)),"")</f>
        <v>1.1059999999999999</v>
      </c>
      <c r="N5" s="37">
        <f>_xlfn.IFNA(INDEX('Historic replacements'!$F$3:$F$233, MATCH('Non-household rates'!$A5&amp;RIGHT('Non-household rates'!N$4,2), 'Historic replacements'!$A$3:$A$233,0)),"")</f>
        <v>1.7929999999999999</v>
      </c>
      <c r="O5" s="35">
        <f>_xlfn.IFNA(INDEX('Historic replacements'!$D$3:$D$233,MATCH('Non-household rates'!$A5&amp;RIGHT('Non-household rates'!O$4,2), 'Historic replacements'!$A$3:$A$233,0)),"")</f>
        <v>80.995999999999995</v>
      </c>
      <c r="P5" s="36">
        <f>_xlfn.IFNA(INDEX('Historic replacements'!$D$3:$D$233,MATCH('Non-household rates'!$A5&amp;RIGHT('Non-household rates'!P$4,2), 'Historic replacements'!$A$3:$A$233,0)),"")</f>
        <v>80.507000000000005</v>
      </c>
      <c r="Q5" s="36">
        <f>_xlfn.IFNA(INDEX('Historic replacements'!$D$3:$D$233,MATCH('Non-household rates'!$A5&amp;RIGHT('Non-household rates'!Q$4,2), 'Historic replacements'!$A$3:$A$233,0)),"")</f>
        <v>78.766999999999996</v>
      </c>
      <c r="R5" s="36">
        <f>_xlfn.IFNA(INDEX('Historic replacements'!$D$3:$D$233,MATCH('Non-household rates'!$A5&amp;RIGHT('Non-household rates'!R$4,2), 'Historic replacements'!$A$3:$A$233,0)),"")</f>
        <v>78.396000000000001</v>
      </c>
      <c r="S5" s="36">
        <f>_xlfn.IFNA(INDEX('Historic replacements'!$D$3:$D$233,MATCH('Non-household rates'!$A5&amp;RIGHT('Non-household rates'!S$4,2), 'Historic replacements'!$A$3:$A$233,0)),"")</f>
        <v>80.77</v>
      </c>
      <c r="T5" s="36">
        <f>_xlfn.IFNA(INDEX('Historic replacements'!$D$3:$D$233,MATCH('Non-household rates'!$A5&amp;RIGHT('Non-household rates'!T$4,2), 'Historic replacements'!$A$3:$A$233,0)),"")</f>
        <v>76.790000000000006</v>
      </c>
      <c r="U5" s="36">
        <f>_xlfn.IFNA(INDEX('Historic replacements'!$D$3:$D$233,MATCH('Non-household rates'!$A5&amp;RIGHT('Non-household rates'!U$4,2), 'Historic replacements'!$A$3:$A$233,0)),"")</f>
        <v>74.400999999999996</v>
      </c>
      <c r="V5" s="36">
        <f>_xlfn.IFNA(INDEX('Historic replacements'!$D$3:$D$233,MATCH('Non-household rates'!$A5&amp;RIGHT('Non-household rates'!V$4,2), 'Historic replacements'!$A$3:$A$233,0)),"")</f>
        <v>74.302000000000007</v>
      </c>
      <c r="W5" s="36">
        <f>_xlfn.IFNA(INDEX('Historic replacements'!$D$3:$D$233,MATCH('Non-household rates'!$A5&amp;RIGHT('Non-household rates'!W$4,2), 'Historic replacements'!$A$3:$A$233,0)),"")</f>
        <v>74.215999999999994</v>
      </c>
      <c r="X5" s="36">
        <f>_xlfn.IFNA(INDEX('Historic replacements'!$D$3:$D$233,MATCH('Non-household rates'!$A5&amp;RIGHT('Non-household rates'!X$4,2), 'Historic replacements'!$A$3:$A$233,0)),"")</f>
        <v>72.992000000000004</v>
      </c>
      <c r="Y5" s="36">
        <f>_xlfn.IFNA(INDEX('Historic replacements'!$D$3:$D$233,MATCH('Non-household rates'!$A5&amp;RIGHT('Non-household rates'!Y$4,2), 'Historic replacements'!$A$3:$A$233,0)),"")</f>
        <v>72.070999999999998</v>
      </c>
      <c r="Z5" s="36">
        <f>_xlfn.IFNA(INDEX('Historic replacements'!$D$3:$D$233,MATCH('Non-household rates'!$A5&amp;RIGHT('Non-household rates'!Z$4,2), 'Historic replacements'!$A$3:$A$233,0)),"")</f>
        <v>71.751999999999995</v>
      </c>
      <c r="AA5" s="36">
        <f>_xlfn.IFNA(INDEX('Historic replacements'!$D$3:$D$233,MATCH('Non-household rates'!$A5&amp;RIGHT('Non-household rates'!AA$4,2), 'Historic replacements'!$A$3:$A$233,0)),"")</f>
        <v>71.474999999999994</v>
      </c>
      <c r="AB5" s="35">
        <f>_xlfn.IFNA(INDEX('Historic replacements'!$I$3:$I$233,MATCH('Non-household rates'!$A5&amp;RIGHT('Non-household rates'!AB$4,2),'Historic replacements'!$A$3:$A$233,0)),"")</f>
        <v>62.700499999999998</v>
      </c>
      <c r="AC5" s="36">
        <f>_xlfn.IFNA(INDEX('Historic replacements'!$I$3:$I$233,MATCH('Non-household rates'!$A5&amp;RIGHT('Non-household rates'!AC$4,2),'Historic replacements'!$A$3:$A$233,0)),"")</f>
        <v>63.142499999999998</v>
      </c>
      <c r="AD5" s="36">
        <f>_xlfn.IFNA(INDEX('Historic replacements'!$I$3:$I$233,MATCH('Non-household rates'!$A5&amp;RIGHT('Non-household rates'!AD$4,2),'Historic replacements'!$A$3:$A$233,0)),"")</f>
        <v>61.820999999999998</v>
      </c>
      <c r="AE5" s="36">
        <f>_xlfn.IFNA(INDEX('Historic replacements'!$I$3:$I$233,MATCH('Non-household rates'!$A5&amp;RIGHT('Non-household rates'!AE$4,2),'Historic replacements'!$A$3:$A$233,0)),"")</f>
        <v>60.015500000000003</v>
      </c>
      <c r="AF5" s="36">
        <f>_xlfn.IFNA(INDEX('Historic replacements'!$I$3:$I$233,MATCH('Non-household rates'!$A5&amp;RIGHT('Non-household rates'!AF$4,2),'Historic replacements'!$A$3:$A$233,0)),"")</f>
        <v>60.771000000000001</v>
      </c>
      <c r="AG5" s="36">
        <f>_xlfn.IFNA(INDEX('Historic replacements'!$I$3:$I$233,MATCH('Non-household rates'!$A5&amp;RIGHT('Non-household rates'!AG$4,2),'Historic replacements'!$A$3:$A$233,0)),"")</f>
        <v>59.024999999999999</v>
      </c>
      <c r="AH5" s="36">
        <f>_xlfn.IFNA(INDEX('Historic replacements'!$I$3:$I$233,MATCH('Non-household rates'!$A5&amp;RIGHT('Non-household rates'!AH$4,2),'Historic replacements'!$A$3:$A$233,0)),"")</f>
        <v>56.277999999999999</v>
      </c>
      <c r="AI5" s="36">
        <f>_xlfn.IFNA(INDEX('Historic replacements'!$I$3:$I$233,MATCH('Non-household rates'!$A5&amp;RIGHT('Non-household rates'!AI$4,2),'Historic replacements'!$A$3:$A$233,0)),"")</f>
        <v>55.548999999999999</v>
      </c>
      <c r="AJ5" s="36">
        <f>_xlfn.IFNA(INDEX('Historic replacements'!$I$3:$I$233,MATCH('Non-household rates'!$A5&amp;RIGHT('Non-household rates'!AJ$4,2),'Historic replacements'!$A$3:$A$233,0)),"")</f>
        <v>54.421999999999997</v>
      </c>
      <c r="AK5" s="36">
        <f>_xlfn.IFNA(INDEX('Historic replacements'!$I$3:$I$233,MATCH('Non-household rates'!$A5&amp;RIGHT('Non-household rates'!AK$4,2),'Historic replacements'!$A$3:$A$233,0)),"")</f>
        <v>53.819000000000003</v>
      </c>
      <c r="AL5" s="36">
        <f>_xlfn.IFNA(INDEX('Historic replacements'!$I$3:$I$233,MATCH('Non-household rates'!$A5&amp;RIGHT('Non-household rates'!AL$4,2),'Historic replacements'!$A$3:$A$233,0)),"")</f>
        <v>53.22</v>
      </c>
      <c r="AM5" s="36">
        <f>_xlfn.IFNA(INDEX('Historic replacements'!$I$3:$I$233,MATCH('Non-household rates'!$A5&amp;RIGHT('Non-household rates'!AM$4,2),'Historic replacements'!$A$3:$A$233,0)),"")</f>
        <v>53.095999999999997</v>
      </c>
      <c r="AN5" s="37">
        <f>_xlfn.IFNA(INDEX('Historic replacements'!$I$3:$I$233,MATCH('Non-household rates'!$A5&amp;RIGHT('Non-household rates'!AN$4,2),'Historic replacements'!$A$3:$A$233,0)),"")</f>
        <v>52.087833333333336</v>
      </c>
    </row>
    <row r="6" spans="1:40">
      <c r="A6" s="30" t="s">
        <v>27</v>
      </c>
      <c r="B6" s="30">
        <f>_xlfn.IFNA(INDEX('Historic replacements'!$F$3:$F$233, MATCH('Non-household rates'!$A6&amp;RIGHT('Non-household rates'!B$4,2), 'Historic replacements'!$A$3:$A$233,0)),"")</f>
        <v>5.6029999999999998</v>
      </c>
      <c r="C6" s="4">
        <f>_xlfn.IFNA(INDEX('Historic replacements'!$F$3:$F$233, MATCH('Non-household rates'!$A6&amp;RIGHT('Non-household rates'!C$4,2), 'Historic replacements'!$A$3:$A$233,0)),"")</f>
        <v>6.3890000000000002</v>
      </c>
      <c r="D6" s="4">
        <f>_xlfn.IFNA(INDEX('Historic replacements'!$F$3:$F$233, MATCH('Non-household rates'!$A6&amp;RIGHT('Non-household rates'!D$4,2), 'Historic replacements'!$A$3:$A$233,0)),"")</f>
        <v>7.0620000000000003</v>
      </c>
      <c r="E6" s="4">
        <f>_xlfn.IFNA(INDEX('Historic replacements'!$F$3:$F$233, MATCH('Non-household rates'!$A6&amp;RIGHT('Non-household rates'!E$4,2), 'Historic replacements'!$A$3:$A$233,0)),"")</f>
        <v>7.6669999999999998</v>
      </c>
      <c r="F6" s="4">
        <f>_xlfn.IFNA(INDEX('Historic replacements'!$F$3:$F$233, MATCH('Non-household rates'!$A6&amp;RIGHT('Non-household rates'!F$4,2), 'Historic replacements'!$A$3:$A$233,0)),"")</f>
        <v>5.6929999999999996</v>
      </c>
      <c r="G6" s="4">
        <f>_xlfn.IFNA(INDEX('Historic replacements'!$F$3:$F$233, MATCH('Non-household rates'!$A6&amp;RIGHT('Non-household rates'!G$4,2), 'Historic replacements'!$A$3:$A$233,0)),"")</f>
        <v>5.9480000000000004</v>
      </c>
      <c r="H6" s="4">
        <f>_xlfn.IFNA(INDEX('Historic replacements'!$F$3:$F$233, MATCH('Non-household rates'!$A6&amp;RIGHT('Non-household rates'!H$4,2), 'Historic replacements'!$A$3:$A$233,0)),"")</f>
        <v>4.6369999999999996</v>
      </c>
      <c r="I6" s="4">
        <f>_xlfn.IFNA(INDEX('Historic replacements'!$F$3:$F$233, MATCH('Non-household rates'!$A6&amp;RIGHT('Non-household rates'!I$4,2), 'Historic replacements'!$A$3:$A$233,0)),"")</f>
        <v>6.6239999999999997</v>
      </c>
      <c r="J6" s="4">
        <f>_xlfn.IFNA(INDEX('Historic replacements'!$F$3:$F$233, MATCH('Non-household rates'!$A6&amp;RIGHT('Non-household rates'!J$4,2), 'Historic replacements'!$A$3:$A$233,0)),"")</f>
        <v>6.3940000000000001</v>
      </c>
      <c r="K6" s="4">
        <f>_xlfn.IFNA(INDEX('Historic replacements'!$F$3:$F$233, MATCH('Non-household rates'!$A6&amp;RIGHT('Non-household rates'!K$4,2), 'Historic replacements'!$A$3:$A$233,0)),"")</f>
        <v>4.9400000000000004</v>
      </c>
      <c r="L6" s="4">
        <f>_xlfn.IFNA(INDEX('Historic replacements'!$F$3:$F$233, MATCH('Non-household rates'!$A6&amp;RIGHT('Non-household rates'!L$4,2), 'Historic replacements'!$A$3:$A$233,0)),"")</f>
        <v>10.698</v>
      </c>
      <c r="M6" s="4">
        <f>_xlfn.IFNA(INDEX('Historic replacements'!$F$3:$F$233, MATCH('Non-household rates'!$A6&amp;RIGHT('Non-household rates'!M$4,2), 'Historic replacements'!$A$3:$A$233,0)),"")</f>
        <v>17.304000000000002</v>
      </c>
      <c r="N6" s="31">
        <f>_xlfn.IFNA(INDEX('Historic replacements'!$F$3:$F$233, MATCH('Non-household rates'!$A6&amp;RIGHT('Non-household rates'!N$4,2), 'Historic replacements'!$A$3:$A$233,0)),"")</f>
        <v>16.634</v>
      </c>
      <c r="O6" s="30">
        <f>_xlfn.IFNA(INDEX('Historic replacements'!$D$3:$D$233,MATCH('Non-household rates'!$A6&amp;RIGHT('Non-household rates'!O$4,2), 'Historic replacements'!$A$3:$A$233,0)),"")</f>
        <v>109.548</v>
      </c>
      <c r="P6" s="4">
        <f>_xlfn.IFNA(INDEX('Historic replacements'!$D$3:$D$233,MATCH('Non-household rates'!$A6&amp;RIGHT('Non-household rates'!P$4,2), 'Historic replacements'!$A$3:$A$233,0)),"")</f>
        <v>108.85599999999999</v>
      </c>
      <c r="Q6" s="4">
        <f>_xlfn.IFNA(INDEX('Historic replacements'!$D$3:$D$233,MATCH('Non-household rates'!$A6&amp;RIGHT('Non-household rates'!Q$4,2), 'Historic replacements'!$A$3:$A$233,0)),"")</f>
        <v>107.892</v>
      </c>
      <c r="R6" s="4">
        <f>_xlfn.IFNA(INDEX('Historic replacements'!$D$3:$D$233,MATCH('Non-household rates'!$A6&amp;RIGHT('Non-household rates'!R$4,2), 'Historic replacements'!$A$3:$A$233,0)),"")</f>
        <v>107.801</v>
      </c>
      <c r="S6" s="4">
        <f>_xlfn.IFNA(INDEX('Historic replacements'!$D$3:$D$233,MATCH('Non-household rates'!$A6&amp;RIGHT('Non-household rates'!S$4,2), 'Historic replacements'!$A$3:$A$233,0)),"")</f>
        <v>109.551</v>
      </c>
      <c r="T6" s="4">
        <f>_xlfn.IFNA(INDEX('Historic replacements'!$D$3:$D$233,MATCH('Non-household rates'!$A6&amp;RIGHT('Non-household rates'!T$4,2), 'Historic replacements'!$A$3:$A$233,0)),"")</f>
        <v>115.392</v>
      </c>
      <c r="U6" s="4">
        <f>_xlfn.IFNA(INDEX('Historic replacements'!$D$3:$D$233,MATCH('Non-household rates'!$A6&amp;RIGHT('Non-household rates'!U$4,2), 'Historic replacements'!$A$3:$A$233,0)),"")</f>
        <v>122.88200000000001</v>
      </c>
      <c r="V6" s="4">
        <f>_xlfn.IFNA(INDEX('Historic replacements'!$D$3:$D$233,MATCH('Non-household rates'!$A6&amp;RIGHT('Non-household rates'!V$4,2), 'Historic replacements'!$A$3:$A$233,0)),"")</f>
        <v>129.38399999999999</v>
      </c>
      <c r="W6" s="4">
        <f>_xlfn.IFNA(INDEX('Historic replacements'!$D$3:$D$233,MATCH('Non-household rates'!$A6&amp;RIGHT('Non-household rates'!W$4,2), 'Historic replacements'!$A$3:$A$233,0)),"")</f>
        <v>128.46199999999999</v>
      </c>
      <c r="X6" s="4">
        <f>_xlfn.IFNA(INDEX('Historic replacements'!$D$3:$D$233,MATCH('Non-household rates'!$A6&amp;RIGHT('Non-household rates'!X$4,2), 'Historic replacements'!$A$3:$A$233,0)),"")</f>
        <v>129.10900000000001</v>
      </c>
      <c r="Y6" s="4">
        <f>_xlfn.IFNA(INDEX('Historic replacements'!$D$3:$D$233,MATCH('Non-household rates'!$A6&amp;RIGHT('Non-household rates'!Y$4,2), 'Historic replacements'!$A$3:$A$233,0)),"")</f>
        <v>129.01900000000001</v>
      </c>
      <c r="Z6" s="4">
        <f>_xlfn.IFNA(INDEX('Historic replacements'!$D$3:$D$233,MATCH('Non-household rates'!$A6&amp;RIGHT('Non-household rates'!Z$4,2), 'Historic replacements'!$A$3:$A$233,0)),"")</f>
        <v>129.71299999999999</v>
      </c>
      <c r="AA6" s="4">
        <f>_xlfn.IFNA(INDEX('Historic replacements'!$D$3:$D$233,MATCH('Non-household rates'!$A6&amp;RIGHT('Non-household rates'!AA$4,2), 'Historic replacements'!$A$3:$A$233,0)),"")</f>
        <v>129.881</v>
      </c>
      <c r="AB6" s="30">
        <f>_xlfn.IFNA(INDEX('Historic replacements'!$I$3:$I$233,MATCH('Non-household rates'!$A6&amp;RIGHT('Non-household rates'!AB$4,2),'Historic replacements'!$A$3:$A$233,0)),"")</f>
        <v>107.495</v>
      </c>
      <c r="AC6" s="4">
        <f>_xlfn.IFNA(INDEX('Historic replacements'!$I$3:$I$233,MATCH('Non-household rates'!$A6&amp;RIGHT('Non-household rates'!AC$4,2),'Historic replacements'!$A$3:$A$233,0)),"")</f>
        <v>107.33</v>
      </c>
      <c r="AD6" s="4">
        <f>_xlfn.IFNA(INDEX('Historic replacements'!$I$3:$I$233,MATCH('Non-household rates'!$A6&amp;RIGHT('Non-household rates'!AD$4,2),'Historic replacements'!$A$3:$A$233,0)),"")</f>
        <v>106.238</v>
      </c>
      <c r="AE6" s="4">
        <f>_xlfn.IFNA(INDEX('Historic replacements'!$I$3:$I$233,MATCH('Non-household rates'!$A6&amp;RIGHT('Non-household rates'!AE$4,2),'Historic replacements'!$A$3:$A$233,0)),"")</f>
        <v>105.899</v>
      </c>
      <c r="AF6" s="4">
        <f>_xlfn.IFNA(INDEX('Historic replacements'!$I$3:$I$233,MATCH('Non-household rates'!$A6&amp;RIGHT('Non-household rates'!AF$4,2),'Historic replacements'!$A$3:$A$233,0)),"")</f>
        <v>106.196</v>
      </c>
      <c r="AG6" s="4">
        <f>_xlfn.IFNA(INDEX('Historic replacements'!$I$3:$I$233,MATCH('Non-household rates'!$A6&amp;RIGHT('Non-household rates'!AG$4,2),'Historic replacements'!$A$3:$A$233,0)),"")</f>
        <v>106.607</v>
      </c>
      <c r="AH6" s="4">
        <f>_xlfn.IFNA(INDEX('Historic replacements'!$I$3:$I$233,MATCH('Non-household rates'!$A6&amp;RIGHT('Non-household rates'!AH$4,2),'Historic replacements'!$A$3:$A$233,0)),"")</f>
        <v>112.646</v>
      </c>
      <c r="AI6" s="4">
        <f>_xlfn.IFNA(INDEX('Historic replacements'!$I$3:$I$233,MATCH('Non-household rates'!$A6&amp;RIGHT('Non-household rates'!AI$4,2),'Historic replacements'!$A$3:$A$233,0)),"")</f>
        <v>109.67</v>
      </c>
      <c r="AJ6" s="4">
        <f>_xlfn.IFNA(INDEX('Historic replacements'!$I$3:$I$233,MATCH('Non-household rates'!$A6&amp;RIGHT('Non-household rates'!AJ$4,2),'Historic replacements'!$A$3:$A$233,0)),"")</f>
        <v>108.322</v>
      </c>
      <c r="AK6" s="4">
        <f>_xlfn.IFNA(INDEX('Historic replacements'!$I$3:$I$233,MATCH('Non-household rates'!$A6&amp;RIGHT('Non-household rates'!AK$4,2),'Historic replacements'!$A$3:$A$233,0)),"")</f>
        <v>101.756</v>
      </c>
      <c r="AL6" s="4">
        <f>_xlfn.IFNA(INDEX('Historic replacements'!$I$3:$I$233,MATCH('Non-household rates'!$A6&amp;RIGHT('Non-household rates'!AL$4,2),'Historic replacements'!$A$3:$A$233,0)),"")</f>
        <v>103.934</v>
      </c>
      <c r="AM6" s="4">
        <f>_xlfn.IFNA(INDEX('Historic replacements'!$I$3:$I$233,MATCH('Non-household rates'!$A6&amp;RIGHT('Non-household rates'!AM$4,2),'Historic replacements'!$A$3:$A$233,0)),"")</f>
        <v>106.027</v>
      </c>
      <c r="AN6" s="31">
        <f>_xlfn.IFNA(INDEX('Historic replacements'!$I$3:$I$233,MATCH('Non-household rates'!$A6&amp;RIGHT('Non-household rates'!AN$4,2),'Historic replacements'!$A$3:$A$233,0)),"")</f>
        <v>106.357</v>
      </c>
    </row>
    <row r="7" spans="1:40">
      <c r="A7" s="30" t="s">
        <v>52</v>
      </c>
      <c r="B7" s="30">
        <f>_xlfn.IFNA(INDEX('Historic replacements'!$F$3:$F$233, MATCH('Non-household rates'!$A7&amp;RIGHT('Non-household rates'!B$4,2), 'Historic replacements'!$A$3:$A$233,0)),"")</f>
        <v>2.298</v>
      </c>
      <c r="C7" s="4">
        <f>_xlfn.IFNA(INDEX('Historic replacements'!$F$3:$F$233, MATCH('Non-household rates'!$A7&amp;RIGHT('Non-household rates'!C$4,2), 'Historic replacements'!$A$3:$A$233,0)),"")</f>
        <v>3.2789999999999999</v>
      </c>
      <c r="D7" s="4">
        <f>_xlfn.IFNA(INDEX('Historic replacements'!$F$3:$F$233, MATCH('Non-household rates'!$A7&amp;RIGHT('Non-household rates'!D$4,2), 'Historic replacements'!$A$3:$A$233,0)),"")</f>
        <v>2.3879999999999999</v>
      </c>
      <c r="E7" s="4">
        <f>_xlfn.IFNA(INDEX('Historic replacements'!$F$3:$F$233, MATCH('Non-household rates'!$A7&amp;RIGHT('Non-household rates'!E$4,2), 'Historic replacements'!$A$3:$A$233,0)),"")</f>
        <v>1.62</v>
      </c>
      <c r="F7" s="4">
        <f>_xlfn.IFNA(INDEX('Historic replacements'!$F$3:$F$233, MATCH('Non-household rates'!$A7&amp;RIGHT('Non-household rates'!F$4,2), 'Historic replacements'!$A$3:$A$233,0)),"")</f>
        <v>0.96799999999999997</v>
      </c>
      <c r="G7" s="4">
        <f>_xlfn.IFNA(INDEX('Historic replacements'!$F$3:$F$233, MATCH('Non-household rates'!$A7&amp;RIGHT('Non-household rates'!G$4,2), 'Historic replacements'!$A$3:$A$233,0)),"")</f>
        <v>0.41499999999999998</v>
      </c>
      <c r="H7" s="4">
        <f>_xlfn.IFNA(INDEX('Historic replacements'!$F$3:$F$233, MATCH('Non-household rates'!$A7&amp;RIGHT('Non-household rates'!H$4,2), 'Historic replacements'!$A$3:$A$233,0)),"")</f>
        <v>0.46700000000000003</v>
      </c>
      <c r="I7" s="4">
        <f>_xlfn.IFNA(INDEX('Historic replacements'!$F$3:$F$233, MATCH('Non-household rates'!$A7&amp;RIGHT('Non-household rates'!I$4,2), 'Historic replacements'!$A$3:$A$233,0)),"")</f>
        <v>0.505</v>
      </c>
      <c r="J7" s="4">
        <f>_xlfn.IFNA(INDEX('Historic replacements'!$F$3:$F$233, MATCH('Non-household rates'!$A7&amp;RIGHT('Non-household rates'!J$4,2), 'Historic replacements'!$A$3:$A$233,0)),"")</f>
        <v>0.50900000000000001</v>
      </c>
      <c r="K7" s="4">
        <f>_xlfn.IFNA(INDEX('Historic replacements'!$F$3:$F$233, MATCH('Non-household rates'!$A7&amp;RIGHT('Non-household rates'!K$4,2), 'Historic replacements'!$A$3:$A$233,0)),"")</f>
        <v>0.54800000000000004</v>
      </c>
      <c r="L7" s="4">
        <f>_xlfn.IFNA(INDEX('Historic replacements'!$F$3:$F$233, MATCH('Non-household rates'!$A7&amp;RIGHT('Non-household rates'!L$4,2), 'Historic replacements'!$A$3:$A$233,0)),"")</f>
        <v>0.54</v>
      </c>
      <c r="M7" s="4">
        <f>_xlfn.IFNA(INDEX('Historic replacements'!$F$3:$F$233, MATCH('Non-household rates'!$A7&amp;RIGHT('Non-household rates'!M$4,2), 'Historic replacements'!$A$3:$A$233,0)),"")</f>
        <v>0.62799999999999989</v>
      </c>
      <c r="N7" s="31">
        <f>_xlfn.IFNA(INDEX('Historic replacements'!$F$3:$F$233, MATCH('Non-household rates'!$A7&amp;RIGHT('Non-household rates'!N$4,2), 'Historic replacements'!$A$3:$A$233,0)),"")</f>
        <v>0.79</v>
      </c>
      <c r="O7" s="30">
        <f>_xlfn.IFNA(INDEX('Historic replacements'!$D$3:$D$233,MATCH('Non-household rates'!$A7&amp;RIGHT('Non-household rates'!O$4,2), 'Historic replacements'!$A$3:$A$233,0)),"")</f>
        <v>35.719000000000001</v>
      </c>
      <c r="P7" s="4">
        <f>_xlfn.IFNA(INDEX('Historic replacements'!$D$3:$D$233,MATCH('Non-household rates'!$A7&amp;RIGHT('Non-household rates'!P$4,2), 'Historic replacements'!$A$3:$A$233,0)),"")</f>
        <v>35.311999999999998</v>
      </c>
      <c r="Q7" s="4">
        <f>_xlfn.IFNA(INDEX('Historic replacements'!$D$3:$D$233,MATCH('Non-household rates'!$A7&amp;RIGHT('Non-household rates'!Q$4,2), 'Historic replacements'!$A$3:$A$233,0)),"")</f>
        <v>35.421999999999997</v>
      </c>
      <c r="R7" s="4">
        <f>_xlfn.IFNA(INDEX('Historic replacements'!$D$3:$D$233,MATCH('Non-household rates'!$A7&amp;RIGHT('Non-household rates'!R$4,2), 'Historic replacements'!$A$3:$A$233,0)),"")</f>
        <v>35.31</v>
      </c>
      <c r="S7" s="4">
        <f>_xlfn.IFNA(INDEX('Historic replacements'!$D$3:$D$233,MATCH('Non-household rates'!$A7&amp;RIGHT('Non-household rates'!S$4,2), 'Historic replacements'!$A$3:$A$233,0)),"")</f>
        <v>35.463000000000001</v>
      </c>
      <c r="T7" s="4">
        <f>_xlfn.IFNA(INDEX('Historic replacements'!$D$3:$D$233,MATCH('Non-household rates'!$A7&amp;RIGHT('Non-household rates'!T$4,2), 'Historic replacements'!$A$3:$A$233,0)),"")</f>
        <v>33.99</v>
      </c>
      <c r="U7" s="4">
        <f>_xlfn.IFNA(INDEX('Historic replacements'!$D$3:$D$233,MATCH('Non-household rates'!$A7&amp;RIGHT('Non-household rates'!U$4,2), 'Historic replacements'!$A$3:$A$233,0)),"")</f>
        <v>33.505000000000003</v>
      </c>
      <c r="V7" s="4">
        <f>_xlfn.IFNA(INDEX('Historic replacements'!$D$3:$D$233,MATCH('Non-household rates'!$A7&amp;RIGHT('Non-household rates'!V$4,2), 'Historic replacements'!$A$3:$A$233,0)),"")</f>
        <v>33.423000000000002</v>
      </c>
      <c r="W7" s="4">
        <f>_xlfn.IFNA(INDEX('Historic replacements'!$D$3:$D$233,MATCH('Non-household rates'!$A7&amp;RIGHT('Non-household rates'!W$4,2), 'Historic replacements'!$A$3:$A$233,0)),"")</f>
        <v>33.470999999999997</v>
      </c>
      <c r="X7" s="4">
        <f>_xlfn.IFNA(INDEX('Historic replacements'!$D$3:$D$233,MATCH('Non-household rates'!$A7&amp;RIGHT('Non-household rates'!X$4,2), 'Historic replacements'!$A$3:$A$233,0)),"")</f>
        <v>33.362000000000002</v>
      </c>
      <c r="Y7" s="4">
        <f>_xlfn.IFNA(INDEX('Historic replacements'!$D$3:$D$233,MATCH('Non-household rates'!$A7&amp;RIGHT('Non-household rates'!Y$4,2), 'Historic replacements'!$A$3:$A$233,0)),"")</f>
        <v>33.411000000000001</v>
      </c>
      <c r="Z7" s="4">
        <f>_xlfn.IFNA(INDEX('Historic replacements'!$D$3:$D$233,MATCH('Non-household rates'!$A7&amp;RIGHT('Non-household rates'!Z$4,2), 'Historic replacements'!$A$3:$A$233,0)),"")</f>
        <v>33.337000000000003</v>
      </c>
      <c r="AA7" s="4">
        <f>_xlfn.IFNA(INDEX('Historic replacements'!$D$3:$D$233,MATCH('Non-household rates'!$A7&amp;RIGHT('Non-household rates'!AA$4,2), 'Historic replacements'!$A$3:$A$233,0)),"")</f>
        <v>33.181000000000004</v>
      </c>
      <c r="AB7" s="30">
        <f>_xlfn.IFNA(INDEX('Historic replacements'!$I$3:$I$233,MATCH('Non-household rates'!$A7&amp;RIGHT('Non-household rates'!AB$4,2),'Historic replacements'!$A$3:$A$233,0)),"")</f>
        <v>29.44</v>
      </c>
      <c r="AC7" s="4">
        <f>_xlfn.IFNA(INDEX('Historic replacements'!$I$3:$I$233,MATCH('Non-household rates'!$A7&amp;RIGHT('Non-household rates'!AC$4,2),'Historic replacements'!$A$3:$A$233,0)),"")</f>
        <v>29.544</v>
      </c>
      <c r="AD7" s="4">
        <f>_xlfn.IFNA(INDEX('Historic replacements'!$I$3:$I$233,MATCH('Non-household rates'!$A7&amp;RIGHT('Non-household rates'!AD$4,2),'Historic replacements'!$A$3:$A$233,0)),"")</f>
        <v>30.013000000000002</v>
      </c>
      <c r="AE7" s="4">
        <f>_xlfn.IFNA(INDEX('Historic replacements'!$I$3:$I$233,MATCH('Non-household rates'!$A7&amp;RIGHT('Non-household rates'!AE$4,2),'Historic replacements'!$A$3:$A$233,0)),"")</f>
        <v>31.050999999999998</v>
      </c>
      <c r="AF7" s="4">
        <f>_xlfn.IFNA(INDEX('Historic replacements'!$I$3:$I$233,MATCH('Non-household rates'!$A7&amp;RIGHT('Non-household rates'!AF$4,2),'Historic replacements'!$A$3:$A$233,0)),"")</f>
        <v>32.262999999999998</v>
      </c>
      <c r="AG7" s="4">
        <f>_xlfn.IFNA(INDEX('Historic replacements'!$I$3:$I$233,MATCH('Non-household rates'!$A7&amp;RIGHT('Non-household rates'!AG$4,2),'Historic replacements'!$A$3:$A$233,0)),"")</f>
        <v>31.282</v>
      </c>
      <c r="AH7" s="4">
        <f>_xlfn.IFNA(INDEX('Historic replacements'!$I$3:$I$233,MATCH('Non-household rates'!$A7&amp;RIGHT('Non-household rates'!AH$4,2),'Historic replacements'!$A$3:$A$233,0)),"")</f>
        <v>31.38</v>
      </c>
      <c r="AI7" s="4">
        <f>_xlfn.IFNA(INDEX('Historic replacements'!$I$3:$I$233,MATCH('Non-household rates'!$A7&amp;RIGHT('Non-household rates'!AI$4,2),'Historic replacements'!$A$3:$A$233,0)),"")</f>
        <v>30.835999999999999</v>
      </c>
      <c r="AJ7" s="4">
        <f>_xlfn.IFNA(INDEX('Historic replacements'!$I$3:$I$233,MATCH('Non-household rates'!$A7&amp;RIGHT('Non-household rates'!AJ$4,2),'Historic replacements'!$A$3:$A$233,0)),"")</f>
        <v>30.408999999999999</v>
      </c>
      <c r="AK7" s="4">
        <f>_xlfn.IFNA(INDEX('Historic replacements'!$I$3:$I$233,MATCH('Non-household rates'!$A7&amp;RIGHT('Non-household rates'!AK$4,2),'Historic replacements'!$A$3:$A$233,0)),"")</f>
        <v>29.323</v>
      </c>
      <c r="AL7" s="4">
        <f>_xlfn.IFNA(INDEX('Historic replacements'!$I$3:$I$233,MATCH('Non-household rates'!$A7&amp;RIGHT('Non-household rates'!AL$4,2),'Historic replacements'!$A$3:$A$233,0)),"")</f>
        <v>29.834</v>
      </c>
      <c r="AM7" s="4">
        <f>_xlfn.IFNA(INDEX('Historic replacements'!$I$3:$I$233,MATCH('Non-household rates'!$A7&amp;RIGHT('Non-household rates'!AM$4,2),'Historic replacements'!$A$3:$A$233,0)),"")</f>
        <v>30.117000000000001</v>
      </c>
      <c r="AN7" s="31">
        <f>_xlfn.IFNA(INDEX('Historic replacements'!$I$3:$I$233,MATCH('Non-household rates'!$A7&amp;RIGHT('Non-household rates'!AN$4,2),'Historic replacements'!$A$3:$A$233,0)),"")</f>
        <v>30.059000000000001</v>
      </c>
    </row>
    <row r="8" spans="1:40">
      <c r="A8" s="30" t="s">
        <v>53</v>
      </c>
      <c r="B8" s="30">
        <f>_xlfn.IFNA(INDEX('Historic replacements'!$F$3:$F$233, MATCH('Non-household rates'!$A8&amp;RIGHT('Non-household rates'!B$4,2), 'Historic replacements'!$A$3:$A$233,0)),"")</f>
        <v>0.77200000000000002</v>
      </c>
      <c r="C8" s="4">
        <f>_xlfn.IFNA(INDEX('Historic replacements'!$F$3:$F$233, MATCH('Non-household rates'!$A8&amp;RIGHT('Non-household rates'!C$4,2), 'Historic replacements'!$A$3:$A$233,0)),"")</f>
        <v>0.65700000000000003</v>
      </c>
      <c r="D8" s="4">
        <f>_xlfn.IFNA(INDEX('Historic replacements'!$F$3:$F$233, MATCH('Non-household rates'!$A8&amp;RIGHT('Non-household rates'!D$4,2), 'Historic replacements'!$A$3:$A$233,0)),"")</f>
        <v>0.56299999999999994</v>
      </c>
      <c r="E8" s="4">
        <f>_xlfn.IFNA(INDEX('Historic replacements'!$F$3:$F$233, MATCH('Non-household rates'!$A8&amp;RIGHT('Non-household rates'!E$4,2), 'Historic replacements'!$A$3:$A$233,0)),"")</f>
        <v>0.46899999999999997</v>
      </c>
      <c r="F8" s="4">
        <f>_xlfn.IFNA(INDEX('Historic replacements'!$F$3:$F$233, MATCH('Non-household rates'!$A8&amp;RIGHT('Non-household rates'!F$4,2), 'Historic replacements'!$A$3:$A$233,0)),"")</f>
        <v>0.53300000000000003</v>
      </c>
      <c r="G8" s="4" t="str">
        <f>_xlfn.IFNA(INDEX('Historic replacements'!$F$3:$F$233, MATCH('Non-household rates'!$A8&amp;RIGHT('Non-household rates'!G$4,2), 'Historic replacements'!$A$3:$A$233,0)),"")</f>
        <v/>
      </c>
      <c r="H8" s="4" t="str">
        <f>_xlfn.IFNA(INDEX('Historic replacements'!$F$3:$F$233, MATCH('Non-household rates'!$A8&amp;RIGHT('Non-household rates'!H$4,2), 'Historic replacements'!$A$3:$A$233,0)),"")</f>
        <v/>
      </c>
      <c r="I8" s="4" t="str">
        <f>_xlfn.IFNA(INDEX('Historic replacements'!$F$3:$F$233, MATCH('Non-household rates'!$A8&amp;RIGHT('Non-household rates'!I$4,2), 'Historic replacements'!$A$3:$A$233,0)),"")</f>
        <v/>
      </c>
      <c r="J8" s="4" t="str">
        <f>_xlfn.IFNA(INDEX('Historic replacements'!$F$3:$F$233, MATCH('Non-household rates'!$A8&amp;RIGHT('Non-household rates'!J$4,2), 'Historic replacements'!$A$3:$A$233,0)),"")</f>
        <v/>
      </c>
      <c r="K8" s="4" t="str">
        <f>_xlfn.IFNA(INDEX('Historic replacements'!$F$3:$F$233, MATCH('Non-household rates'!$A8&amp;RIGHT('Non-household rates'!K$4,2), 'Historic replacements'!$A$3:$A$233,0)),"")</f>
        <v/>
      </c>
      <c r="L8" s="4" t="str">
        <f>_xlfn.IFNA(INDEX('Historic replacements'!$F$3:$F$233, MATCH('Non-household rates'!$A8&amp;RIGHT('Non-household rates'!L$4,2), 'Historic replacements'!$A$3:$A$233,0)),"")</f>
        <v/>
      </c>
      <c r="M8" s="4" t="str">
        <f>_xlfn.IFNA(INDEX('Historic replacements'!$F$3:$F$233, MATCH('Non-household rates'!$A8&amp;RIGHT('Non-household rates'!M$4,2), 'Historic replacements'!$A$3:$A$233,0)),"")</f>
        <v/>
      </c>
      <c r="N8" s="31" t="str">
        <f>_xlfn.IFNA(INDEX('Historic replacements'!$F$3:$F$233, MATCH('Non-household rates'!$A8&amp;RIGHT('Non-household rates'!N$4,2), 'Historic replacements'!$A$3:$A$233,0)),"")</f>
        <v/>
      </c>
      <c r="O8" s="30">
        <f>_xlfn.IFNA(INDEX('Historic replacements'!$D$3:$D$233,MATCH('Non-household rates'!$A8&amp;RIGHT('Non-household rates'!O$4,2), 'Historic replacements'!$A$3:$A$233,0)),"")</f>
        <v>16.149999999999999</v>
      </c>
      <c r="P8" s="4">
        <f>_xlfn.IFNA(INDEX('Historic replacements'!$D$3:$D$233,MATCH('Non-household rates'!$A8&amp;RIGHT('Non-household rates'!P$4,2), 'Historic replacements'!$A$3:$A$233,0)),"")</f>
        <v>16.100000000000001</v>
      </c>
      <c r="Q8" s="4">
        <f>_xlfn.IFNA(INDEX('Historic replacements'!$D$3:$D$233,MATCH('Non-household rates'!$A8&amp;RIGHT('Non-household rates'!Q$4,2), 'Historic replacements'!$A$3:$A$233,0)),"")</f>
        <v>16.075902002376299</v>
      </c>
      <c r="R8" s="4">
        <f>_xlfn.IFNA(INDEX('Historic replacements'!$D$3:$D$233,MATCH('Non-household rates'!$A8&amp;RIGHT('Non-household rates'!R$4,2), 'Historic replacements'!$A$3:$A$233,0)),"")</f>
        <v>16.016001069749102</v>
      </c>
      <c r="S8" s="4">
        <f>_xlfn.IFNA(INDEX('Historic replacements'!$D$3:$D$233,MATCH('Non-household rates'!$A8&amp;RIGHT('Non-household rates'!S$4,2), 'Historic replacements'!$A$3:$A$233,0)),"")</f>
        <v>16.516999999999999</v>
      </c>
      <c r="T8" s="4" t="str">
        <f>_xlfn.IFNA(INDEX('Historic replacements'!$D$3:$D$233,MATCH('Non-household rates'!$A8&amp;RIGHT('Non-household rates'!T$4,2), 'Historic replacements'!$A$3:$A$233,0)),"")</f>
        <v/>
      </c>
      <c r="U8" s="4" t="str">
        <f>_xlfn.IFNA(INDEX('Historic replacements'!$D$3:$D$233,MATCH('Non-household rates'!$A8&amp;RIGHT('Non-household rates'!U$4,2), 'Historic replacements'!$A$3:$A$233,0)),"")</f>
        <v/>
      </c>
      <c r="V8" s="4" t="str">
        <f>_xlfn.IFNA(INDEX('Historic replacements'!$D$3:$D$233,MATCH('Non-household rates'!$A8&amp;RIGHT('Non-household rates'!V$4,2), 'Historic replacements'!$A$3:$A$233,0)),"")</f>
        <v/>
      </c>
      <c r="W8" s="4" t="str">
        <f>_xlfn.IFNA(INDEX('Historic replacements'!$D$3:$D$233,MATCH('Non-household rates'!$A8&amp;RIGHT('Non-household rates'!W$4,2), 'Historic replacements'!$A$3:$A$233,0)),"")</f>
        <v/>
      </c>
      <c r="X8" s="4" t="str">
        <f>_xlfn.IFNA(INDEX('Historic replacements'!$D$3:$D$233,MATCH('Non-household rates'!$A8&amp;RIGHT('Non-household rates'!X$4,2), 'Historic replacements'!$A$3:$A$233,0)),"")</f>
        <v/>
      </c>
      <c r="Y8" s="4" t="str">
        <f>_xlfn.IFNA(INDEX('Historic replacements'!$D$3:$D$233,MATCH('Non-household rates'!$A8&amp;RIGHT('Non-household rates'!Y$4,2), 'Historic replacements'!$A$3:$A$233,0)),"")</f>
        <v/>
      </c>
      <c r="Z8" s="4" t="str">
        <f>_xlfn.IFNA(INDEX('Historic replacements'!$D$3:$D$233,MATCH('Non-household rates'!$A8&amp;RIGHT('Non-household rates'!Z$4,2), 'Historic replacements'!$A$3:$A$233,0)),"")</f>
        <v/>
      </c>
      <c r="AA8" s="4" t="str">
        <f>_xlfn.IFNA(INDEX('Historic replacements'!$D$3:$D$233,MATCH('Non-household rates'!$A8&amp;RIGHT('Non-household rates'!AA$4,2), 'Historic replacements'!$A$3:$A$233,0)),"")</f>
        <v/>
      </c>
      <c r="AB8" s="30">
        <f>_xlfn.IFNA(INDEX('Historic replacements'!$I$3:$I$233,MATCH('Non-household rates'!$A8&amp;RIGHT('Non-household rates'!AB$4,2),'Historic replacements'!$A$3:$A$233,0)),"")</f>
        <v>15.03</v>
      </c>
      <c r="AC8" s="4">
        <f>_xlfn.IFNA(INDEX('Historic replacements'!$I$3:$I$233,MATCH('Non-household rates'!$A8&amp;RIGHT('Non-household rates'!AC$4,2),'Historic replacements'!$A$3:$A$233,0)),"")</f>
        <v>15.01</v>
      </c>
      <c r="AD8" s="4">
        <f>_xlfn.IFNA(INDEX('Historic replacements'!$I$3:$I$233,MATCH('Non-household rates'!$A8&amp;RIGHT('Non-household rates'!AD$4,2),'Historic replacements'!$A$3:$A$233,0)),"")</f>
        <v>14.94</v>
      </c>
      <c r="AE8" s="4">
        <f>_xlfn.IFNA(INDEX('Historic replacements'!$I$3:$I$233,MATCH('Non-household rates'!$A8&amp;RIGHT('Non-household rates'!AE$4,2),'Historic replacements'!$A$3:$A$233,0)),"")</f>
        <v>14.88</v>
      </c>
      <c r="AF8" s="4">
        <f>_xlfn.IFNA(INDEX('Historic replacements'!$I$3:$I$233,MATCH('Non-household rates'!$A8&amp;RIGHT('Non-household rates'!AF$4,2),'Historic replacements'!$A$3:$A$233,0)),"")</f>
        <v>13.98</v>
      </c>
      <c r="AG8" s="4" t="str">
        <f>_xlfn.IFNA(INDEX('Historic replacements'!$I$3:$I$233,MATCH('Non-household rates'!$A8&amp;RIGHT('Non-household rates'!AG$4,2),'Historic replacements'!$A$3:$A$233,0)),"")</f>
        <v/>
      </c>
      <c r="AH8" s="4" t="str">
        <f>_xlfn.IFNA(INDEX('Historic replacements'!$I$3:$I$233,MATCH('Non-household rates'!$A8&amp;RIGHT('Non-household rates'!AH$4,2),'Historic replacements'!$A$3:$A$233,0)),"")</f>
        <v/>
      </c>
      <c r="AI8" s="4" t="str">
        <f>_xlfn.IFNA(INDEX('Historic replacements'!$I$3:$I$233,MATCH('Non-household rates'!$A8&amp;RIGHT('Non-household rates'!AI$4,2),'Historic replacements'!$A$3:$A$233,0)),"")</f>
        <v/>
      </c>
      <c r="AJ8" s="4" t="str">
        <f>_xlfn.IFNA(INDEX('Historic replacements'!$I$3:$I$233,MATCH('Non-household rates'!$A8&amp;RIGHT('Non-household rates'!AJ$4,2),'Historic replacements'!$A$3:$A$233,0)),"")</f>
        <v/>
      </c>
      <c r="AK8" s="4" t="str">
        <f>_xlfn.IFNA(INDEX('Historic replacements'!$I$3:$I$233,MATCH('Non-household rates'!$A8&amp;RIGHT('Non-household rates'!AK$4,2),'Historic replacements'!$A$3:$A$233,0)),"")</f>
        <v/>
      </c>
      <c r="AL8" s="4" t="str">
        <f>_xlfn.IFNA(INDEX('Historic replacements'!$I$3:$I$233,MATCH('Non-household rates'!$A8&amp;RIGHT('Non-household rates'!AL$4,2),'Historic replacements'!$A$3:$A$233,0)),"")</f>
        <v/>
      </c>
      <c r="AM8" s="4" t="str">
        <f>_xlfn.IFNA(INDEX('Historic replacements'!$I$3:$I$233,MATCH('Non-household rates'!$A8&amp;RIGHT('Non-household rates'!AM$4,2),'Historic replacements'!$A$3:$A$233,0)),"")</f>
        <v/>
      </c>
      <c r="AN8" s="31" t="str">
        <f>_xlfn.IFNA(INDEX('Historic replacements'!$I$3:$I$233,MATCH('Non-household rates'!$A8&amp;RIGHT('Non-household rates'!AN$4,2),'Historic replacements'!$A$3:$A$233,0)),"")</f>
        <v/>
      </c>
    </row>
    <row r="9" spans="1:40">
      <c r="A9" s="30" t="s">
        <v>54</v>
      </c>
      <c r="B9" s="30">
        <f>_xlfn.IFNA(INDEX('Historic replacements'!$F$3:$F$233, MATCH('Non-household rates'!$A9&amp;RIGHT('Non-household rates'!B$4,2), 'Historic replacements'!$A$3:$A$233,0)),"")</f>
        <v>0.371</v>
      </c>
      <c r="C9" s="4">
        <f>_xlfn.IFNA(INDEX('Historic replacements'!$F$3:$F$233, MATCH('Non-household rates'!$A9&amp;RIGHT('Non-household rates'!C$4,2), 'Historic replacements'!$A$3:$A$233,0)),"")</f>
        <v>0.156</v>
      </c>
      <c r="D9" s="4">
        <f>_xlfn.IFNA(INDEX('Historic replacements'!$F$3:$F$233, MATCH('Non-household rates'!$A9&amp;RIGHT('Non-household rates'!D$4,2), 'Historic replacements'!$A$3:$A$233,0)),"")</f>
        <v>0.127</v>
      </c>
      <c r="E9" s="4">
        <f>_xlfn.IFNA(INDEX('Historic replacements'!$F$3:$F$233, MATCH('Non-household rates'!$A9&amp;RIGHT('Non-household rates'!E$4,2), 'Historic replacements'!$A$3:$A$233,0)),"")</f>
        <v>0.11700000000000001</v>
      </c>
      <c r="F9" s="4">
        <f>_xlfn.IFNA(INDEX('Historic replacements'!$F$3:$F$233, MATCH('Non-household rates'!$A9&amp;RIGHT('Non-household rates'!F$4,2), 'Historic replacements'!$A$3:$A$233,0)),"")</f>
        <v>0.45600000000000002</v>
      </c>
      <c r="G9" s="4">
        <f>_xlfn.IFNA(INDEX('Historic replacements'!$F$3:$F$233, MATCH('Non-household rates'!$A9&amp;RIGHT('Non-household rates'!G$4,2), 'Historic replacements'!$A$3:$A$233,0)),"")</f>
        <v>0.136603763735066</v>
      </c>
      <c r="H9" s="4">
        <f>_xlfn.IFNA(INDEX('Historic replacements'!$F$3:$F$233, MATCH('Non-household rates'!$A9&amp;RIGHT('Non-household rates'!H$4,2), 'Historic replacements'!$A$3:$A$233,0)),"")</f>
        <v>1.0999999999999999E-2</v>
      </c>
      <c r="I9" s="4" t="str">
        <f>_xlfn.IFNA(INDEX('Historic replacements'!$F$3:$F$233, MATCH('Non-household rates'!$A9&amp;RIGHT('Non-household rates'!I$4,2), 'Historic replacements'!$A$3:$A$233,0)),"")</f>
        <v/>
      </c>
      <c r="J9" s="4" t="str">
        <f>_xlfn.IFNA(INDEX('Historic replacements'!$F$3:$F$233, MATCH('Non-household rates'!$A9&amp;RIGHT('Non-household rates'!J$4,2), 'Historic replacements'!$A$3:$A$233,0)),"")</f>
        <v/>
      </c>
      <c r="K9" s="4" t="str">
        <f>_xlfn.IFNA(INDEX('Historic replacements'!$F$3:$F$233, MATCH('Non-household rates'!$A9&amp;RIGHT('Non-household rates'!K$4,2), 'Historic replacements'!$A$3:$A$233,0)),"")</f>
        <v/>
      </c>
      <c r="L9" s="4" t="str">
        <f>_xlfn.IFNA(INDEX('Historic replacements'!$F$3:$F$233, MATCH('Non-household rates'!$A9&amp;RIGHT('Non-household rates'!L$4,2), 'Historic replacements'!$A$3:$A$233,0)),"")</f>
        <v/>
      </c>
      <c r="M9" s="4" t="str">
        <f>_xlfn.IFNA(INDEX('Historic replacements'!$F$3:$F$233, MATCH('Non-household rates'!$A9&amp;RIGHT('Non-household rates'!M$4,2), 'Historic replacements'!$A$3:$A$233,0)),"")</f>
        <v/>
      </c>
      <c r="N9" s="31" t="str">
        <f>_xlfn.IFNA(INDEX('Historic replacements'!$F$3:$F$233, MATCH('Non-household rates'!$A9&amp;RIGHT('Non-household rates'!N$4,2), 'Historic replacements'!$A$3:$A$233,0)),"")</f>
        <v/>
      </c>
      <c r="O9" s="30">
        <f>_xlfn.IFNA(INDEX('Historic replacements'!$D$3:$D$233,MATCH('Non-household rates'!$A9&amp;RIGHT('Non-household rates'!O$4,2), 'Historic replacements'!$A$3:$A$233,0)),"")</f>
        <v>9.8759999999999994</v>
      </c>
      <c r="P9" s="4">
        <f>_xlfn.IFNA(INDEX('Historic replacements'!$D$3:$D$233,MATCH('Non-household rates'!$A9&amp;RIGHT('Non-household rates'!P$4,2), 'Historic replacements'!$A$3:$A$233,0)),"")</f>
        <v>9.8859999999999992</v>
      </c>
      <c r="Q9" s="4">
        <f>_xlfn.IFNA(INDEX('Historic replacements'!$D$3:$D$233,MATCH('Non-household rates'!$A9&amp;RIGHT('Non-household rates'!Q$4,2), 'Historic replacements'!$A$3:$A$233,0)),"")</f>
        <v>9.907</v>
      </c>
      <c r="R9" s="4">
        <f>_xlfn.IFNA(INDEX('Historic replacements'!$D$3:$D$233,MATCH('Non-household rates'!$A9&amp;RIGHT('Non-household rates'!R$4,2), 'Historic replacements'!$A$3:$A$233,0)),"")</f>
        <v>9.9329999999999998</v>
      </c>
      <c r="S9" s="4">
        <f>_xlfn.IFNA(INDEX('Historic replacements'!$D$3:$D$233,MATCH('Non-household rates'!$A9&amp;RIGHT('Non-household rates'!S$4,2), 'Historic replacements'!$A$3:$A$233,0)),"")</f>
        <v>9.9920000000000009</v>
      </c>
      <c r="T9" s="4">
        <f>_xlfn.IFNA(INDEX('Historic replacements'!$D$3:$D$233,MATCH('Non-household rates'!$A9&amp;RIGHT('Non-household rates'!T$4,2), 'Historic replacements'!$A$3:$A$233,0)),"")</f>
        <v>9.9009999999999998</v>
      </c>
      <c r="U9" s="4">
        <f>_xlfn.IFNA(INDEX('Historic replacements'!$D$3:$D$233,MATCH('Non-household rates'!$A9&amp;RIGHT('Non-household rates'!U$4,2), 'Historic replacements'!$A$3:$A$233,0)),"")</f>
        <v>9.2370000000000001</v>
      </c>
      <c r="V9" s="4" t="str">
        <f>_xlfn.IFNA(INDEX('Historic replacements'!$D$3:$D$233,MATCH('Non-household rates'!$A9&amp;RIGHT('Non-household rates'!V$4,2), 'Historic replacements'!$A$3:$A$233,0)),"")</f>
        <v/>
      </c>
      <c r="W9" s="4" t="str">
        <f>_xlfn.IFNA(INDEX('Historic replacements'!$D$3:$D$233,MATCH('Non-household rates'!$A9&amp;RIGHT('Non-household rates'!W$4,2), 'Historic replacements'!$A$3:$A$233,0)),"")</f>
        <v/>
      </c>
      <c r="X9" s="4" t="str">
        <f>_xlfn.IFNA(INDEX('Historic replacements'!$D$3:$D$233,MATCH('Non-household rates'!$A9&amp;RIGHT('Non-household rates'!X$4,2), 'Historic replacements'!$A$3:$A$233,0)),"")</f>
        <v/>
      </c>
      <c r="Y9" s="4" t="str">
        <f>_xlfn.IFNA(INDEX('Historic replacements'!$D$3:$D$233,MATCH('Non-household rates'!$A9&amp;RIGHT('Non-household rates'!Y$4,2), 'Historic replacements'!$A$3:$A$233,0)),"")</f>
        <v/>
      </c>
      <c r="Z9" s="4" t="str">
        <f>_xlfn.IFNA(INDEX('Historic replacements'!$D$3:$D$233,MATCH('Non-household rates'!$A9&amp;RIGHT('Non-household rates'!Z$4,2), 'Historic replacements'!$A$3:$A$233,0)),"")</f>
        <v/>
      </c>
      <c r="AA9" s="4" t="str">
        <f>_xlfn.IFNA(INDEX('Historic replacements'!$D$3:$D$233,MATCH('Non-household rates'!$A9&amp;RIGHT('Non-household rates'!AA$4,2), 'Historic replacements'!$A$3:$A$233,0)),"")</f>
        <v/>
      </c>
      <c r="AB9" s="30">
        <f>_xlfn.IFNA(INDEX('Historic replacements'!$I$3:$I$233,MATCH('Non-household rates'!$A9&amp;RIGHT('Non-household rates'!AB$4,2),'Historic replacements'!$A$3:$A$233,0)),"")</f>
        <v>7.5590000000000002</v>
      </c>
      <c r="AC9" s="4">
        <f>_xlfn.IFNA(INDEX('Historic replacements'!$I$3:$I$233,MATCH('Non-household rates'!$A9&amp;RIGHT('Non-household rates'!AC$4,2),'Historic replacements'!$A$3:$A$233,0)),"")</f>
        <v>7.5730000000000004</v>
      </c>
      <c r="AD9" s="4">
        <f>_xlfn.IFNA(INDEX('Historic replacements'!$I$3:$I$233,MATCH('Non-household rates'!$A9&amp;RIGHT('Non-household rates'!AD$4,2),'Historic replacements'!$A$3:$A$233,0)),"")</f>
        <v>7.5612500000000002</v>
      </c>
      <c r="AE9" s="4">
        <f>_xlfn.IFNA(INDEX('Historic replacements'!$I$3:$I$233,MATCH('Non-household rates'!$A9&amp;RIGHT('Non-household rates'!AE$4,2),'Historic replacements'!$A$3:$A$233,0)),"")</f>
        <v>7.5982500000000002</v>
      </c>
      <c r="AF9" s="4">
        <f>_xlfn.IFNA(INDEX('Historic replacements'!$I$3:$I$233,MATCH('Non-household rates'!$A9&amp;RIGHT('Non-household rates'!AF$4,2),'Historic replacements'!$A$3:$A$233,0)),"")</f>
        <v>7.6286666666666596</v>
      </c>
      <c r="AG9" s="4">
        <f>_xlfn.IFNA(INDEX('Historic replacements'!$I$3:$I$233,MATCH('Non-household rates'!$A9&amp;RIGHT('Non-household rates'!AG$4,2),'Historic replacements'!$A$3:$A$233,0)),"")</f>
        <v>7.641</v>
      </c>
      <c r="AH9" s="4">
        <f>_xlfn.IFNA(INDEX('Historic replacements'!$I$3:$I$233,MATCH('Non-household rates'!$A9&amp;RIGHT('Non-household rates'!AH$4,2),'Historic replacements'!$A$3:$A$233,0)),"")</f>
        <v>6.9969999999999999</v>
      </c>
      <c r="AI9" s="4" t="str">
        <f>_xlfn.IFNA(INDEX('Historic replacements'!$I$3:$I$233,MATCH('Non-household rates'!$A9&amp;RIGHT('Non-household rates'!AI$4,2),'Historic replacements'!$A$3:$A$233,0)),"")</f>
        <v/>
      </c>
      <c r="AJ9" s="4" t="str">
        <f>_xlfn.IFNA(INDEX('Historic replacements'!$I$3:$I$233,MATCH('Non-household rates'!$A9&amp;RIGHT('Non-household rates'!AJ$4,2),'Historic replacements'!$A$3:$A$233,0)),"")</f>
        <v/>
      </c>
      <c r="AK9" s="4" t="str">
        <f>_xlfn.IFNA(INDEX('Historic replacements'!$I$3:$I$233,MATCH('Non-household rates'!$A9&amp;RIGHT('Non-household rates'!AK$4,2),'Historic replacements'!$A$3:$A$233,0)),"")</f>
        <v/>
      </c>
      <c r="AL9" s="4" t="str">
        <f>_xlfn.IFNA(INDEX('Historic replacements'!$I$3:$I$233,MATCH('Non-household rates'!$A9&amp;RIGHT('Non-household rates'!AL$4,2),'Historic replacements'!$A$3:$A$233,0)),"")</f>
        <v/>
      </c>
      <c r="AM9" s="4" t="str">
        <f>_xlfn.IFNA(INDEX('Historic replacements'!$I$3:$I$233,MATCH('Non-household rates'!$A9&amp;RIGHT('Non-household rates'!AM$4,2),'Historic replacements'!$A$3:$A$233,0)),"")</f>
        <v/>
      </c>
      <c r="AN9" s="31" t="str">
        <f>_xlfn.IFNA(INDEX('Historic replacements'!$I$3:$I$233,MATCH('Non-household rates'!$A9&amp;RIGHT('Non-household rates'!AN$4,2),'Historic replacements'!$A$3:$A$233,0)),"")</f>
        <v/>
      </c>
    </row>
    <row r="10" spans="1:40">
      <c r="A10" s="30" t="s">
        <v>60</v>
      </c>
      <c r="B10" s="30" t="str">
        <f>_xlfn.IFNA(INDEX('Historic replacements'!$F$3:$F$233, MATCH('Non-household rates'!$A10&amp;RIGHT('Non-household rates'!B$4,2), 'Historic replacements'!$A$3:$A$233,0)),"")</f>
        <v/>
      </c>
      <c r="C10" s="4" t="str">
        <f>_xlfn.IFNA(INDEX('Historic replacements'!$F$3:$F$233, MATCH('Non-household rates'!$A10&amp;RIGHT('Non-household rates'!C$4,2), 'Historic replacements'!$A$3:$A$233,0)),"")</f>
        <v/>
      </c>
      <c r="D10" s="4" t="str">
        <f>_xlfn.IFNA(INDEX('Historic replacements'!$F$3:$F$233, MATCH('Non-household rates'!$A10&amp;RIGHT('Non-household rates'!D$4,2), 'Historic replacements'!$A$3:$A$233,0)),"")</f>
        <v/>
      </c>
      <c r="E10" s="4" t="str">
        <f>_xlfn.IFNA(INDEX('Historic replacements'!$F$3:$F$233, MATCH('Non-household rates'!$A10&amp;RIGHT('Non-household rates'!E$4,2), 'Historic replacements'!$A$3:$A$233,0)),"")</f>
        <v/>
      </c>
      <c r="F10" s="4" t="str">
        <f>_xlfn.IFNA(INDEX('Historic replacements'!$F$3:$F$233, MATCH('Non-household rates'!$A10&amp;RIGHT('Non-household rates'!F$4,2), 'Historic replacements'!$A$3:$A$233,0)),"")</f>
        <v/>
      </c>
      <c r="G10" s="4" t="str">
        <f>_xlfn.IFNA(INDEX('Historic replacements'!$F$3:$F$233, MATCH('Non-household rates'!$A10&amp;RIGHT('Non-household rates'!G$4,2), 'Historic replacements'!$A$3:$A$233,0)),"")</f>
        <v/>
      </c>
      <c r="H10" s="4" t="str">
        <f>_xlfn.IFNA(INDEX('Historic replacements'!$F$3:$F$233, MATCH('Non-household rates'!$A10&amp;RIGHT('Non-household rates'!H$4,2), 'Historic replacements'!$A$3:$A$233,0)),"")</f>
        <v/>
      </c>
      <c r="I10" s="4">
        <f>_xlfn.IFNA(INDEX('Historic replacements'!$F$3:$F$233, MATCH('Non-household rates'!$A10&amp;RIGHT('Non-household rates'!I$4,2), 'Historic replacements'!$A$3:$A$233,0)),"")</f>
        <v>3.0000000000000001E-3</v>
      </c>
      <c r="J10" s="4">
        <f>_xlfn.IFNA(INDEX('Historic replacements'!$F$3:$F$233, MATCH('Non-household rates'!$A10&amp;RIGHT('Non-household rates'!J$4,2), 'Historic replacements'!$A$3:$A$233,0)),"")</f>
        <v>7.0000000000000001E-3</v>
      </c>
      <c r="K10" s="4">
        <f>_xlfn.IFNA(INDEX('Historic replacements'!$F$3:$F$233, MATCH('Non-household rates'!$A10&amp;RIGHT('Non-household rates'!K$4,2), 'Historic replacements'!$A$3:$A$233,0)),"")</f>
        <v>7.0000000000000001E-3</v>
      </c>
      <c r="L10" s="4">
        <f>_xlfn.IFNA(INDEX('Historic replacements'!$F$3:$F$233, MATCH('Non-household rates'!$A10&amp;RIGHT('Non-household rates'!L$4,2), 'Historic replacements'!$A$3:$A$233,0)),"")</f>
        <v>3.4000000000000002E-2</v>
      </c>
      <c r="M10" s="4">
        <f>_xlfn.IFNA(INDEX('Historic replacements'!$F$3:$F$233, MATCH('Non-household rates'!$A10&amp;RIGHT('Non-household rates'!M$4,2), 'Historic replacements'!$A$3:$A$233,0)),"")</f>
        <v>3.9E-2</v>
      </c>
      <c r="N10" s="31">
        <f>_xlfn.IFNA(INDEX('Historic replacements'!$F$3:$F$233, MATCH('Non-household rates'!$A10&amp;RIGHT('Non-household rates'!N$4,2), 'Historic replacements'!$A$3:$A$233,0)),"")</f>
        <v>6.0000000000000001E-3</v>
      </c>
      <c r="O10" s="30" t="str">
        <f>_xlfn.IFNA(INDEX('Historic replacements'!$D$3:$D$233,MATCH('Non-household rates'!$A10&amp;RIGHT('Non-household rates'!O$4,2), 'Historic replacements'!$A$3:$A$233,0)),"")</f>
        <v/>
      </c>
      <c r="P10" s="4" t="str">
        <f>_xlfn.IFNA(INDEX('Historic replacements'!$D$3:$D$233,MATCH('Non-household rates'!$A10&amp;RIGHT('Non-household rates'!P$4,2), 'Historic replacements'!$A$3:$A$233,0)),"")</f>
        <v/>
      </c>
      <c r="Q10" s="4" t="str">
        <f>_xlfn.IFNA(INDEX('Historic replacements'!$D$3:$D$233,MATCH('Non-household rates'!$A10&amp;RIGHT('Non-household rates'!Q$4,2), 'Historic replacements'!$A$3:$A$233,0)),"")</f>
        <v/>
      </c>
      <c r="R10" s="4" t="str">
        <f>_xlfn.IFNA(INDEX('Historic replacements'!$D$3:$D$233,MATCH('Non-household rates'!$A10&amp;RIGHT('Non-household rates'!R$4,2), 'Historic replacements'!$A$3:$A$233,0)),"")</f>
        <v/>
      </c>
      <c r="S10" s="4" t="str">
        <f>_xlfn.IFNA(INDEX('Historic replacements'!$D$3:$D$233,MATCH('Non-household rates'!$A10&amp;RIGHT('Non-household rates'!S$4,2), 'Historic replacements'!$A$3:$A$233,0)),"")</f>
        <v/>
      </c>
      <c r="T10" s="4" t="str">
        <f>_xlfn.IFNA(INDEX('Historic replacements'!$D$3:$D$233,MATCH('Non-household rates'!$A10&amp;RIGHT('Non-household rates'!T$4,2), 'Historic replacements'!$A$3:$A$233,0)),"")</f>
        <v/>
      </c>
      <c r="U10" s="4" t="str">
        <f>_xlfn.IFNA(INDEX('Historic replacements'!$D$3:$D$233,MATCH('Non-household rates'!$A10&amp;RIGHT('Non-household rates'!U$4,2), 'Historic replacements'!$A$3:$A$233,0)),"")</f>
        <v/>
      </c>
      <c r="V10" s="4">
        <f>_xlfn.IFNA(INDEX('Historic replacements'!$D$3:$D$233,MATCH('Non-household rates'!$A10&amp;RIGHT('Non-household rates'!V$4,2), 'Historic replacements'!$A$3:$A$233,0)),"")</f>
        <v>8.4269999999999996</v>
      </c>
      <c r="W10" s="4">
        <f>_xlfn.IFNA(INDEX('Historic replacements'!$D$3:$D$233,MATCH('Non-household rates'!$A10&amp;RIGHT('Non-household rates'!W$4,2), 'Historic replacements'!$A$3:$A$233,0)),"")</f>
        <v>8.4290000000000003</v>
      </c>
      <c r="X10" s="4">
        <f>_xlfn.IFNA(INDEX('Historic replacements'!$D$3:$D$233,MATCH('Non-household rates'!$A10&amp;RIGHT('Non-household rates'!X$4,2), 'Historic replacements'!$A$3:$A$233,0)),"")</f>
        <v>8.4090000000000007</v>
      </c>
      <c r="Y10" s="4">
        <f>_xlfn.IFNA(INDEX('Historic replacements'!$D$3:$D$233,MATCH('Non-household rates'!$A10&amp;RIGHT('Non-household rates'!Y$4,2), 'Historic replacements'!$A$3:$A$233,0)),"")</f>
        <v>8.3439999999999994</v>
      </c>
      <c r="Z10" s="4">
        <f>_xlfn.IFNA(INDEX('Historic replacements'!$D$3:$D$233,MATCH('Non-household rates'!$A10&amp;RIGHT('Non-household rates'!Z$4,2), 'Historic replacements'!$A$3:$A$233,0)),"")</f>
        <v>7.4349999999999996</v>
      </c>
      <c r="AA10" s="4">
        <f>_xlfn.IFNA(INDEX('Historic replacements'!$D$3:$D$233,MATCH('Non-household rates'!$A10&amp;RIGHT('Non-household rates'!AA$4,2), 'Historic replacements'!$A$3:$A$233,0)),"")</f>
        <v>7.4080000000000004</v>
      </c>
      <c r="AB10" s="30" t="str">
        <f>_xlfn.IFNA(INDEX('Historic replacements'!$I$3:$I$233,MATCH('Non-household rates'!$A10&amp;RIGHT('Non-household rates'!AB$4,2),'Historic replacements'!$A$3:$A$233,0)),"")</f>
        <v/>
      </c>
      <c r="AC10" s="4" t="str">
        <f>_xlfn.IFNA(INDEX('Historic replacements'!$I$3:$I$233,MATCH('Non-household rates'!$A10&amp;RIGHT('Non-household rates'!AC$4,2),'Historic replacements'!$A$3:$A$233,0)),"")</f>
        <v/>
      </c>
      <c r="AD10" s="4" t="str">
        <f>_xlfn.IFNA(INDEX('Historic replacements'!$I$3:$I$233,MATCH('Non-household rates'!$A10&amp;RIGHT('Non-household rates'!AD$4,2),'Historic replacements'!$A$3:$A$233,0)),"")</f>
        <v/>
      </c>
      <c r="AE10" s="4" t="str">
        <f>_xlfn.IFNA(INDEX('Historic replacements'!$I$3:$I$233,MATCH('Non-household rates'!$A10&amp;RIGHT('Non-household rates'!AE$4,2),'Historic replacements'!$A$3:$A$233,0)),"")</f>
        <v/>
      </c>
      <c r="AF10" s="4" t="str">
        <f>_xlfn.IFNA(INDEX('Historic replacements'!$I$3:$I$233,MATCH('Non-household rates'!$A10&amp;RIGHT('Non-household rates'!AF$4,2),'Historic replacements'!$A$3:$A$233,0)),"")</f>
        <v/>
      </c>
      <c r="AG10" s="4" t="str">
        <f>_xlfn.IFNA(INDEX('Historic replacements'!$I$3:$I$233,MATCH('Non-household rates'!$A10&amp;RIGHT('Non-household rates'!AG$4,2),'Historic replacements'!$A$3:$A$233,0)),"")</f>
        <v/>
      </c>
      <c r="AH10" s="4" t="str">
        <f>_xlfn.IFNA(INDEX('Historic replacements'!$I$3:$I$233,MATCH('Non-household rates'!$A10&amp;RIGHT('Non-household rates'!AH$4,2),'Historic replacements'!$A$3:$A$233,0)),"")</f>
        <v/>
      </c>
      <c r="AI10" s="4">
        <f>_xlfn.IFNA(INDEX('Historic replacements'!$I$3:$I$233,MATCH('Non-household rates'!$A10&amp;RIGHT('Non-household rates'!AI$4,2),'Historic replacements'!$A$3:$A$233,0)),"")</f>
        <v>6.6120000000000001</v>
      </c>
      <c r="AJ10" s="4">
        <f>_xlfn.IFNA(INDEX('Historic replacements'!$I$3:$I$233,MATCH('Non-household rates'!$A10&amp;RIGHT('Non-household rates'!AJ$4,2),'Historic replacements'!$A$3:$A$233,0)),"")</f>
        <v>6.5123306011772701</v>
      </c>
      <c r="AK10" s="4">
        <f>_xlfn.IFNA(INDEX('Historic replacements'!$I$3:$I$233,MATCH('Non-household rates'!$A10&amp;RIGHT('Non-household rates'!AK$4,2),'Historic replacements'!$A$3:$A$233,0)),"")</f>
        <v>6.4710000000000001</v>
      </c>
      <c r="AL10" s="4">
        <f>_xlfn.IFNA(INDEX('Historic replacements'!$I$3:$I$233,MATCH('Non-household rates'!$A10&amp;RIGHT('Non-household rates'!AL$4,2),'Historic replacements'!$A$3:$A$233,0)),"")</f>
        <v>6.42</v>
      </c>
      <c r="AM10" s="4">
        <f>_xlfn.IFNA(INDEX('Historic replacements'!$I$3:$I$233,MATCH('Non-household rates'!$A10&amp;RIGHT('Non-household rates'!AM$4,2),'Historic replacements'!$A$3:$A$233,0)),"")</f>
        <v>6.375</v>
      </c>
      <c r="AN10" s="31">
        <f>_xlfn.IFNA(INDEX('Historic replacements'!$I$3:$I$233,MATCH('Non-household rates'!$A10&amp;RIGHT('Non-household rates'!AN$4,2),'Historic replacements'!$A$3:$A$233,0)),"")</f>
        <v>6.4891174863530114</v>
      </c>
    </row>
    <row r="11" spans="1:40">
      <c r="A11" s="30" t="s">
        <v>41</v>
      </c>
      <c r="B11" s="30">
        <f>_xlfn.IFNA(INDEX('Historic replacements'!$F$3:$F$233, MATCH('Non-household rates'!$A11&amp;RIGHT('Non-household rates'!B$4,2), 'Historic replacements'!$A$3:$A$233,0)),"")</f>
        <v>0.55500000000000005</v>
      </c>
      <c r="C11" s="4">
        <f>_xlfn.IFNA(INDEX('Historic replacements'!$F$3:$F$233, MATCH('Non-household rates'!$A11&amp;RIGHT('Non-household rates'!C$4,2), 'Historic replacements'!$A$3:$A$233,0)),"")</f>
        <v>2.6419999999999999</v>
      </c>
      <c r="D11" s="4">
        <f>_xlfn.IFNA(INDEX('Historic replacements'!$F$3:$F$233, MATCH('Non-household rates'!$A11&amp;RIGHT('Non-household rates'!D$4,2), 'Historic replacements'!$A$3:$A$233,0)),"")</f>
        <v>2.7669999999999999</v>
      </c>
      <c r="E11" s="4">
        <f>_xlfn.IFNA(INDEX('Historic replacements'!$F$3:$F$233, MATCH('Non-household rates'!$A11&amp;RIGHT('Non-household rates'!E$4,2), 'Historic replacements'!$A$3:$A$233,0)),"")</f>
        <v>4.3760000000000003</v>
      </c>
      <c r="F11" s="4">
        <f>_xlfn.IFNA(INDEX('Historic replacements'!$F$3:$F$233, MATCH('Non-household rates'!$A11&amp;RIGHT('Non-household rates'!F$4,2), 'Historic replacements'!$A$3:$A$233,0)),"")</f>
        <v>2.21</v>
      </c>
      <c r="G11" s="4">
        <f>_xlfn.IFNA(INDEX('Historic replacements'!$F$3:$F$233, MATCH('Non-household rates'!$A11&amp;RIGHT('Non-household rates'!G$4,2), 'Historic replacements'!$A$3:$A$233,0)),"")</f>
        <v>0.95499999999999996</v>
      </c>
      <c r="H11" s="4">
        <f>_xlfn.IFNA(INDEX('Historic replacements'!$F$3:$F$233, MATCH('Non-household rates'!$A11&amp;RIGHT('Non-household rates'!H$4,2), 'Historic replacements'!$A$3:$A$233,0)),"")</f>
        <v>0.56999999999999995</v>
      </c>
      <c r="I11" s="4">
        <f>_xlfn.IFNA(INDEX('Historic replacements'!$F$3:$F$233, MATCH('Non-household rates'!$A11&amp;RIGHT('Non-household rates'!I$4,2), 'Historic replacements'!$A$3:$A$233,0)),"")</f>
        <v>0.77200000000000002</v>
      </c>
      <c r="J11" s="4">
        <f>_xlfn.IFNA(INDEX('Historic replacements'!$F$3:$F$233, MATCH('Non-household rates'!$A11&amp;RIGHT('Non-household rates'!J$4,2), 'Historic replacements'!$A$3:$A$233,0)),"")</f>
        <v>1.31</v>
      </c>
      <c r="K11" s="4">
        <f>_xlfn.IFNA(INDEX('Historic replacements'!$F$3:$F$233, MATCH('Non-household rates'!$A11&amp;RIGHT('Non-household rates'!K$4,2), 'Historic replacements'!$A$3:$A$233,0)),"")</f>
        <v>0.78300000000000003</v>
      </c>
      <c r="L11" s="4">
        <f>_xlfn.IFNA(INDEX('Historic replacements'!$F$3:$F$233, MATCH('Non-household rates'!$A11&amp;RIGHT('Non-household rates'!L$4,2), 'Historic replacements'!$A$3:$A$233,0)),"")</f>
        <v>1.2999999999999998</v>
      </c>
      <c r="M11" s="4">
        <f>_xlfn.IFNA(INDEX('Historic replacements'!$F$3:$F$233, MATCH('Non-household rates'!$A11&amp;RIGHT('Non-household rates'!M$4,2), 'Historic replacements'!$A$3:$A$233,0)),"")</f>
        <v>1.427</v>
      </c>
      <c r="N11" s="31">
        <f>_xlfn.IFNA(INDEX('Historic replacements'!$F$3:$F$233, MATCH('Non-household rates'!$A11&amp;RIGHT('Non-household rates'!N$4,2), 'Historic replacements'!$A$3:$A$233,0)),"")</f>
        <v>1.2759999999999998</v>
      </c>
      <c r="O11" s="30">
        <f>_xlfn.IFNA(INDEX('Historic replacements'!$D$3:$D$233,MATCH('Non-household rates'!$A11&amp;RIGHT('Non-household rates'!O$4,2), 'Historic replacements'!$A$3:$A$233,0)),"")</f>
        <v>110.675</v>
      </c>
      <c r="P11" s="4">
        <f>_xlfn.IFNA(INDEX('Historic replacements'!$D$3:$D$233,MATCH('Non-household rates'!$A11&amp;RIGHT('Non-household rates'!P$4,2), 'Historic replacements'!$A$3:$A$233,0)),"")</f>
        <v>111.10599999999999</v>
      </c>
      <c r="Q11" s="4">
        <f>_xlfn.IFNA(INDEX('Historic replacements'!$D$3:$D$233,MATCH('Non-household rates'!$A11&amp;RIGHT('Non-household rates'!Q$4,2), 'Historic replacements'!$A$3:$A$233,0)),"")</f>
        <v>109.526</v>
      </c>
      <c r="R11" s="4">
        <f>_xlfn.IFNA(INDEX('Historic replacements'!$D$3:$D$233,MATCH('Non-household rates'!$A11&amp;RIGHT('Non-household rates'!R$4,2), 'Historic replacements'!$A$3:$A$233,0)),"")</f>
        <v>108.514</v>
      </c>
      <c r="S11" s="4">
        <f>_xlfn.IFNA(INDEX('Historic replacements'!$D$3:$D$233,MATCH('Non-household rates'!$A11&amp;RIGHT('Non-household rates'!S$4,2), 'Historic replacements'!$A$3:$A$233,0)),"")</f>
        <v>107.745</v>
      </c>
      <c r="T11" s="4">
        <f>_xlfn.IFNA(INDEX('Historic replacements'!$D$3:$D$233,MATCH('Non-household rates'!$A11&amp;RIGHT('Non-household rates'!T$4,2), 'Historic replacements'!$A$3:$A$233,0)),"")</f>
        <v>111.282</v>
      </c>
      <c r="U11" s="4">
        <f>_xlfn.IFNA(INDEX('Historic replacements'!$D$3:$D$233,MATCH('Non-household rates'!$A11&amp;RIGHT('Non-household rates'!U$4,2), 'Historic replacements'!$A$3:$A$233,0)),"")</f>
        <v>108.703</v>
      </c>
      <c r="V11" s="4">
        <f>_xlfn.IFNA(INDEX('Historic replacements'!$D$3:$D$233,MATCH('Non-household rates'!$A11&amp;RIGHT('Non-household rates'!V$4,2), 'Historic replacements'!$A$3:$A$233,0)),"")</f>
        <v>108.684</v>
      </c>
      <c r="W11" s="4">
        <f>_xlfn.IFNA(INDEX('Historic replacements'!$D$3:$D$233,MATCH('Non-household rates'!$A11&amp;RIGHT('Non-household rates'!W$4,2), 'Historic replacements'!$A$3:$A$233,0)),"")</f>
        <v>108.895</v>
      </c>
      <c r="X11" s="4">
        <f>_xlfn.IFNA(INDEX('Historic replacements'!$D$3:$D$233,MATCH('Non-household rates'!$A11&amp;RIGHT('Non-household rates'!X$4,2), 'Historic replacements'!$A$3:$A$233,0)),"")</f>
        <v>108.544</v>
      </c>
      <c r="Y11" s="4">
        <f>_xlfn.IFNA(INDEX('Historic replacements'!$D$3:$D$233,MATCH('Non-household rates'!$A11&amp;RIGHT('Non-household rates'!Y$4,2), 'Historic replacements'!$A$3:$A$233,0)),"")</f>
        <v>108.08799999999999</v>
      </c>
      <c r="Z11" s="4">
        <f>_xlfn.IFNA(INDEX('Historic replacements'!$D$3:$D$233,MATCH('Non-household rates'!$A11&amp;RIGHT('Non-household rates'!Z$4,2), 'Historic replacements'!$A$3:$A$233,0)),"")</f>
        <v>107.827</v>
      </c>
      <c r="AA11" s="4">
        <f>_xlfn.IFNA(INDEX('Historic replacements'!$D$3:$D$233,MATCH('Non-household rates'!$A11&amp;RIGHT('Non-household rates'!AA$4,2), 'Historic replacements'!$A$3:$A$233,0)),"")</f>
        <v>106.82900000000001</v>
      </c>
      <c r="AB11" s="30">
        <f>_xlfn.IFNA(INDEX('Historic replacements'!$I$3:$I$233,MATCH('Non-household rates'!$A11&amp;RIGHT('Non-household rates'!AB$4,2),'Historic replacements'!$A$3:$A$233,0)),"")</f>
        <v>87.566000000000003</v>
      </c>
      <c r="AC11" s="4">
        <f>_xlfn.IFNA(INDEX('Historic replacements'!$I$3:$I$233,MATCH('Non-household rates'!$A11&amp;RIGHT('Non-household rates'!AC$4,2),'Historic replacements'!$A$3:$A$233,0)),"")</f>
        <v>87.858999999999995</v>
      </c>
      <c r="AD11" s="4">
        <f>_xlfn.IFNA(INDEX('Historic replacements'!$I$3:$I$233,MATCH('Non-household rates'!$A11&amp;RIGHT('Non-household rates'!AD$4,2),'Historic replacements'!$A$3:$A$233,0)),"")</f>
        <v>88.108999999999995</v>
      </c>
      <c r="AE11" s="4">
        <f>_xlfn.IFNA(INDEX('Historic replacements'!$I$3:$I$233,MATCH('Non-household rates'!$A11&amp;RIGHT('Non-household rates'!AE$4,2),'Historic replacements'!$A$3:$A$233,0)),"")</f>
        <v>86.680999999999997</v>
      </c>
      <c r="AF11" s="4">
        <f>_xlfn.IFNA(INDEX('Historic replacements'!$I$3:$I$233,MATCH('Non-household rates'!$A11&amp;RIGHT('Non-household rates'!AF$4,2),'Historic replacements'!$A$3:$A$233,0)),"")</f>
        <v>84.412000000000006</v>
      </c>
      <c r="AG11" s="4">
        <f>_xlfn.IFNA(INDEX('Historic replacements'!$I$3:$I$233,MATCH('Non-household rates'!$A11&amp;RIGHT('Non-household rates'!AG$4,2),'Historic replacements'!$A$3:$A$233,0)),"")</f>
        <v>85.2</v>
      </c>
      <c r="AH11" s="4">
        <f>_xlfn.IFNA(INDEX('Historic replacements'!$I$3:$I$233,MATCH('Non-household rates'!$A11&amp;RIGHT('Non-household rates'!AH$4,2),'Historic replacements'!$A$3:$A$233,0)),"")</f>
        <v>85.590999999999994</v>
      </c>
      <c r="AI11" s="4">
        <f>_xlfn.IFNA(INDEX('Historic replacements'!$I$3:$I$233,MATCH('Non-household rates'!$A11&amp;RIGHT('Non-household rates'!AI$4,2),'Historic replacements'!$A$3:$A$233,0)),"")</f>
        <v>82.978999999999999</v>
      </c>
      <c r="AJ11" s="4">
        <f>_xlfn.IFNA(INDEX('Historic replacements'!$I$3:$I$233,MATCH('Non-household rates'!$A11&amp;RIGHT('Non-household rates'!AJ$4,2),'Historic replacements'!$A$3:$A$233,0)),"")</f>
        <v>77.631</v>
      </c>
      <c r="AK11" s="4">
        <f>_xlfn.IFNA(INDEX('Historic replacements'!$I$3:$I$233,MATCH('Non-household rates'!$A11&amp;RIGHT('Non-household rates'!AK$4,2),'Historic replacements'!$A$3:$A$233,0)),"")</f>
        <v>78.798000000000002</v>
      </c>
      <c r="AL11" s="4">
        <f>_xlfn.IFNA(INDEX('Historic replacements'!$I$3:$I$233,MATCH('Non-household rates'!$A11&amp;RIGHT('Non-household rates'!AL$4,2),'Historic replacements'!$A$3:$A$233,0)),"")</f>
        <v>78.195999999999998</v>
      </c>
      <c r="AM11" s="4">
        <f>_xlfn.IFNA(INDEX('Historic replacements'!$I$3:$I$233,MATCH('Non-household rates'!$A11&amp;RIGHT('Non-household rates'!AM$4,2),'Historic replacements'!$A$3:$A$233,0)),"")</f>
        <v>76.888999999999996</v>
      </c>
      <c r="AN11" s="31">
        <f>_xlfn.IFNA(INDEX('Historic replacements'!$I$3:$I$233,MATCH('Non-household rates'!$A11&amp;RIGHT('Non-household rates'!AN$4,2),'Historic replacements'!$A$3:$A$233,0)),"")</f>
        <v>78.295000000000002</v>
      </c>
    </row>
    <row r="12" spans="1:40">
      <c r="A12" s="30" t="s">
        <v>42</v>
      </c>
      <c r="B12" s="30">
        <f>_xlfn.IFNA(INDEX('Historic replacements'!$F$3:$F$233, MATCH('Non-household rates'!$A12&amp;RIGHT('Non-household rates'!B$4,2), 'Historic replacements'!$A$3:$A$233,0)),"")</f>
        <v>8.7219999999999995</v>
      </c>
      <c r="C12" s="4">
        <f>_xlfn.IFNA(INDEX('Historic replacements'!$F$3:$F$233, MATCH('Non-household rates'!$A12&amp;RIGHT('Non-household rates'!C$4,2), 'Historic replacements'!$A$3:$A$233,0)),"")</f>
        <v>7.0309999999999997</v>
      </c>
      <c r="D12" s="4">
        <f>_xlfn.IFNA(INDEX('Historic replacements'!$F$3:$F$233, MATCH('Non-household rates'!$A12&amp;RIGHT('Non-household rates'!D$4,2), 'Historic replacements'!$A$3:$A$233,0)),"")</f>
        <v>8.6</v>
      </c>
      <c r="E12" s="4">
        <f>_xlfn.IFNA(INDEX('Historic replacements'!$F$3:$F$233, MATCH('Non-household rates'!$A12&amp;RIGHT('Non-household rates'!E$4,2), 'Historic replacements'!$A$3:$A$233,0)),"")</f>
        <v>12.871</v>
      </c>
      <c r="F12" s="4">
        <f>_xlfn.IFNA(INDEX('Historic replacements'!$F$3:$F$233, MATCH('Non-household rates'!$A12&amp;RIGHT('Non-household rates'!F$4,2), 'Historic replacements'!$A$3:$A$233,0)),"")</f>
        <v>4.5250000000000004</v>
      </c>
      <c r="G12" s="4">
        <f>_xlfn.IFNA(INDEX('Historic replacements'!$F$3:$F$233, MATCH('Non-household rates'!$A12&amp;RIGHT('Non-household rates'!G$4,2), 'Historic replacements'!$A$3:$A$233,0)),"")</f>
        <v>2.6230000000000002</v>
      </c>
      <c r="H12" s="4">
        <f>_xlfn.IFNA(INDEX('Historic replacements'!$F$3:$F$233, MATCH('Non-household rates'!$A12&amp;RIGHT('Non-household rates'!H$4,2), 'Historic replacements'!$A$3:$A$233,0)),"")</f>
        <v>1.177</v>
      </c>
      <c r="I12" s="4">
        <f>_xlfn.IFNA(INDEX('Historic replacements'!$F$3:$F$233, MATCH('Non-household rates'!$A12&amp;RIGHT('Non-household rates'!I$4,2), 'Historic replacements'!$A$3:$A$233,0)),"")</f>
        <v>1.0389999999999999</v>
      </c>
      <c r="J12" s="4">
        <f>_xlfn.IFNA(INDEX('Historic replacements'!$F$3:$F$233, MATCH('Non-household rates'!$A12&amp;RIGHT('Non-household rates'!J$4,2), 'Historic replacements'!$A$3:$A$233,0)),"")</f>
        <v>1.585</v>
      </c>
      <c r="K12" s="4">
        <f>_xlfn.IFNA(INDEX('Historic replacements'!$F$3:$F$233, MATCH('Non-household rates'!$A12&amp;RIGHT('Non-household rates'!K$4,2), 'Historic replacements'!$A$3:$A$233,0)),"")</f>
        <v>2.3609999999999998</v>
      </c>
      <c r="L12" s="4">
        <f>_xlfn.IFNA(INDEX('Historic replacements'!$F$3:$F$233, MATCH('Non-household rates'!$A12&amp;RIGHT('Non-household rates'!L$4,2), 'Historic replacements'!$A$3:$A$233,0)),"")</f>
        <v>1.8769999999999998</v>
      </c>
      <c r="M12" s="4">
        <f>_xlfn.IFNA(INDEX('Historic replacements'!$F$3:$F$233, MATCH('Non-household rates'!$A12&amp;RIGHT('Non-household rates'!M$4,2), 'Historic replacements'!$A$3:$A$233,0)),"")</f>
        <v>2.2530000000000001</v>
      </c>
      <c r="N12" s="31">
        <f>_xlfn.IFNA(INDEX('Historic replacements'!$F$3:$F$233, MATCH('Non-household rates'!$A12&amp;RIGHT('Non-household rates'!N$4,2), 'Historic replacements'!$A$3:$A$233,0)),"")</f>
        <v>2.6240000000000001</v>
      </c>
      <c r="O12" s="30">
        <f>_xlfn.IFNA(INDEX('Historic replacements'!$D$3:$D$233,MATCH('Non-household rates'!$A12&amp;RIGHT('Non-household rates'!O$4,2), 'Historic replacements'!$A$3:$A$233,0)),"")</f>
        <v>198.55199999999999</v>
      </c>
      <c r="P12" s="4">
        <f>_xlfn.IFNA(INDEX('Historic replacements'!$D$3:$D$233,MATCH('Non-household rates'!$A12&amp;RIGHT('Non-household rates'!P$4,2), 'Historic replacements'!$A$3:$A$233,0)),"")</f>
        <v>197.35300000000001</v>
      </c>
      <c r="Q12" s="4">
        <f>_xlfn.IFNA(INDEX('Historic replacements'!$D$3:$D$233,MATCH('Non-household rates'!$A12&amp;RIGHT('Non-household rates'!Q$4,2), 'Historic replacements'!$A$3:$A$233,0)),"")</f>
        <v>196.35499999999999</v>
      </c>
      <c r="R12" s="4">
        <f>_xlfn.IFNA(INDEX('Historic replacements'!$D$3:$D$233,MATCH('Non-household rates'!$A12&amp;RIGHT('Non-household rates'!R$4,2), 'Historic replacements'!$A$3:$A$233,0)),"")</f>
        <v>195.441</v>
      </c>
      <c r="S12" s="4">
        <f>_xlfn.IFNA(INDEX('Historic replacements'!$D$3:$D$233,MATCH('Non-household rates'!$A12&amp;RIGHT('Non-household rates'!S$4,2), 'Historic replacements'!$A$3:$A$233,0)),"")</f>
        <v>194.959</v>
      </c>
      <c r="T12" s="4">
        <f>_xlfn.IFNA(INDEX('Historic replacements'!$D$3:$D$233,MATCH('Non-household rates'!$A12&amp;RIGHT('Non-household rates'!T$4,2), 'Historic replacements'!$A$3:$A$233,0)),"")</f>
        <v>191.16300000000001</v>
      </c>
      <c r="U12" s="4">
        <f>_xlfn.IFNA(INDEX('Historic replacements'!$D$3:$D$233,MATCH('Non-household rates'!$A12&amp;RIGHT('Non-household rates'!U$4,2), 'Historic replacements'!$A$3:$A$233,0)),"")</f>
        <v>190.184</v>
      </c>
      <c r="V12" s="4">
        <f>_xlfn.IFNA(INDEX('Historic replacements'!$D$3:$D$233,MATCH('Non-household rates'!$A12&amp;RIGHT('Non-household rates'!V$4,2), 'Historic replacements'!$A$3:$A$233,0)),"")</f>
        <v>190.62100000000001</v>
      </c>
      <c r="W12" s="4">
        <f>_xlfn.IFNA(INDEX('Historic replacements'!$D$3:$D$233,MATCH('Non-household rates'!$A12&amp;RIGHT('Non-household rates'!W$4,2), 'Historic replacements'!$A$3:$A$233,0)),"")</f>
        <v>191.19499999999999</v>
      </c>
      <c r="X12" s="4">
        <f>_xlfn.IFNA(INDEX('Historic replacements'!$D$3:$D$233,MATCH('Non-household rates'!$A12&amp;RIGHT('Non-household rates'!X$4,2), 'Historic replacements'!$A$3:$A$233,0)),"")</f>
        <v>191.023</v>
      </c>
      <c r="Y12" s="4">
        <f>_xlfn.IFNA(INDEX('Historic replacements'!$D$3:$D$233,MATCH('Non-household rates'!$A12&amp;RIGHT('Non-household rates'!Y$4,2), 'Historic replacements'!$A$3:$A$233,0)),"")</f>
        <v>189.06800000000001</v>
      </c>
      <c r="Z12" s="4">
        <f>_xlfn.IFNA(INDEX('Historic replacements'!$D$3:$D$233,MATCH('Non-household rates'!$A12&amp;RIGHT('Non-household rates'!Z$4,2), 'Historic replacements'!$A$3:$A$233,0)),"")</f>
        <v>182.80500000000001</v>
      </c>
      <c r="AA12" s="4">
        <f>_xlfn.IFNA(INDEX('Historic replacements'!$D$3:$D$233,MATCH('Non-household rates'!$A12&amp;RIGHT('Non-household rates'!AA$4,2), 'Historic replacements'!$A$3:$A$233,0)),"")</f>
        <v>181.55299999999997</v>
      </c>
      <c r="AB12" s="30">
        <f>_xlfn.IFNA(INDEX('Historic replacements'!$I$3:$I$233,MATCH('Non-household rates'!$A12&amp;RIGHT('Non-household rates'!AB$4,2),'Historic replacements'!$A$3:$A$233,0)),"")</f>
        <v>155.39699999999999</v>
      </c>
      <c r="AC12" s="4">
        <f>_xlfn.IFNA(INDEX('Historic replacements'!$I$3:$I$233,MATCH('Non-household rates'!$A12&amp;RIGHT('Non-household rates'!AC$4,2),'Historic replacements'!$A$3:$A$233,0)),"")</f>
        <v>155.96899999999999</v>
      </c>
      <c r="AD12" s="4">
        <f>_xlfn.IFNA(INDEX('Historic replacements'!$I$3:$I$233,MATCH('Non-household rates'!$A12&amp;RIGHT('Non-household rates'!AD$4,2),'Historic replacements'!$A$3:$A$233,0)),"")</f>
        <v>156.24700000000001</v>
      </c>
      <c r="AE12" s="4">
        <f>_xlfn.IFNA(INDEX('Historic replacements'!$I$3:$I$233,MATCH('Non-household rates'!$A12&amp;RIGHT('Non-household rates'!AE$4,2),'Historic replacements'!$A$3:$A$233,0)),"")</f>
        <v>155.97800000000001</v>
      </c>
      <c r="AF12" s="4">
        <f>_xlfn.IFNA(INDEX('Historic replacements'!$I$3:$I$233,MATCH('Non-household rates'!$A12&amp;RIGHT('Non-household rates'!AF$4,2),'Historic replacements'!$A$3:$A$233,0)),"")</f>
        <v>154.262</v>
      </c>
      <c r="AG12" s="4">
        <f>_xlfn.IFNA(INDEX('Historic replacements'!$I$3:$I$233,MATCH('Non-household rates'!$A12&amp;RIGHT('Non-household rates'!AG$4,2),'Historic replacements'!$A$3:$A$233,0)),"")</f>
        <v>148.791</v>
      </c>
      <c r="AH12" s="4">
        <f>_xlfn.IFNA(INDEX('Historic replacements'!$I$3:$I$233,MATCH('Non-household rates'!$A12&amp;RIGHT('Non-household rates'!AH$4,2),'Historic replacements'!$A$3:$A$233,0)),"")</f>
        <v>143.2235</v>
      </c>
      <c r="AI12" s="4">
        <f>_xlfn.IFNA(INDEX('Historic replacements'!$I$3:$I$233,MATCH('Non-household rates'!$A12&amp;RIGHT('Non-household rates'!AI$4,2),'Historic replacements'!$A$3:$A$233,0)),"")</f>
        <v>139.35400000000001</v>
      </c>
      <c r="AJ12" s="4">
        <f>_xlfn.IFNA(INDEX('Historic replacements'!$I$3:$I$233,MATCH('Non-household rates'!$A12&amp;RIGHT('Non-household rates'!AJ$4,2),'Historic replacements'!$A$3:$A$233,0)),"")</f>
        <v>136.53700000000001</v>
      </c>
      <c r="AK12" s="4">
        <f>_xlfn.IFNA(INDEX('Historic replacements'!$I$3:$I$233,MATCH('Non-household rates'!$A12&amp;RIGHT('Non-household rates'!AK$4,2),'Historic replacements'!$A$3:$A$233,0)),"")</f>
        <v>128.04300000000001</v>
      </c>
      <c r="AL12" s="4">
        <f>_xlfn.IFNA(INDEX('Historic replacements'!$I$3:$I$233,MATCH('Non-household rates'!$A12&amp;RIGHT('Non-household rates'!AL$4,2),'Historic replacements'!$A$3:$A$233,0)),"")</f>
        <v>142.887</v>
      </c>
      <c r="AM12" s="4">
        <f>_xlfn.IFNA(INDEX('Historic replacements'!$I$3:$I$233,MATCH('Non-household rates'!$A12&amp;RIGHT('Non-household rates'!AM$4,2),'Historic replacements'!$A$3:$A$233,0)),"")</f>
        <v>144.09</v>
      </c>
      <c r="AN12" s="31">
        <f>_xlfn.IFNA(INDEX('Historic replacements'!$I$3:$I$233,MATCH('Non-household rates'!$A12&amp;RIGHT('Non-household rates'!AN$4,2),'Historic replacements'!$A$3:$A$233,0)),"")</f>
        <v>144.36199999999999</v>
      </c>
    </row>
    <row r="13" spans="1:40">
      <c r="A13" s="30" t="s">
        <v>55</v>
      </c>
      <c r="B13" s="30">
        <f>_xlfn.IFNA(INDEX('Historic replacements'!$F$3:$F$233, MATCH('Non-household rates'!$A13&amp;RIGHT('Non-household rates'!B$4,2), 'Historic replacements'!$A$3:$A$233,0)),"")</f>
        <v>0.40899999999999997</v>
      </c>
      <c r="C13" s="4">
        <f>_xlfn.IFNA(INDEX('Historic replacements'!$F$3:$F$233, MATCH('Non-household rates'!$A13&amp;RIGHT('Non-household rates'!C$4,2), 'Historic replacements'!$A$3:$A$233,0)),"")</f>
        <v>0.19800000000000001</v>
      </c>
      <c r="D13" s="4">
        <f>_xlfn.IFNA(INDEX('Historic replacements'!$F$3:$F$233, MATCH('Non-household rates'!$A13&amp;RIGHT('Non-household rates'!D$4,2), 'Historic replacements'!$A$3:$A$233,0)),"")</f>
        <v>0.69199999999999995</v>
      </c>
      <c r="E13" s="4">
        <f>_xlfn.IFNA(INDEX('Historic replacements'!$F$3:$F$233, MATCH('Non-household rates'!$A13&amp;RIGHT('Non-household rates'!E$4,2), 'Historic replacements'!$A$3:$A$233,0)),"")</f>
        <v>0.54800000000000004</v>
      </c>
      <c r="F13" s="4">
        <f>_xlfn.IFNA(INDEX('Historic replacements'!$F$3:$F$233, MATCH('Non-household rates'!$A13&amp;RIGHT('Non-household rates'!F$4,2), 'Historic replacements'!$A$3:$A$233,0)),"")</f>
        <v>0.38900000000000001</v>
      </c>
      <c r="G13" s="4">
        <f>_xlfn.IFNA(INDEX('Historic replacements'!$F$3:$F$233, MATCH('Non-household rates'!$A13&amp;RIGHT('Non-household rates'!G$4,2), 'Historic replacements'!$A$3:$A$233,0)),"")</f>
        <v>0.218</v>
      </c>
      <c r="H13" s="4">
        <f>_xlfn.IFNA(INDEX('Historic replacements'!$F$3:$F$233, MATCH('Non-household rates'!$A13&amp;RIGHT('Non-household rates'!H$4,2), 'Historic replacements'!$A$3:$A$233,0)),"")</f>
        <v>0.16400000000000001</v>
      </c>
      <c r="I13" s="4">
        <f>_xlfn.IFNA(INDEX('Historic replacements'!$F$3:$F$233, MATCH('Non-household rates'!$A13&amp;RIGHT('Non-household rates'!I$4,2), 'Historic replacements'!$A$3:$A$233,0)),"")</f>
        <v>0.20899999999999999</v>
      </c>
      <c r="J13" s="4">
        <f>_xlfn.IFNA(INDEX('Historic replacements'!$F$3:$F$233, MATCH('Non-household rates'!$A13&amp;RIGHT('Non-household rates'!J$4,2), 'Historic replacements'!$A$3:$A$233,0)),"")</f>
        <v>0.35199999999999998</v>
      </c>
      <c r="K13" s="4">
        <f>_xlfn.IFNA(INDEX('Historic replacements'!$F$3:$F$233, MATCH('Non-household rates'!$A13&amp;RIGHT('Non-household rates'!K$4,2), 'Historic replacements'!$A$3:$A$233,0)),"")</f>
        <v>0.27900000000000003</v>
      </c>
      <c r="L13" s="4">
        <f>_xlfn.IFNA(INDEX('Historic replacements'!$F$3:$F$233, MATCH('Non-household rates'!$A13&amp;RIGHT('Non-household rates'!L$4,2), 'Historic replacements'!$A$3:$A$233,0)),"")</f>
        <v>0</v>
      </c>
      <c r="M13" s="4">
        <f>_xlfn.IFNA(INDEX('Historic replacements'!$F$3:$F$233, MATCH('Non-household rates'!$A13&amp;RIGHT('Non-household rates'!M$4,2), 'Historic replacements'!$A$3:$A$233,0)),"")</f>
        <v>0</v>
      </c>
      <c r="N13" s="31">
        <f>_xlfn.IFNA(INDEX('Historic replacements'!$F$3:$F$233, MATCH('Non-household rates'!$A13&amp;RIGHT('Non-household rates'!N$4,2), 'Historic replacements'!$A$3:$A$233,0)),"")</f>
        <v>3.0000000000000001E-3</v>
      </c>
      <c r="O13" s="30">
        <f>_xlfn.IFNA(INDEX('Historic replacements'!$D$3:$D$233,MATCH('Non-household rates'!$A13&amp;RIGHT('Non-household rates'!O$4,2), 'Historic replacements'!$A$3:$A$233,0)),"")</f>
        <v>18.657</v>
      </c>
      <c r="P13" s="4">
        <f>_xlfn.IFNA(INDEX('Historic replacements'!$D$3:$D$233,MATCH('Non-household rates'!$A13&amp;RIGHT('Non-household rates'!P$4,2), 'Historic replacements'!$A$3:$A$233,0)),"")</f>
        <v>18.134</v>
      </c>
      <c r="Q13" s="4">
        <f>_xlfn.IFNA(INDEX('Historic replacements'!$D$3:$D$233,MATCH('Non-household rates'!$A13&amp;RIGHT('Non-household rates'!Q$4,2), 'Historic replacements'!$A$3:$A$233,0)),"")</f>
        <v>18.577999999999999</v>
      </c>
      <c r="R13" s="4">
        <f>_xlfn.IFNA(INDEX('Historic replacements'!$D$3:$D$233,MATCH('Non-household rates'!$A13&amp;RIGHT('Non-household rates'!R$4,2), 'Historic replacements'!$A$3:$A$233,0)),"")</f>
        <v>18.975000000000001</v>
      </c>
      <c r="S13" s="4">
        <f>_xlfn.IFNA(INDEX('Historic replacements'!$D$3:$D$233,MATCH('Non-household rates'!$A13&amp;RIGHT('Non-household rates'!S$4,2), 'Historic replacements'!$A$3:$A$233,0)),"")</f>
        <v>18.012</v>
      </c>
      <c r="T13" s="4">
        <f>_xlfn.IFNA(INDEX('Historic replacements'!$D$3:$D$233,MATCH('Non-household rates'!$A13&amp;RIGHT('Non-household rates'!T$4,2), 'Historic replacements'!$A$3:$A$233,0)),"")</f>
        <v>18.524000000000001</v>
      </c>
      <c r="U13" s="4">
        <f>_xlfn.IFNA(INDEX('Historic replacements'!$D$3:$D$233,MATCH('Non-household rates'!$A13&amp;RIGHT('Non-household rates'!U$4,2), 'Historic replacements'!$A$3:$A$233,0)),"")</f>
        <v>18.321000000000002</v>
      </c>
      <c r="V13" s="4">
        <f>_xlfn.IFNA(INDEX('Historic replacements'!$D$3:$D$233,MATCH('Non-household rates'!$A13&amp;RIGHT('Non-household rates'!V$4,2), 'Historic replacements'!$A$3:$A$233,0)),"")</f>
        <v>18.384</v>
      </c>
      <c r="W13" s="4">
        <f>_xlfn.IFNA(INDEX('Historic replacements'!$D$3:$D$233,MATCH('Non-household rates'!$A13&amp;RIGHT('Non-household rates'!W$4,2), 'Historic replacements'!$A$3:$A$233,0)),"")</f>
        <v>16.077000000000002</v>
      </c>
      <c r="X13" s="4">
        <f>_xlfn.IFNA(INDEX('Historic replacements'!$D$3:$D$233,MATCH('Non-household rates'!$A13&amp;RIGHT('Non-household rates'!X$4,2), 'Historic replacements'!$A$3:$A$233,0)),"")</f>
        <v>16.033999999999999</v>
      </c>
      <c r="Y13" s="4">
        <f>_xlfn.IFNA(INDEX('Historic replacements'!$D$3:$D$233,MATCH('Non-household rates'!$A13&amp;RIGHT('Non-household rates'!Y$4,2), 'Historic replacements'!$A$3:$A$233,0)),"")</f>
        <v>15.997999999999999</v>
      </c>
      <c r="Z13" s="4">
        <f>_xlfn.IFNA(INDEX('Historic replacements'!$D$3:$D$233,MATCH('Non-household rates'!$A13&amp;RIGHT('Non-household rates'!Z$4,2), 'Historic replacements'!$A$3:$A$233,0)),"")</f>
        <v>15.824</v>
      </c>
      <c r="AA13" s="4">
        <f>_xlfn.IFNA(INDEX('Historic replacements'!$D$3:$D$233,MATCH('Non-household rates'!$A13&amp;RIGHT('Non-household rates'!AA$4,2), 'Historic replacements'!$A$3:$A$233,0)),"")</f>
        <v>15.573</v>
      </c>
      <c r="AB13" s="30">
        <f>_xlfn.IFNA(INDEX('Historic replacements'!$I$3:$I$233,MATCH('Non-household rates'!$A13&amp;RIGHT('Non-household rates'!AB$4,2),'Historic replacements'!$A$3:$A$233,0)),"")</f>
        <v>17.11</v>
      </c>
      <c r="AC13" s="4">
        <f>_xlfn.IFNA(INDEX('Historic replacements'!$I$3:$I$233,MATCH('Non-household rates'!$A13&amp;RIGHT('Non-household rates'!AC$4,2),'Historic replacements'!$A$3:$A$233,0)),"")</f>
        <v>16.709</v>
      </c>
      <c r="AD13" s="4">
        <f>_xlfn.IFNA(INDEX('Historic replacements'!$I$3:$I$233,MATCH('Non-household rates'!$A13&amp;RIGHT('Non-household rates'!AD$4,2),'Historic replacements'!$A$3:$A$233,0)),"")</f>
        <v>14.243</v>
      </c>
      <c r="AE13" s="4">
        <f>_xlfn.IFNA(INDEX('Historic replacements'!$I$3:$I$233,MATCH('Non-household rates'!$A13&amp;RIGHT('Non-household rates'!AE$4,2),'Historic replacements'!$A$3:$A$233,0)),"")</f>
        <v>14.663</v>
      </c>
      <c r="AF13" s="4">
        <f>_xlfn.IFNA(INDEX('Historic replacements'!$I$3:$I$233,MATCH('Non-household rates'!$A13&amp;RIGHT('Non-household rates'!AF$4,2),'Historic replacements'!$A$3:$A$233,0)),"")</f>
        <v>14.189</v>
      </c>
      <c r="AG13" s="4">
        <f>_xlfn.IFNA(INDEX('Historic replacements'!$I$3:$I$233,MATCH('Non-household rates'!$A13&amp;RIGHT('Non-household rates'!AG$4,2),'Historic replacements'!$A$3:$A$233,0)),"")</f>
        <v>13.951000000000001</v>
      </c>
      <c r="AH13" s="4">
        <f>_xlfn.IFNA(INDEX('Historic replacements'!$I$3:$I$233,MATCH('Non-household rates'!$A13&amp;RIGHT('Non-household rates'!AH$4,2),'Historic replacements'!$A$3:$A$233,0)),"")</f>
        <v>13.816000000000001</v>
      </c>
      <c r="AI13" s="4">
        <f>_xlfn.IFNA(INDEX('Historic replacements'!$I$3:$I$233,MATCH('Non-household rates'!$A13&amp;RIGHT('Non-household rates'!AI$4,2),'Historic replacements'!$A$3:$A$233,0)),"")</f>
        <v>14.018000000000001</v>
      </c>
      <c r="AJ13" s="4">
        <f>_xlfn.IFNA(INDEX('Historic replacements'!$I$3:$I$233,MATCH('Non-household rates'!$A13&amp;RIGHT('Non-household rates'!AJ$4,2),'Historic replacements'!$A$3:$A$233,0)),"")</f>
        <v>14.128</v>
      </c>
      <c r="AK13" s="4">
        <f>_xlfn.IFNA(INDEX('Historic replacements'!$I$3:$I$233,MATCH('Non-household rates'!$A13&amp;RIGHT('Non-household rates'!AK$4,2),'Historic replacements'!$A$3:$A$233,0)),"")</f>
        <v>14.118</v>
      </c>
      <c r="AL13" s="4">
        <f>_xlfn.IFNA(INDEX('Historic replacements'!$I$3:$I$233,MATCH('Non-household rates'!$A13&amp;RIGHT('Non-household rates'!AL$4,2),'Historic replacements'!$A$3:$A$233,0)),"")</f>
        <v>12.054</v>
      </c>
      <c r="AM13" s="4">
        <f>_xlfn.IFNA(INDEX('Historic replacements'!$I$3:$I$233,MATCH('Non-household rates'!$A13&amp;RIGHT('Non-household rates'!AM$4,2),'Historic replacements'!$A$3:$A$233,0)),"")</f>
        <v>11.946</v>
      </c>
      <c r="AN13" s="31">
        <f>_xlfn.IFNA(INDEX('Historic replacements'!$I$3:$I$233,MATCH('Non-household rates'!$A13&amp;RIGHT('Non-household rates'!AN$4,2),'Historic replacements'!$A$3:$A$233,0)),"")</f>
        <v>11.948</v>
      </c>
    </row>
    <row r="14" spans="1:40">
      <c r="A14" s="30" t="s">
        <v>56</v>
      </c>
      <c r="B14" s="30">
        <f>_xlfn.IFNA(INDEX('Historic replacements'!$F$3:$F$233, MATCH('Non-household rates'!$A14&amp;RIGHT('Non-household rates'!B$4,2), 'Historic replacements'!$A$3:$A$233,0)),"")</f>
        <v>0.91300000000000003</v>
      </c>
      <c r="C14" s="4">
        <f>_xlfn.IFNA(INDEX('Historic replacements'!$F$3:$F$233, MATCH('Non-household rates'!$A14&amp;RIGHT('Non-household rates'!C$4,2), 'Historic replacements'!$A$3:$A$233,0)),"")</f>
        <v>0.67600000000000005</v>
      </c>
      <c r="D14" s="4">
        <f>_xlfn.IFNA(INDEX('Historic replacements'!$F$3:$F$233, MATCH('Non-household rates'!$A14&amp;RIGHT('Non-household rates'!D$4,2), 'Historic replacements'!$A$3:$A$233,0)),"")</f>
        <v>0.35799999999999998</v>
      </c>
      <c r="E14" s="4">
        <f>_xlfn.IFNA(INDEX('Historic replacements'!$F$3:$F$233, MATCH('Non-household rates'!$A14&amp;RIGHT('Non-household rates'!E$4,2), 'Historic replacements'!$A$3:$A$233,0)),"")</f>
        <v>0.32900000000000001</v>
      </c>
      <c r="F14" s="4">
        <f>_xlfn.IFNA(INDEX('Historic replacements'!$F$3:$F$233, MATCH('Non-household rates'!$A14&amp;RIGHT('Non-household rates'!F$4,2), 'Historic replacements'!$A$3:$A$233,0)),"")</f>
        <v>0.41699999999999998</v>
      </c>
      <c r="G14" s="4">
        <f>_xlfn.IFNA(INDEX('Historic replacements'!$F$3:$F$233, MATCH('Non-household rates'!$A14&amp;RIGHT('Non-household rates'!G$4,2), 'Historic replacements'!$A$3:$A$233,0)),"")</f>
        <v>0.35099999999999998</v>
      </c>
      <c r="H14" s="4">
        <f>_xlfn.IFNA(INDEX('Historic replacements'!$F$3:$F$233, MATCH('Non-household rates'!$A14&amp;RIGHT('Non-household rates'!H$4,2), 'Historic replacements'!$A$3:$A$233,0)),"")</f>
        <v>0.54500000000000004</v>
      </c>
      <c r="I14" s="4">
        <f>_xlfn.IFNA(INDEX('Historic replacements'!$F$3:$F$233, MATCH('Non-household rates'!$A14&amp;RIGHT('Non-household rates'!I$4,2), 'Historic replacements'!$A$3:$A$233,0)),"")</f>
        <v>0.96399999999999997</v>
      </c>
      <c r="J14" s="4">
        <f>_xlfn.IFNA(INDEX('Historic replacements'!$F$3:$F$233, MATCH('Non-household rates'!$A14&amp;RIGHT('Non-household rates'!J$4,2), 'Historic replacements'!$A$3:$A$233,0)),"")</f>
        <v>0.97299999999999998</v>
      </c>
      <c r="K14" s="4">
        <f>_xlfn.IFNA(INDEX('Historic replacements'!$F$3:$F$233, MATCH('Non-household rates'!$A14&amp;RIGHT('Non-household rates'!K$4,2), 'Historic replacements'!$A$3:$A$233,0)),"")</f>
        <v>0.54400000000000004</v>
      </c>
      <c r="L14" s="4">
        <f>_xlfn.IFNA(INDEX('Historic replacements'!$F$3:$F$233, MATCH('Non-household rates'!$A14&amp;RIGHT('Non-household rates'!L$4,2), 'Historic replacements'!$A$3:$A$233,0)),"")</f>
        <v>0.19600000000000001</v>
      </c>
      <c r="M14" s="4">
        <f>_xlfn.IFNA(INDEX('Historic replacements'!$F$3:$F$233, MATCH('Non-household rates'!$A14&amp;RIGHT('Non-household rates'!M$4,2), 'Historic replacements'!$A$3:$A$233,0)),"")</f>
        <v>0.18099999999999999</v>
      </c>
      <c r="N14" s="31">
        <f>_xlfn.IFNA(INDEX('Historic replacements'!$F$3:$F$233, MATCH('Non-household rates'!$A14&amp;RIGHT('Non-household rates'!N$4,2), 'Historic replacements'!$A$3:$A$233,0)),"")</f>
        <v>0.255</v>
      </c>
      <c r="O14" s="30">
        <f>_xlfn.IFNA(INDEX('Historic replacements'!$D$3:$D$233,MATCH('Non-household rates'!$A14&amp;RIGHT('Non-household rates'!O$4,2), 'Historic replacements'!$A$3:$A$233,0)),"")</f>
        <v>16.733000000000001</v>
      </c>
      <c r="P14" s="4">
        <f>_xlfn.IFNA(INDEX('Historic replacements'!$D$3:$D$233,MATCH('Non-household rates'!$A14&amp;RIGHT('Non-household rates'!P$4,2), 'Historic replacements'!$A$3:$A$233,0)),"")</f>
        <v>16.677</v>
      </c>
      <c r="Q14" s="4">
        <f>_xlfn.IFNA(INDEX('Historic replacements'!$D$3:$D$233,MATCH('Non-household rates'!$A14&amp;RIGHT('Non-household rates'!Q$4,2), 'Historic replacements'!$A$3:$A$233,0)),"")</f>
        <v>16.614999999999998</v>
      </c>
      <c r="R14" s="4">
        <f>_xlfn.IFNA(INDEX('Historic replacements'!$D$3:$D$233,MATCH('Non-household rates'!$A14&amp;RIGHT('Non-household rates'!R$4,2), 'Historic replacements'!$A$3:$A$233,0)),"")</f>
        <v>16.704999999999998</v>
      </c>
      <c r="S14" s="4">
        <f>_xlfn.IFNA(INDEX('Historic replacements'!$D$3:$D$233,MATCH('Non-household rates'!$A14&amp;RIGHT('Non-household rates'!S$4,2), 'Historic replacements'!$A$3:$A$233,0)),"")</f>
        <v>16.821999999999999</v>
      </c>
      <c r="T14" s="4">
        <f>_xlfn.IFNA(INDEX('Historic replacements'!$D$3:$D$233,MATCH('Non-household rates'!$A14&amp;RIGHT('Non-household rates'!T$4,2), 'Historic replacements'!$A$3:$A$233,0)),"")</f>
        <v>16.75</v>
      </c>
      <c r="U14" s="4">
        <f>_xlfn.IFNA(INDEX('Historic replacements'!$D$3:$D$233,MATCH('Non-household rates'!$A14&amp;RIGHT('Non-household rates'!U$4,2), 'Historic replacements'!$A$3:$A$233,0)),"")</f>
        <v>14.265000000000001</v>
      </c>
      <c r="V14" s="4">
        <f>_xlfn.IFNA(INDEX('Historic replacements'!$D$3:$D$233,MATCH('Non-household rates'!$A14&amp;RIGHT('Non-household rates'!V$4,2), 'Historic replacements'!$A$3:$A$233,0)),"")</f>
        <v>14.201000000000001</v>
      </c>
      <c r="W14" s="4">
        <f>_xlfn.IFNA(INDEX('Historic replacements'!$D$3:$D$233,MATCH('Non-household rates'!$A14&amp;RIGHT('Non-household rates'!W$4,2), 'Historic replacements'!$A$3:$A$233,0)),"")</f>
        <v>14.064</v>
      </c>
      <c r="X14" s="4">
        <f>_xlfn.IFNA(INDEX('Historic replacements'!$D$3:$D$233,MATCH('Non-household rates'!$A14&amp;RIGHT('Non-household rates'!X$4,2), 'Historic replacements'!$A$3:$A$233,0)),"")</f>
        <v>14</v>
      </c>
      <c r="Y14" s="4">
        <f>_xlfn.IFNA(INDEX('Historic replacements'!$D$3:$D$233,MATCH('Non-household rates'!$A14&amp;RIGHT('Non-household rates'!Y$4,2), 'Historic replacements'!$A$3:$A$233,0)),"")</f>
        <v>13.833</v>
      </c>
      <c r="Z14" s="4">
        <f>_xlfn.IFNA(INDEX('Historic replacements'!$D$3:$D$233,MATCH('Non-household rates'!$A14&amp;RIGHT('Non-household rates'!Z$4,2), 'Historic replacements'!$A$3:$A$233,0)),"")</f>
        <v>13.819000000000001</v>
      </c>
      <c r="AA14" s="4">
        <f>_xlfn.IFNA(INDEX('Historic replacements'!$D$3:$D$233,MATCH('Non-household rates'!$A14&amp;RIGHT('Non-household rates'!AA$4,2), 'Historic replacements'!$A$3:$A$233,0)),"")</f>
        <v>13.667</v>
      </c>
      <c r="AB14" s="30">
        <f>_xlfn.IFNA(INDEX('Historic replacements'!$I$3:$I$233,MATCH('Non-household rates'!$A14&amp;RIGHT('Non-household rates'!AB$4,2),'Historic replacements'!$A$3:$A$233,0)),"")</f>
        <v>13.448</v>
      </c>
      <c r="AC14" s="4">
        <f>_xlfn.IFNA(INDEX('Historic replacements'!$I$3:$I$233,MATCH('Non-household rates'!$A14&amp;RIGHT('Non-household rates'!AC$4,2),'Historic replacements'!$A$3:$A$233,0)),"")</f>
        <v>13.385</v>
      </c>
      <c r="AD14" s="4">
        <f>_xlfn.IFNA(INDEX('Historic replacements'!$I$3:$I$233,MATCH('Non-household rates'!$A14&amp;RIGHT('Non-household rates'!AD$4,2),'Historic replacements'!$A$3:$A$233,0)),"")</f>
        <v>13.308</v>
      </c>
      <c r="AE14" s="4">
        <f>_xlfn.IFNA(INDEX('Historic replacements'!$I$3:$I$233,MATCH('Non-household rates'!$A14&amp;RIGHT('Non-household rates'!AE$4,2),'Historic replacements'!$A$3:$A$233,0)),"")</f>
        <v>13.237</v>
      </c>
      <c r="AF14" s="4">
        <f>_xlfn.IFNA(INDEX('Historic replacements'!$I$3:$I$233,MATCH('Non-household rates'!$A14&amp;RIGHT('Non-household rates'!AF$4,2),'Historic replacements'!$A$3:$A$233,0)),"")</f>
        <v>13.249000000000001</v>
      </c>
      <c r="AG14" s="4">
        <f>_xlfn.IFNA(INDEX('Historic replacements'!$I$3:$I$233,MATCH('Non-household rates'!$A14&amp;RIGHT('Non-household rates'!AG$4,2),'Historic replacements'!$A$3:$A$233,0)),"")</f>
        <v>13.14</v>
      </c>
      <c r="AH14" s="4">
        <f>_xlfn.IFNA(INDEX('Historic replacements'!$I$3:$I$233,MATCH('Non-household rates'!$A14&amp;RIGHT('Non-household rates'!AH$4,2),'Historic replacements'!$A$3:$A$233,0)),"")</f>
        <v>11.186999999999999</v>
      </c>
      <c r="AI14" s="4">
        <f>_xlfn.IFNA(INDEX('Historic replacements'!$I$3:$I$233,MATCH('Non-household rates'!$A14&amp;RIGHT('Non-household rates'!AI$4,2),'Historic replacements'!$A$3:$A$233,0)),"")</f>
        <v>10.974</v>
      </c>
      <c r="AJ14" s="4">
        <f>_xlfn.IFNA(INDEX('Historic replacements'!$I$3:$I$233,MATCH('Non-household rates'!$A14&amp;RIGHT('Non-household rates'!AJ$4,2),'Historic replacements'!$A$3:$A$233,0)),"")</f>
        <v>7.7539999999999996</v>
      </c>
      <c r="AK14" s="4">
        <f>_xlfn.IFNA(INDEX('Historic replacements'!$I$3:$I$233,MATCH('Non-household rates'!$A14&amp;RIGHT('Non-household rates'!AK$4,2),'Historic replacements'!$A$3:$A$233,0)),"")</f>
        <v>9.1950000000000003</v>
      </c>
      <c r="AL14" s="4">
        <f>_xlfn.IFNA(INDEX('Historic replacements'!$I$3:$I$233,MATCH('Non-household rates'!$A14&amp;RIGHT('Non-household rates'!AL$4,2),'Historic replacements'!$A$3:$A$233,0)),"")</f>
        <v>10.631</v>
      </c>
      <c r="AM14" s="4">
        <f>_xlfn.IFNA(INDEX('Historic replacements'!$I$3:$I$233,MATCH('Non-household rates'!$A14&amp;RIGHT('Non-household rates'!AM$4,2),'Historic replacements'!$A$3:$A$233,0)),"")</f>
        <v>10.488</v>
      </c>
      <c r="AN14" s="31">
        <f>_xlfn.IFNA(INDEX('Historic replacements'!$I$3:$I$233,MATCH('Non-household rates'!$A14&amp;RIGHT('Non-household rates'!AN$4,2),'Historic replacements'!$A$3:$A$233,0)),"")</f>
        <v>10.901999999999999</v>
      </c>
    </row>
    <row r="15" spans="1:40">
      <c r="A15" s="30" t="s">
        <v>57</v>
      </c>
      <c r="B15" s="30">
        <f>_xlfn.IFNA(INDEX('Historic replacements'!$F$3:$F$233, MATCH('Non-household rates'!$A15&amp;RIGHT('Non-household rates'!B$4,2), 'Historic replacements'!$A$3:$A$233,0)),"")</f>
        <v>1.47</v>
      </c>
      <c r="C15" s="4">
        <f>_xlfn.IFNA(INDEX('Historic replacements'!$F$3:$F$233, MATCH('Non-household rates'!$A15&amp;RIGHT('Non-household rates'!C$4,2), 'Historic replacements'!$A$3:$A$233,0)),"")</f>
        <v>1.522</v>
      </c>
      <c r="D15" s="4">
        <f>_xlfn.IFNA(INDEX('Historic replacements'!$F$3:$F$233, MATCH('Non-household rates'!$A15&amp;RIGHT('Non-household rates'!D$4,2), 'Historic replacements'!$A$3:$A$233,0)),"")</f>
        <v>2.0059999999999998</v>
      </c>
      <c r="E15" s="4">
        <f>_xlfn.IFNA(INDEX('Historic replacements'!$F$3:$F$233, MATCH('Non-household rates'!$A15&amp;RIGHT('Non-household rates'!E$4,2), 'Historic replacements'!$A$3:$A$233,0)),"")</f>
        <v>2.4089999999999998</v>
      </c>
      <c r="F15" s="4">
        <f>_xlfn.IFNA(INDEX('Historic replacements'!$F$3:$F$233, MATCH('Non-household rates'!$A15&amp;RIGHT('Non-household rates'!F$4,2), 'Historic replacements'!$A$3:$A$233,0)),"")</f>
        <v>1.6559999999999999</v>
      </c>
      <c r="G15" s="4">
        <f>_xlfn.IFNA(INDEX('Historic replacements'!$F$3:$F$233, MATCH('Non-household rates'!$A15&amp;RIGHT('Non-household rates'!G$4,2), 'Historic replacements'!$A$3:$A$233,0)),"")</f>
        <v>1.802</v>
      </c>
      <c r="H15" s="4">
        <f>_xlfn.IFNA(INDEX('Historic replacements'!$F$3:$F$233, MATCH('Non-household rates'!$A15&amp;RIGHT('Non-household rates'!H$4,2), 'Historic replacements'!$A$3:$A$233,0)),"")</f>
        <v>1.377</v>
      </c>
      <c r="I15" s="4">
        <f>_xlfn.IFNA(INDEX('Historic replacements'!$F$3:$F$233, MATCH('Non-household rates'!$A15&amp;RIGHT('Non-household rates'!I$4,2), 'Historic replacements'!$A$3:$A$233,0)),"")</f>
        <v>1.212</v>
      </c>
      <c r="J15" s="4">
        <f>_xlfn.IFNA(INDEX('Historic replacements'!$F$3:$F$233, MATCH('Non-household rates'!$A15&amp;RIGHT('Non-household rates'!J$4,2), 'Historic replacements'!$A$3:$A$233,0)),"")</f>
        <v>0.85899999999999999</v>
      </c>
      <c r="K15" s="4">
        <f>_xlfn.IFNA(INDEX('Historic replacements'!$F$3:$F$233, MATCH('Non-household rates'!$A15&amp;RIGHT('Non-household rates'!K$4,2), 'Historic replacements'!$A$3:$A$233,0)),"")</f>
        <v>2.4710000000000001</v>
      </c>
      <c r="L15" s="4">
        <f>_xlfn.IFNA(INDEX('Historic replacements'!$F$3:$F$233, MATCH('Non-household rates'!$A15&amp;RIGHT('Non-household rates'!L$4,2), 'Historic replacements'!$A$3:$A$233,0)),"")</f>
        <v>1.446</v>
      </c>
      <c r="M15" s="4">
        <f>_xlfn.IFNA(INDEX('Historic replacements'!$F$3:$F$233, MATCH('Non-household rates'!$A15&amp;RIGHT('Non-household rates'!M$4,2), 'Historic replacements'!$A$3:$A$233,0)),"")</f>
        <v>2.0739999999999998</v>
      </c>
      <c r="N15" s="31">
        <f>_xlfn.IFNA(INDEX('Historic replacements'!$F$3:$F$233, MATCH('Non-household rates'!$A15&amp;RIGHT('Non-household rates'!N$4,2), 'Historic replacements'!$A$3:$A$233,0)),"")</f>
        <v>1.9830000000000001</v>
      </c>
      <c r="O15" s="30">
        <f>_xlfn.IFNA(INDEX('Historic replacements'!$D$3:$D$233,MATCH('Non-household rates'!$A15&amp;RIGHT('Non-household rates'!O$4,2), 'Historic replacements'!$A$3:$A$233,0)),"")</f>
        <v>63.497999999999998</v>
      </c>
      <c r="P15" s="4">
        <f>_xlfn.IFNA(INDEX('Historic replacements'!$D$3:$D$233,MATCH('Non-household rates'!$A15&amp;RIGHT('Non-household rates'!P$4,2), 'Historic replacements'!$A$3:$A$233,0)),"")</f>
        <v>60.427999999999997</v>
      </c>
      <c r="Q15" s="4">
        <f>_xlfn.IFNA(INDEX('Historic replacements'!$D$3:$D$233,MATCH('Non-household rates'!$A15&amp;RIGHT('Non-household rates'!Q$4,2), 'Historic replacements'!$A$3:$A$233,0)),"")</f>
        <v>58.712000000000003</v>
      </c>
      <c r="R15" s="4">
        <f>_xlfn.IFNA(INDEX('Historic replacements'!$D$3:$D$233,MATCH('Non-household rates'!$A15&amp;RIGHT('Non-household rates'!R$4,2), 'Historic replacements'!$A$3:$A$233,0)),"")</f>
        <v>54.738999999999997</v>
      </c>
      <c r="S15" s="4">
        <f>_xlfn.IFNA(INDEX('Historic replacements'!$D$3:$D$233,MATCH('Non-household rates'!$A15&amp;RIGHT('Non-household rates'!S$4,2), 'Historic replacements'!$A$3:$A$233,0)),"")</f>
        <v>52.487000000000002</v>
      </c>
      <c r="T15" s="4">
        <f>_xlfn.IFNA(INDEX('Historic replacements'!$D$3:$D$233,MATCH('Non-household rates'!$A15&amp;RIGHT('Non-household rates'!T$4,2), 'Historic replacements'!$A$3:$A$233,0)),"")</f>
        <v>56.295999999999999</v>
      </c>
      <c r="U15" s="4">
        <f>_xlfn.IFNA(INDEX('Historic replacements'!$D$3:$D$233,MATCH('Non-household rates'!$A15&amp;RIGHT('Non-household rates'!U$4,2), 'Historic replacements'!$A$3:$A$233,0)),"")</f>
        <v>52.216999999999999</v>
      </c>
      <c r="V15" s="4">
        <f>_xlfn.IFNA(INDEX('Historic replacements'!$D$3:$D$233,MATCH('Non-household rates'!$A15&amp;RIGHT('Non-household rates'!V$4,2), 'Historic replacements'!$A$3:$A$233,0)),"")</f>
        <v>49.13</v>
      </c>
      <c r="W15" s="4">
        <f>_xlfn.IFNA(INDEX('Historic replacements'!$D$3:$D$233,MATCH('Non-household rates'!$A15&amp;RIGHT('Non-household rates'!W$4,2), 'Historic replacements'!$A$3:$A$233,0)),"")</f>
        <v>48.691000000000003</v>
      </c>
      <c r="X15" s="4">
        <f>_xlfn.IFNA(INDEX('Historic replacements'!$D$3:$D$233,MATCH('Non-household rates'!$A15&amp;RIGHT('Non-household rates'!X$4,2), 'Historic replacements'!$A$3:$A$233,0)),"")</f>
        <v>51.939</v>
      </c>
      <c r="Y15" s="4">
        <f>_xlfn.IFNA(INDEX('Historic replacements'!$D$3:$D$233,MATCH('Non-household rates'!$A15&amp;RIGHT('Non-household rates'!Y$4,2), 'Historic replacements'!$A$3:$A$233,0)),"")</f>
        <v>51.792999999999999</v>
      </c>
      <c r="Z15" s="4">
        <f>_xlfn.IFNA(INDEX('Historic replacements'!$D$3:$D$233,MATCH('Non-household rates'!$A15&amp;RIGHT('Non-household rates'!Z$4,2), 'Historic replacements'!$A$3:$A$233,0)),"")</f>
        <v>51.478000000000002</v>
      </c>
      <c r="AA15" s="4">
        <f>_xlfn.IFNA(INDEX('Historic replacements'!$D$3:$D$233,MATCH('Non-household rates'!$A15&amp;RIGHT('Non-household rates'!AA$4,2), 'Historic replacements'!$A$3:$A$233,0)),"")</f>
        <v>51.363</v>
      </c>
      <c r="AB15" s="30">
        <f>_xlfn.IFNA(INDEX('Historic replacements'!$I$3:$I$233,MATCH('Non-household rates'!$A15&amp;RIGHT('Non-household rates'!AB$4,2),'Historic replacements'!$A$3:$A$233,0)),"")</f>
        <v>56.348500000000001</v>
      </c>
      <c r="AC15" s="4">
        <f>_xlfn.IFNA(INDEX('Historic replacements'!$I$3:$I$233,MATCH('Non-household rates'!$A15&amp;RIGHT('Non-household rates'!AC$4,2),'Historic replacements'!$A$3:$A$233,0)),"")</f>
        <v>53.622500000000002</v>
      </c>
      <c r="AD15" s="4">
        <f>_xlfn.IFNA(INDEX('Historic replacements'!$I$3:$I$233,MATCH('Non-household rates'!$A15&amp;RIGHT('Non-household rates'!AD$4,2),'Historic replacements'!$A$3:$A$233,0)),"")</f>
        <v>52.539000000000001</v>
      </c>
      <c r="AE15" s="4">
        <f>_xlfn.IFNA(INDEX('Historic replacements'!$I$3:$I$233,MATCH('Non-household rates'!$A15&amp;RIGHT('Non-household rates'!AE$4,2),'Historic replacements'!$A$3:$A$233,0)),"")</f>
        <v>52.0058461538462</v>
      </c>
      <c r="AF15" s="4">
        <f>_xlfn.IFNA(INDEX('Historic replacements'!$I$3:$I$233,MATCH('Non-household rates'!$A15&amp;RIGHT('Non-household rates'!AF$4,2),'Historic replacements'!$A$3:$A$233,0)),"")</f>
        <v>50.784692307692303</v>
      </c>
      <c r="AG15" s="4">
        <f>_xlfn.IFNA(INDEX('Historic replacements'!$I$3:$I$233,MATCH('Non-household rates'!$A15&amp;RIGHT('Non-household rates'!AG$4,2),'Historic replacements'!$A$3:$A$233,0)),"")</f>
        <v>47.763615384615399</v>
      </c>
      <c r="AH15" s="4">
        <f>_xlfn.IFNA(INDEX('Historic replacements'!$I$3:$I$233,MATCH('Non-household rates'!$A15&amp;RIGHT('Non-household rates'!AH$4,2),'Historic replacements'!$A$3:$A$233,0)),"")</f>
        <v>46.183999999999997</v>
      </c>
      <c r="AI15" s="4">
        <f>_xlfn.IFNA(INDEX('Historic replacements'!$I$3:$I$233,MATCH('Non-household rates'!$A15&amp;RIGHT('Non-household rates'!AI$4,2),'Historic replacements'!$A$3:$A$233,0)),"")</f>
        <v>50.521000000000001</v>
      </c>
      <c r="AJ15" s="4">
        <f>_xlfn.IFNA(INDEX('Historic replacements'!$I$3:$I$233,MATCH('Non-household rates'!$A15&amp;RIGHT('Non-household rates'!AJ$4,2),'Historic replacements'!$A$3:$A$233,0)),"")</f>
        <v>50.497</v>
      </c>
      <c r="AK15" s="4">
        <f>_xlfn.IFNA(INDEX('Historic replacements'!$I$3:$I$233,MATCH('Non-household rates'!$A15&amp;RIGHT('Non-household rates'!AK$4,2),'Historic replacements'!$A$3:$A$233,0)),"")</f>
        <v>42.473999999999997</v>
      </c>
      <c r="AL15" s="4">
        <f>_xlfn.IFNA(INDEX('Historic replacements'!$I$3:$I$233,MATCH('Non-household rates'!$A15&amp;RIGHT('Non-household rates'!AL$4,2),'Historic replacements'!$A$3:$A$233,0)),"")</f>
        <v>42.491</v>
      </c>
      <c r="AM15" s="4">
        <f>_xlfn.IFNA(INDEX('Historic replacements'!$I$3:$I$233,MATCH('Non-household rates'!$A15&amp;RIGHT('Non-household rates'!AM$4,2),'Historic replacements'!$A$3:$A$233,0)),"")</f>
        <v>42.209000000000003</v>
      </c>
      <c r="AN15" s="31">
        <f>_xlfn.IFNA(INDEX('Historic replacements'!$I$3:$I$233,MATCH('Non-household rates'!$A15&amp;RIGHT('Non-household rates'!AN$4,2),'Historic replacements'!$A$3:$A$233,0)),"")</f>
        <v>42.204999999999998</v>
      </c>
    </row>
    <row r="16" spans="1:40">
      <c r="A16" s="30" t="s">
        <v>43</v>
      </c>
      <c r="B16" s="30">
        <f>_xlfn.IFNA(INDEX('Historic replacements'!$F$3:$F$233, MATCH('Non-household rates'!$A16&amp;RIGHT('Non-household rates'!B$4,2), 'Historic replacements'!$A$3:$A$233,0)),"")</f>
        <v>2.214</v>
      </c>
      <c r="C16" s="4">
        <f>_xlfn.IFNA(INDEX('Historic replacements'!$F$3:$F$233, MATCH('Non-household rates'!$A16&amp;RIGHT('Non-household rates'!C$4,2), 'Historic replacements'!$A$3:$A$233,0)),"")</f>
        <v>1.478</v>
      </c>
      <c r="D16" s="4">
        <f>_xlfn.IFNA(INDEX('Historic replacements'!$F$3:$F$233, MATCH('Non-household rates'!$A16&amp;RIGHT('Non-household rates'!D$4,2), 'Historic replacements'!$A$3:$A$233,0)),"")</f>
        <v>1.2450000000000001</v>
      </c>
      <c r="E16" s="4">
        <f>_xlfn.IFNA(INDEX('Historic replacements'!$F$3:$F$233, MATCH('Non-household rates'!$A16&amp;RIGHT('Non-household rates'!E$4,2), 'Historic replacements'!$A$3:$A$233,0)),"")</f>
        <v>2.1240000000000001</v>
      </c>
      <c r="F16" s="4">
        <f>_xlfn.IFNA(INDEX('Historic replacements'!$F$3:$F$233, MATCH('Non-household rates'!$A16&amp;RIGHT('Non-household rates'!F$4,2), 'Historic replacements'!$A$3:$A$233,0)),"")</f>
        <v>1.05</v>
      </c>
      <c r="G16" s="4">
        <f>_xlfn.IFNA(INDEX('Historic replacements'!$F$3:$F$233, MATCH('Non-household rates'!$A16&amp;RIGHT('Non-household rates'!G$4,2), 'Historic replacements'!$A$3:$A$233,0)),"")</f>
        <v>1.0409999999999999</v>
      </c>
      <c r="H16" s="4">
        <f>_xlfn.IFNA(INDEX('Historic replacements'!$F$3:$F$233, MATCH('Non-household rates'!$A16&amp;RIGHT('Non-household rates'!H$4,2), 'Historic replacements'!$A$3:$A$233,0)),"")</f>
        <v>0.28000000000000003</v>
      </c>
      <c r="I16" s="4">
        <f>_xlfn.IFNA(INDEX('Historic replacements'!$F$3:$F$233, MATCH('Non-household rates'!$A16&amp;RIGHT('Non-household rates'!I$4,2), 'Historic replacements'!$A$3:$A$233,0)),"")</f>
        <v>0.63700000000000001</v>
      </c>
      <c r="J16" s="4">
        <f>_xlfn.IFNA(INDEX('Historic replacements'!$F$3:$F$233, MATCH('Non-household rates'!$A16&amp;RIGHT('Non-household rates'!J$4,2), 'Historic replacements'!$A$3:$A$233,0)),"")</f>
        <v>1.3779999999999999</v>
      </c>
      <c r="K16" s="4">
        <f>_xlfn.IFNA(INDEX('Historic replacements'!$F$3:$F$233, MATCH('Non-household rates'!$A16&amp;RIGHT('Non-household rates'!K$4,2), 'Historic replacements'!$A$3:$A$233,0)),"")</f>
        <v>8.4000000000000005E-2</v>
      </c>
      <c r="L16" s="4">
        <f>_xlfn.IFNA(INDEX('Historic replacements'!$F$3:$F$233, MATCH('Non-household rates'!$A16&amp;RIGHT('Non-household rates'!L$4,2), 'Historic replacements'!$A$3:$A$233,0)),"")</f>
        <v>0.248</v>
      </c>
      <c r="M16" s="4">
        <f>_xlfn.IFNA(INDEX('Historic replacements'!$F$3:$F$233, MATCH('Non-household rates'!$A16&amp;RIGHT('Non-household rates'!M$4,2), 'Historic replacements'!$A$3:$A$233,0)),"")</f>
        <v>0.128</v>
      </c>
      <c r="N16" s="31">
        <f>_xlfn.IFNA(INDEX('Historic replacements'!$F$3:$F$233, MATCH('Non-household rates'!$A16&amp;RIGHT('Non-household rates'!N$4,2), 'Historic replacements'!$A$3:$A$233,0)),"")</f>
        <v>0.156</v>
      </c>
      <c r="O16" s="30">
        <f>_xlfn.IFNA(INDEX('Historic replacements'!$D$3:$D$233,MATCH('Non-household rates'!$A16&amp;RIGHT('Non-household rates'!O$4,2), 'Historic replacements'!$A$3:$A$233,0)),"")</f>
        <v>63.042000000000002</v>
      </c>
      <c r="P16" s="4">
        <f>_xlfn.IFNA(INDEX('Historic replacements'!$D$3:$D$233,MATCH('Non-household rates'!$A16&amp;RIGHT('Non-household rates'!P$4,2), 'Historic replacements'!$A$3:$A$233,0)),"")</f>
        <v>63.337000000000003</v>
      </c>
      <c r="Q16" s="4">
        <f>_xlfn.IFNA(INDEX('Historic replacements'!$D$3:$D$233,MATCH('Non-household rates'!$A16&amp;RIGHT('Non-household rates'!Q$4,2), 'Historic replacements'!$A$3:$A$233,0)),"")</f>
        <v>63.518000000000001</v>
      </c>
      <c r="R16" s="4">
        <f>_xlfn.IFNA(INDEX('Historic replacements'!$D$3:$D$233,MATCH('Non-household rates'!$A16&amp;RIGHT('Non-household rates'!R$4,2), 'Historic replacements'!$A$3:$A$233,0)),"")</f>
        <v>65.352999999999994</v>
      </c>
      <c r="S16" s="4">
        <f>_xlfn.IFNA(INDEX('Historic replacements'!$D$3:$D$233,MATCH('Non-household rates'!$A16&amp;RIGHT('Non-household rates'!S$4,2), 'Historic replacements'!$A$3:$A$233,0)),"")</f>
        <v>66.403999999999996</v>
      </c>
      <c r="T16" s="4">
        <f>_xlfn.IFNA(INDEX('Historic replacements'!$D$3:$D$233,MATCH('Non-household rates'!$A16&amp;RIGHT('Non-household rates'!T$4,2), 'Historic replacements'!$A$3:$A$233,0)),"")</f>
        <v>59.168999999999997</v>
      </c>
      <c r="U16" s="4">
        <f>_xlfn.IFNA(INDEX('Historic replacements'!$D$3:$D$233,MATCH('Non-household rates'!$A16&amp;RIGHT('Non-household rates'!U$4,2), 'Historic replacements'!$A$3:$A$233,0)),"")</f>
        <v>57.834000000000003</v>
      </c>
      <c r="V16" s="4">
        <f>_xlfn.IFNA(INDEX('Historic replacements'!$D$3:$D$233,MATCH('Non-household rates'!$A16&amp;RIGHT('Non-household rates'!V$4,2), 'Historic replacements'!$A$3:$A$233,0)),"")</f>
        <v>60.493000000000002</v>
      </c>
      <c r="W16" s="4">
        <f>_xlfn.IFNA(INDEX('Historic replacements'!$D$3:$D$233,MATCH('Non-household rates'!$A16&amp;RIGHT('Non-household rates'!W$4,2), 'Historic replacements'!$A$3:$A$233,0)),"")</f>
        <v>58.679000000000002</v>
      </c>
      <c r="X16" s="4">
        <f>_xlfn.IFNA(INDEX('Historic replacements'!$D$3:$D$233,MATCH('Non-household rates'!$A16&amp;RIGHT('Non-household rates'!X$4,2), 'Historic replacements'!$A$3:$A$233,0)),"")</f>
        <v>55.944000000000003</v>
      </c>
      <c r="Y16" s="4">
        <f>_xlfn.IFNA(INDEX('Historic replacements'!$D$3:$D$233,MATCH('Non-household rates'!$A16&amp;RIGHT('Non-household rates'!Y$4,2), 'Historic replacements'!$A$3:$A$233,0)),"")</f>
        <v>56.38</v>
      </c>
      <c r="Z16" s="4">
        <f>_xlfn.IFNA(INDEX('Historic replacements'!$D$3:$D$233,MATCH('Non-household rates'!$A16&amp;RIGHT('Non-household rates'!Z$4,2), 'Historic replacements'!$A$3:$A$233,0)),"")</f>
        <v>55.887</v>
      </c>
      <c r="AA16" s="4">
        <f>_xlfn.IFNA(INDEX('Historic replacements'!$D$3:$D$233,MATCH('Non-household rates'!$A16&amp;RIGHT('Non-household rates'!AA$4,2), 'Historic replacements'!$A$3:$A$233,0)),"")</f>
        <v>54.936999999999998</v>
      </c>
      <c r="AB16" s="30">
        <f>_xlfn.IFNA(INDEX('Historic replacements'!$I$3:$I$233,MATCH('Non-household rates'!$A16&amp;RIGHT('Non-household rates'!AB$4,2),'Historic replacements'!$A$3:$A$233,0)),"")</f>
        <v>49.095500000000001</v>
      </c>
      <c r="AC16" s="4">
        <f>_xlfn.IFNA(INDEX('Historic replacements'!$I$3:$I$233,MATCH('Non-household rates'!$A16&amp;RIGHT('Non-household rates'!AC$4,2),'Historic replacements'!$A$3:$A$233,0)),"")</f>
        <v>51.357500000000002</v>
      </c>
      <c r="AD16" s="4">
        <f>_xlfn.IFNA(INDEX('Historic replacements'!$I$3:$I$233,MATCH('Non-household rates'!$A16&amp;RIGHT('Non-household rates'!AD$4,2),'Historic replacements'!$A$3:$A$233,0)),"")</f>
        <v>53.347999999999999</v>
      </c>
      <c r="AE16" s="4">
        <f>_xlfn.IFNA(INDEX('Historic replacements'!$I$3:$I$233,MATCH('Non-household rates'!$A16&amp;RIGHT('Non-household rates'!AE$4,2),'Historic replacements'!$A$3:$A$233,0)),"")</f>
        <v>54.61</v>
      </c>
      <c r="AF16" s="4">
        <f>_xlfn.IFNA(INDEX('Historic replacements'!$I$3:$I$233,MATCH('Non-household rates'!$A16&amp;RIGHT('Non-household rates'!AF$4,2),'Historic replacements'!$A$3:$A$233,0)),"")</f>
        <v>54.994999999999997</v>
      </c>
      <c r="AG16" s="4">
        <f>_xlfn.IFNA(INDEX('Historic replacements'!$I$3:$I$233,MATCH('Non-household rates'!$A16&amp;RIGHT('Non-household rates'!AG$4,2),'Historic replacements'!$A$3:$A$233,0)),"")</f>
        <v>53.051000000000002</v>
      </c>
      <c r="AH16" s="4">
        <f>_xlfn.IFNA(INDEX('Historic replacements'!$I$3:$I$233,MATCH('Non-household rates'!$A16&amp;RIGHT('Non-household rates'!AH$4,2),'Historic replacements'!$A$3:$A$233,0)),"")</f>
        <v>49.837000000000003</v>
      </c>
      <c r="AI16" s="4">
        <f>_xlfn.IFNA(INDEX('Historic replacements'!$I$3:$I$233,MATCH('Non-household rates'!$A16&amp;RIGHT('Non-household rates'!AI$4,2),'Historic replacements'!$A$3:$A$233,0)),"")</f>
        <v>48.835999999999999</v>
      </c>
      <c r="AJ16" s="4">
        <f>_xlfn.IFNA(INDEX('Historic replacements'!$I$3:$I$233,MATCH('Non-household rates'!$A16&amp;RIGHT('Non-household rates'!AJ$4,2),'Historic replacements'!$A$3:$A$233,0)),"")</f>
        <v>47.765999999999998</v>
      </c>
      <c r="AK16" s="4">
        <f>_xlfn.IFNA(INDEX('Historic replacements'!$I$3:$I$233,MATCH('Non-household rates'!$A16&amp;RIGHT('Non-household rates'!AK$4,2),'Historic replacements'!$A$3:$A$233,0)),"")</f>
        <v>52.802999999999997</v>
      </c>
      <c r="AL16" s="4">
        <f>_xlfn.IFNA(INDEX('Historic replacements'!$I$3:$I$233,MATCH('Non-household rates'!$A16&amp;RIGHT('Non-household rates'!AL$4,2),'Historic replacements'!$A$3:$A$233,0)),"")</f>
        <v>45.268000000000001</v>
      </c>
      <c r="AM16" s="4">
        <f>_xlfn.IFNA(INDEX('Historic replacements'!$I$3:$I$233,MATCH('Non-household rates'!$A16&amp;RIGHT('Non-household rates'!AM$4,2),'Historic replacements'!$A$3:$A$233,0)),"")</f>
        <v>45.337000000000003</v>
      </c>
      <c r="AN16" s="31">
        <f>_xlfn.IFNA(INDEX('Historic replacements'!$I$3:$I$233,MATCH('Non-household rates'!$A16&amp;RIGHT('Non-household rates'!AN$4,2),'Historic replacements'!$A$3:$A$233,0)),"")</f>
        <v>44.984000000000002</v>
      </c>
    </row>
    <row r="17" spans="1:40">
      <c r="A17" s="30" t="s">
        <v>58</v>
      </c>
      <c r="B17" s="30">
        <f>_xlfn.IFNA(INDEX('Historic replacements'!$F$3:$F$233, MATCH('Non-household rates'!$A17&amp;RIGHT('Non-household rates'!B$4,2), 'Historic replacements'!$A$3:$A$233,0)),"")</f>
        <v>0.36699999999999999</v>
      </c>
      <c r="C17" s="4">
        <f>_xlfn.IFNA(INDEX('Historic replacements'!$F$3:$F$233, MATCH('Non-household rates'!$A17&amp;RIGHT('Non-household rates'!C$4,2), 'Historic replacements'!$A$3:$A$233,0)),"")</f>
        <v>0.57399999999999995</v>
      </c>
      <c r="D17" s="4">
        <f>_xlfn.IFNA(INDEX('Historic replacements'!$F$3:$F$233, MATCH('Non-household rates'!$A17&amp;RIGHT('Non-household rates'!D$4,2), 'Historic replacements'!$A$3:$A$233,0)),"")</f>
        <v>0.76200000000000001</v>
      </c>
      <c r="E17" s="4">
        <f>_xlfn.IFNA(INDEX('Historic replacements'!$F$3:$F$233, MATCH('Non-household rates'!$A17&amp;RIGHT('Non-household rates'!E$4,2), 'Historic replacements'!$A$3:$A$233,0)),"")</f>
        <v>0.79100000000000004</v>
      </c>
      <c r="F17" s="4">
        <f>_xlfn.IFNA(INDEX('Historic replacements'!$F$3:$F$233, MATCH('Non-household rates'!$A17&amp;RIGHT('Non-household rates'!F$4,2), 'Historic replacements'!$A$3:$A$233,0)),"")</f>
        <v>0.73499999999999999</v>
      </c>
      <c r="G17" s="4">
        <f>_xlfn.IFNA(INDEX('Historic replacements'!$F$3:$F$233, MATCH('Non-household rates'!$A17&amp;RIGHT('Non-household rates'!G$4,2), 'Historic replacements'!$A$3:$A$233,0)),"")</f>
        <v>0.68500000000000005</v>
      </c>
      <c r="H17" s="4">
        <f>_xlfn.IFNA(INDEX('Historic replacements'!$F$3:$F$233, MATCH('Non-household rates'!$A17&amp;RIGHT('Non-household rates'!H$4,2), 'Historic replacements'!$A$3:$A$233,0)),"")</f>
        <v>0.85299999999999998</v>
      </c>
      <c r="I17" s="4">
        <f>_xlfn.IFNA(INDEX('Historic replacements'!$F$3:$F$233, MATCH('Non-household rates'!$A17&amp;RIGHT('Non-household rates'!I$4,2), 'Historic replacements'!$A$3:$A$233,0)),"")</f>
        <v>0.60799999999999998</v>
      </c>
      <c r="J17" s="4">
        <f>_xlfn.IFNA(INDEX('Historic replacements'!$F$3:$F$233, MATCH('Non-household rates'!$A17&amp;RIGHT('Non-household rates'!J$4,2), 'Historic replacements'!$A$3:$A$233,0)),"")</f>
        <v>0.56999999999999995</v>
      </c>
      <c r="K17" s="4">
        <f>_xlfn.IFNA(INDEX('Historic replacements'!$F$3:$F$233, MATCH('Non-household rates'!$A17&amp;RIGHT('Non-household rates'!K$4,2), 'Historic replacements'!$A$3:$A$233,0)),"")</f>
        <v>0.35699999999999998</v>
      </c>
      <c r="L17" s="4">
        <f>_xlfn.IFNA(INDEX('Historic replacements'!$F$3:$F$233, MATCH('Non-household rates'!$A17&amp;RIGHT('Non-household rates'!L$4,2), 'Historic replacements'!$A$3:$A$233,0)),"")</f>
        <v>1.2</v>
      </c>
      <c r="M17" s="4">
        <f>_xlfn.IFNA(INDEX('Historic replacements'!$F$3:$F$233, MATCH('Non-household rates'!$A17&amp;RIGHT('Non-household rates'!M$4,2), 'Historic replacements'!$A$3:$A$233,0)),"")</f>
        <v>0.10299999999999999</v>
      </c>
      <c r="N17" s="31">
        <f>_xlfn.IFNA(INDEX('Historic replacements'!$F$3:$F$233, MATCH('Non-household rates'!$A17&amp;RIGHT('Non-household rates'!N$4,2), 'Historic replacements'!$A$3:$A$233,0)),"")</f>
        <v>1.2609999999999999</v>
      </c>
      <c r="O17" s="30">
        <f>_xlfn.IFNA(INDEX('Historic replacements'!$D$3:$D$233,MATCH('Non-household rates'!$A17&amp;RIGHT('Non-household rates'!O$4,2), 'Historic replacements'!$A$3:$A$233,0)),"")</f>
        <v>44.515999999999998</v>
      </c>
      <c r="P17" s="4">
        <f>_xlfn.IFNA(INDEX('Historic replacements'!$D$3:$D$233,MATCH('Non-household rates'!$A17&amp;RIGHT('Non-household rates'!P$4,2), 'Historic replacements'!$A$3:$A$233,0)),"")</f>
        <v>44.59</v>
      </c>
      <c r="Q17" s="4">
        <f>_xlfn.IFNA(INDEX('Historic replacements'!$D$3:$D$233,MATCH('Non-household rates'!$A17&amp;RIGHT('Non-household rates'!Q$4,2), 'Historic replacements'!$A$3:$A$233,0)),"")</f>
        <v>44.521999999999998</v>
      </c>
      <c r="R17" s="4">
        <f>_xlfn.IFNA(INDEX('Historic replacements'!$D$3:$D$233,MATCH('Non-household rates'!$A17&amp;RIGHT('Non-household rates'!R$4,2), 'Historic replacements'!$A$3:$A$233,0)),"")</f>
        <v>45.066000000000003</v>
      </c>
      <c r="S17" s="4">
        <f>_xlfn.IFNA(INDEX('Historic replacements'!$D$3:$D$233,MATCH('Non-household rates'!$A17&amp;RIGHT('Non-household rates'!S$4,2), 'Historic replacements'!$A$3:$A$233,0)),"")</f>
        <v>44.996000000000002</v>
      </c>
      <c r="T17" s="4">
        <f>_xlfn.IFNA(INDEX('Historic replacements'!$D$3:$D$233,MATCH('Non-household rates'!$A17&amp;RIGHT('Non-household rates'!T$4,2), 'Historic replacements'!$A$3:$A$233,0)),"")</f>
        <v>47.018000000000001</v>
      </c>
      <c r="U17" s="4">
        <f>_xlfn.IFNA(INDEX('Historic replacements'!$D$3:$D$233,MATCH('Non-household rates'!$A17&amp;RIGHT('Non-household rates'!U$4,2), 'Historic replacements'!$A$3:$A$233,0)),"")</f>
        <v>42.627000000000002</v>
      </c>
      <c r="V17" s="4">
        <f>_xlfn.IFNA(INDEX('Historic replacements'!$D$3:$D$233,MATCH('Non-household rates'!$A17&amp;RIGHT('Non-household rates'!V$4,2), 'Historic replacements'!$A$3:$A$233,0)),"")</f>
        <v>45.295000000000002</v>
      </c>
      <c r="W17" s="4">
        <f>_xlfn.IFNA(INDEX('Historic replacements'!$D$3:$D$233,MATCH('Non-household rates'!$A17&amp;RIGHT('Non-household rates'!W$4,2), 'Historic replacements'!$A$3:$A$233,0)),"")</f>
        <v>42.649000000000001</v>
      </c>
      <c r="X17" s="4">
        <f>_xlfn.IFNA(INDEX('Historic replacements'!$D$3:$D$233,MATCH('Non-household rates'!$A17&amp;RIGHT('Non-household rates'!X$4,2), 'Historic replacements'!$A$3:$A$233,0)),"")</f>
        <v>42.67</v>
      </c>
      <c r="Y17" s="4">
        <f>_xlfn.IFNA(INDEX('Historic replacements'!$D$3:$D$233,MATCH('Non-household rates'!$A17&amp;RIGHT('Non-household rates'!Y$4,2), 'Historic replacements'!$A$3:$A$233,0)),"")</f>
        <v>42.578000000000003</v>
      </c>
      <c r="Z17" s="4">
        <f>_xlfn.IFNA(INDEX('Historic replacements'!$D$3:$D$233,MATCH('Non-household rates'!$A17&amp;RIGHT('Non-household rates'!Z$4,2), 'Historic replacements'!$A$3:$A$233,0)),"")</f>
        <v>42.331000000000003</v>
      </c>
      <c r="AA17" s="4">
        <f>_xlfn.IFNA(INDEX('Historic replacements'!$D$3:$D$233,MATCH('Non-household rates'!$A17&amp;RIGHT('Non-household rates'!AA$4,2), 'Historic replacements'!$A$3:$A$233,0)),"")</f>
        <v>42.050000000000011</v>
      </c>
      <c r="AB17" s="30">
        <f>_xlfn.IFNA(INDEX('Historic replacements'!$I$3:$I$233,MATCH('Non-household rates'!$A17&amp;RIGHT('Non-household rates'!AB$4,2),'Historic replacements'!$A$3:$A$233,0)),"")</f>
        <v>35.554000000000002</v>
      </c>
      <c r="AC17" s="4">
        <f>_xlfn.IFNA(INDEX('Historic replacements'!$I$3:$I$233,MATCH('Non-household rates'!$A17&amp;RIGHT('Non-household rates'!AC$4,2),'Historic replacements'!$A$3:$A$233,0)),"")</f>
        <v>35.933999999999997</v>
      </c>
      <c r="AD17" s="4">
        <f>_xlfn.IFNA(INDEX('Historic replacements'!$I$3:$I$233,MATCH('Non-household rates'!$A17&amp;RIGHT('Non-household rates'!AD$4,2),'Historic replacements'!$A$3:$A$233,0)),"")</f>
        <v>35.768500000000003</v>
      </c>
      <c r="AE17" s="4">
        <f>_xlfn.IFNA(INDEX('Historic replacements'!$I$3:$I$233,MATCH('Non-household rates'!$A17&amp;RIGHT('Non-household rates'!AE$4,2),'Historic replacements'!$A$3:$A$233,0)),"")</f>
        <v>36.166499999999999</v>
      </c>
      <c r="AF17" s="4">
        <f>_xlfn.IFNA(INDEX('Historic replacements'!$I$3:$I$233,MATCH('Non-household rates'!$A17&amp;RIGHT('Non-household rates'!AF$4,2),'Historic replacements'!$A$3:$A$233,0)),"")</f>
        <v>36.926499999999997</v>
      </c>
      <c r="AG17" s="4">
        <f>_xlfn.IFNA(INDEX('Historic replacements'!$I$3:$I$233,MATCH('Non-household rates'!$A17&amp;RIGHT('Non-household rates'!AG$4,2),'Historic replacements'!$A$3:$A$233,0)),"")</f>
        <v>37.386000000000003</v>
      </c>
      <c r="AH17" s="4">
        <f>_xlfn.IFNA(INDEX('Historic replacements'!$I$3:$I$233,MATCH('Non-household rates'!$A17&amp;RIGHT('Non-household rates'!AH$4,2),'Historic replacements'!$A$3:$A$233,0)),"")</f>
        <v>34.557250000000003</v>
      </c>
      <c r="AI17" s="4">
        <f>_xlfn.IFNA(INDEX('Historic replacements'!$I$3:$I$233,MATCH('Non-household rates'!$A17&amp;RIGHT('Non-household rates'!AI$4,2),'Historic replacements'!$A$3:$A$233,0)),"")</f>
        <v>40.030999999999999</v>
      </c>
      <c r="AJ17" s="4">
        <f>_xlfn.IFNA(INDEX('Historic replacements'!$I$3:$I$233,MATCH('Non-household rates'!$A17&amp;RIGHT('Non-household rates'!AJ$4,2),'Historic replacements'!$A$3:$A$233,0)),"")</f>
        <v>37.969000000000001</v>
      </c>
      <c r="AK17" s="4">
        <f>_xlfn.IFNA(INDEX('Historic replacements'!$I$3:$I$233,MATCH('Non-household rates'!$A17&amp;RIGHT('Non-household rates'!AK$4,2),'Historic replacements'!$A$3:$A$233,0)),"")</f>
        <v>34.652999999999999</v>
      </c>
      <c r="AL17" s="4">
        <f>_xlfn.IFNA(INDEX('Historic replacements'!$I$3:$I$233,MATCH('Non-household rates'!$A17&amp;RIGHT('Non-household rates'!AL$4,2),'Historic replacements'!$A$3:$A$233,0)),"")</f>
        <v>35.088000000000001</v>
      </c>
      <c r="AM17" s="4">
        <f>_xlfn.IFNA(INDEX('Historic replacements'!$I$3:$I$233,MATCH('Non-household rates'!$A17&amp;RIGHT('Non-household rates'!AM$4,2),'Historic replacements'!$A$3:$A$233,0)),"")</f>
        <v>35.237583333333298</v>
      </c>
      <c r="AN17" s="31">
        <f>_xlfn.IFNA(INDEX('Historic replacements'!$I$3:$I$233,MATCH('Non-household rates'!$A17&amp;RIGHT('Non-household rates'!AN$4,2),'Historic replacements'!$A$3:$A$233,0)),"")</f>
        <v>35.235916666666661</v>
      </c>
    </row>
    <row r="18" spans="1:40">
      <c r="A18" s="30" t="s">
        <v>59</v>
      </c>
      <c r="B18" s="30" t="str">
        <f>_xlfn.IFNA(INDEX('Historic replacements'!$F$3:$F$233, MATCH('Non-household rates'!$A18&amp;RIGHT('Non-household rates'!B$4,2), 'Historic replacements'!$A$3:$A$233,0)),"")</f>
        <v/>
      </c>
      <c r="C18" s="4" t="str">
        <f>_xlfn.IFNA(INDEX('Historic replacements'!$F$3:$F$233, MATCH('Non-household rates'!$A18&amp;RIGHT('Non-household rates'!C$4,2), 'Historic replacements'!$A$3:$A$233,0)),"")</f>
        <v/>
      </c>
      <c r="D18" s="4" t="str">
        <f>_xlfn.IFNA(INDEX('Historic replacements'!$F$3:$F$233, MATCH('Non-household rates'!$A18&amp;RIGHT('Non-household rates'!D$4,2), 'Historic replacements'!$A$3:$A$233,0)),"")</f>
        <v/>
      </c>
      <c r="E18" s="4" t="str">
        <f>_xlfn.IFNA(INDEX('Historic replacements'!$F$3:$F$233, MATCH('Non-household rates'!$A18&amp;RIGHT('Non-household rates'!E$4,2), 'Historic replacements'!$A$3:$A$233,0)),"")</f>
        <v/>
      </c>
      <c r="F18" s="4" t="str">
        <f>_xlfn.IFNA(INDEX('Historic replacements'!$F$3:$F$233, MATCH('Non-household rates'!$A18&amp;RIGHT('Non-household rates'!F$4,2), 'Historic replacements'!$A$3:$A$233,0)),"")</f>
        <v/>
      </c>
      <c r="G18" s="4" t="str">
        <f>_xlfn.IFNA(INDEX('Historic replacements'!$F$3:$F$233, MATCH('Non-household rates'!$A18&amp;RIGHT('Non-household rates'!G$4,2), 'Historic replacements'!$A$3:$A$233,0)),"")</f>
        <v/>
      </c>
      <c r="H18" s="4" t="str">
        <f>_xlfn.IFNA(INDEX('Historic replacements'!$F$3:$F$233, MATCH('Non-household rates'!$A18&amp;RIGHT('Non-household rates'!H$4,2), 'Historic replacements'!$A$3:$A$233,0)),"")</f>
        <v/>
      </c>
      <c r="I18" s="4">
        <f>_xlfn.IFNA(INDEX('Historic replacements'!$F$3:$F$233, MATCH('Non-household rates'!$A18&amp;RIGHT('Non-household rates'!I$4,2), 'Historic replacements'!$A$3:$A$233,0)),"")</f>
        <v>2.0840000000000001</v>
      </c>
      <c r="J18" s="4">
        <f>_xlfn.IFNA(INDEX('Historic replacements'!$F$3:$F$233, MATCH('Non-household rates'!$A18&amp;RIGHT('Non-household rates'!J$4,2), 'Historic replacements'!$A$3:$A$233,0)),"")</f>
        <v>0.33</v>
      </c>
      <c r="K18" s="4">
        <f>_xlfn.IFNA(INDEX('Historic replacements'!$F$3:$F$233, MATCH('Non-household rates'!$A18&amp;RIGHT('Non-household rates'!K$4,2), 'Historic replacements'!$A$3:$A$233,0)),"")</f>
        <v>0</v>
      </c>
      <c r="L18" s="4">
        <f>_xlfn.IFNA(INDEX('Historic replacements'!$F$3:$F$233, MATCH('Non-household rates'!$A18&amp;RIGHT('Non-household rates'!L$4,2), 'Historic replacements'!$A$3:$A$233,0)),"")</f>
        <v>2.5250000000000004</v>
      </c>
      <c r="M18" s="4">
        <f>_xlfn.IFNA(INDEX('Historic replacements'!$F$3:$F$233, MATCH('Non-household rates'!$A18&amp;RIGHT('Non-household rates'!M$4,2), 'Historic replacements'!$A$3:$A$233,0)),"")</f>
        <v>3.286</v>
      </c>
      <c r="N18" s="31">
        <f>_xlfn.IFNA(INDEX('Historic replacements'!$F$3:$F$233, MATCH('Non-household rates'!$A18&amp;RIGHT('Non-household rates'!N$4,2), 'Historic replacements'!$A$3:$A$233,0)),"")</f>
        <v>3.165</v>
      </c>
      <c r="O18" s="30" t="str">
        <f>_xlfn.IFNA(INDEX('Historic replacements'!$D$3:$D$233,MATCH('Non-household rates'!$A18&amp;RIGHT('Non-household rates'!O$4,2), 'Historic replacements'!$A$3:$A$233,0)),"")</f>
        <v/>
      </c>
      <c r="P18" s="4" t="str">
        <f>_xlfn.IFNA(INDEX('Historic replacements'!$D$3:$D$233,MATCH('Non-household rates'!$A18&amp;RIGHT('Non-household rates'!P$4,2), 'Historic replacements'!$A$3:$A$233,0)),"")</f>
        <v/>
      </c>
      <c r="Q18" s="4" t="str">
        <f>_xlfn.IFNA(INDEX('Historic replacements'!$D$3:$D$233,MATCH('Non-household rates'!$A18&amp;RIGHT('Non-household rates'!Q$4,2), 'Historic replacements'!$A$3:$A$233,0)),"")</f>
        <v/>
      </c>
      <c r="R18" s="4" t="str">
        <f>_xlfn.IFNA(INDEX('Historic replacements'!$D$3:$D$233,MATCH('Non-household rates'!$A18&amp;RIGHT('Non-household rates'!R$4,2), 'Historic replacements'!$A$3:$A$233,0)),"")</f>
        <v/>
      </c>
      <c r="S18" s="4" t="str">
        <f>_xlfn.IFNA(INDEX('Historic replacements'!$D$3:$D$233,MATCH('Non-household rates'!$A18&amp;RIGHT('Non-household rates'!S$4,2), 'Historic replacements'!$A$3:$A$233,0)),"")</f>
        <v/>
      </c>
      <c r="T18" s="4" t="str">
        <f>_xlfn.IFNA(INDEX('Historic replacements'!$D$3:$D$233,MATCH('Non-household rates'!$A18&amp;RIGHT('Non-household rates'!T$4,2), 'Historic replacements'!$A$3:$A$233,0)),"")</f>
        <v/>
      </c>
      <c r="U18" s="4" t="str">
        <f>_xlfn.IFNA(INDEX('Historic replacements'!$D$3:$D$233,MATCH('Non-household rates'!$A18&amp;RIGHT('Non-household rates'!U$4,2), 'Historic replacements'!$A$3:$A$233,0)),"")</f>
        <v/>
      </c>
      <c r="V18" s="4">
        <f>_xlfn.IFNA(INDEX('Historic replacements'!$D$3:$D$233,MATCH('Non-household rates'!$A18&amp;RIGHT('Non-household rates'!V$4,2), 'Historic replacements'!$A$3:$A$233,0)),"")</f>
        <v>193.82300000000001</v>
      </c>
      <c r="W18" s="4">
        <f>_xlfn.IFNA(INDEX('Historic replacements'!$D$3:$D$233,MATCH('Non-household rates'!$A18&amp;RIGHT('Non-household rates'!W$4,2), 'Historic replacements'!$A$3:$A$233,0)),"")</f>
        <v>195.93700000000001</v>
      </c>
      <c r="X18" s="4">
        <f>_xlfn.IFNA(INDEX('Historic replacements'!$D$3:$D$233,MATCH('Non-household rates'!$A18&amp;RIGHT('Non-household rates'!X$4,2), 'Historic replacements'!$A$3:$A$233,0)),"")</f>
        <v>197.36</v>
      </c>
      <c r="Y18" s="4">
        <f>_xlfn.IFNA(INDEX('Historic replacements'!$D$3:$D$233,MATCH('Non-household rates'!$A18&amp;RIGHT('Non-household rates'!Y$4,2), 'Historic replacements'!$A$3:$A$233,0)),"")</f>
        <v>198.22499999999999</v>
      </c>
      <c r="Z18" s="4">
        <f>_xlfn.IFNA(INDEX('Historic replacements'!$D$3:$D$233,MATCH('Non-household rates'!$A18&amp;RIGHT('Non-household rates'!Z$4,2), 'Historic replacements'!$A$3:$A$233,0)),"")</f>
        <v>198.887</v>
      </c>
      <c r="AA18" s="4">
        <f>_xlfn.IFNA(INDEX('Historic replacements'!$D$3:$D$233,MATCH('Non-household rates'!$A18&amp;RIGHT('Non-household rates'!AA$4,2), 'Historic replacements'!$A$3:$A$233,0)),"")</f>
        <v>198.22099999999998</v>
      </c>
      <c r="AB18" s="30" t="str">
        <f>_xlfn.IFNA(INDEX('Historic replacements'!$I$3:$I$233,MATCH('Non-household rates'!$A18&amp;RIGHT('Non-household rates'!AB$4,2),'Historic replacements'!$A$3:$A$233,0)),"")</f>
        <v/>
      </c>
      <c r="AC18" s="4" t="str">
        <f>_xlfn.IFNA(INDEX('Historic replacements'!$I$3:$I$233,MATCH('Non-household rates'!$A18&amp;RIGHT('Non-household rates'!AC$4,2),'Historic replacements'!$A$3:$A$233,0)),"")</f>
        <v/>
      </c>
      <c r="AD18" s="4" t="str">
        <f>_xlfn.IFNA(INDEX('Historic replacements'!$I$3:$I$233,MATCH('Non-household rates'!$A18&amp;RIGHT('Non-household rates'!AD$4,2),'Historic replacements'!$A$3:$A$233,0)),"")</f>
        <v/>
      </c>
      <c r="AE18" s="4" t="str">
        <f>_xlfn.IFNA(INDEX('Historic replacements'!$I$3:$I$233,MATCH('Non-household rates'!$A18&amp;RIGHT('Non-household rates'!AE$4,2),'Historic replacements'!$A$3:$A$233,0)),"")</f>
        <v/>
      </c>
      <c r="AF18" s="4" t="str">
        <f>_xlfn.IFNA(INDEX('Historic replacements'!$I$3:$I$233,MATCH('Non-household rates'!$A18&amp;RIGHT('Non-household rates'!AF$4,2),'Historic replacements'!$A$3:$A$233,0)),"")</f>
        <v/>
      </c>
      <c r="AG18" s="4" t="str">
        <f>_xlfn.IFNA(INDEX('Historic replacements'!$I$3:$I$233,MATCH('Non-household rates'!$A18&amp;RIGHT('Non-household rates'!AG$4,2),'Historic replacements'!$A$3:$A$233,0)),"")</f>
        <v/>
      </c>
      <c r="AH18" s="4" t="str">
        <f>_xlfn.IFNA(INDEX('Historic replacements'!$I$3:$I$233,MATCH('Non-household rates'!$A18&amp;RIGHT('Non-household rates'!AH$4,2),'Historic replacements'!$A$3:$A$233,0)),"")</f>
        <v/>
      </c>
      <c r="AI18" s="4">
        <f>_xlfn.IFNA(INDEX('Historic replacements'!$I$3:$I$233,MATCH('Non-household rates'!$A18&amp;RIGHT('Non-household rates'!AI$4,2),'Historic replacements'!$A$3:$A$233,0)),"")</f>
        <v>155.827</v>
      </c>
      <c r="AJ18" s="4">
        <f>_xlfn.IFNA(INDEX('Historic replacements'!$I$3:$I$233,MATCH('Non-household rates'!$A18&amp;RIGHT('Non-household rates'!AJ$4,2),'Historic replacements'!$A$3:$A$233,0)),"")</f>
        <v>154.495196721312</v>
      </c>
      <c r="AK18" s="4">
        <f>_xlfn.IFNA(INDEX('Historic replacements'!$I$3:$I$233,MATCH('Non-household rates'!$A18&amp;RIGHT('Non-household rates'!AK$4,2),'Historic replacements'!$A$3:$A$233,0)),"")</f>
        <v>142.78399999999999</v>
      </c>
      <c r="AL18" s="4">
        <f>_xlfn.IFNA(INDEX('Historic replacements'!$I$3:$I$233,MATCH('Non-household rates'!$A18&amp;RIGHT('Non-household rates'!AL$4,2),'Historic replacements'!$A$3:$A$233,0)),"")</f>
        <v>159.4614</v>
      </c>
      <c r="AM18" s="4">
        <f>_xlfn.IFNA(INDEX('Historic replacements'!$I$3:$I$233,MATCH('Non-household rates'!$A18&amp;RIGHT('Non-household rates'!AM$4,2),'Historic replacements'!$A$3:$A$233,0)),"")</f>
        <v>158.98500000000001</v>
      </c>
      <c r="AN18" s="31">
        <f>_xlfn.IFNA(INDEX('Historic replacements'!$I$3:$I$233,MATCH('Non-household rates'!$A18&amp;RIGHT('Non-household rates'!AN$4,2),'Historic replacements'!$A$3:$A$233,0)),"")</f>
        <v>161.48316</v>
      </c>
    </row>
    <row r="19" spans="1:40">
      <c r="A19" s="30" t="s">
        <v>44</v>
      </c>
      <c r="B19" s="30">
        <f>_xlfn.IFNA(INDEX('Historic replacements'!$F$3:$F$233, MATCH('Non-household rates'!$A19&amp;RIGHT('Non-household rates'!B$4,2), 'Historic replacements'!$A$3:$A$233,0)),"")</f>
        <v>7.9329999999999998</v>
      </c>
      <c r="C19" s="4">
        <f>_xlfn.IFNA(INDEX('Historic replacements'!$F$3:$F$233, MATCH('Non-household rates'!$A19&amp;RIGHT('Non-household rates'!C$4,2), 'Historic replacements'!$A$3:$A$233,0)),"")</f>
        <v>7.2370000000000001</v>
      </c>
      <c r="D19" s="4">
        <f>_xlfn.IFNA(INDEX('Historic replacements'!$F$3:$F$233, MATCH('Non-household rates'!$A19&amp;RIGHT('Non-household rates'!D$4,2), 'Historic replacements'!$A$3:$A$233,0)),"")</f>
        <v>7.2770000000000001</v>
      </c>
      <c r="E19" s="4">
        <f>_xlfn.IFNA(INDEX('Historic replacements'!$F$3:$F$233, MATCH('Non-household rates'!$A19&amp;RIGHT('Non-household rates'!E$4,2), 'Historic replacements'!$A$3:$A$233,0)),"")</f>
        <v>7.593</v>
      </c>
      <c r="F19" s="4">
        <f>_xlfn.IFNA(INDEX('Historic replacements'!$F$3:$F$233, MATCH('Non-household rates'!$A19&amp;RIGHT('Non-household rates'!F$4,2), 'Historic replacements'!$A$3:$A$233,0)),"")</f>
        <v>9.3330000000000002</v>
      </c>
      <c r="G19" s="4">
        <f>_xlfn.IFNA(INDEX('Historic replacements'!$F$3:$F$233, MATCH('Non-household rates'!$A19&amp;RIGHT('Non-household rates'!G$4,2), 'Historic replacements'!$A$3:$A$233,0)),"")</f>
        <v>8.0429999999999993</v>
      </c>
      <c r="H19" s="4">
        <f>_xlfn.IFNA(INDEX('Historic replacements'!$F$3:$F$233, MATCH('Non-household rates'!$A19&amp;RIGHT('Non-household rates'!H$4,2), 'Historic replacements'!$A$3:$A$233,0)),"")</f>
        <v>2.355</v>
      </c>
      <c r="I19" s="4" t="str">
        <f>_xlfn.IFNA(INDEX('Historic replacements'!$F$3:$F$233, MATCH('Non-household rates'!$A19&amp;RIGHT('Non-household rates'!I$4,2), 'Historic replacements'!$A$3:$A$233,0)),"")</f>
        <v/>
      </c>
      <c r="J19" s="4" t="str">
        <f>_xlfn.IFNA(INDEX('Historic replacements'!$F$3:$F$233, MATCH('Non-household rates'!$A19&amp;RIGHT('Non-household rates'!J$4,2), 'Historic replacements'!$A$3:$A$233,0)),"")</f>
        <v/>
      </c>
      <c r="K19" s="4" t="str">
        <f>_xlfn.IFNA(INDEX('Historic replacements'!$F$3:$F$233, MATCH('Non-household rates'!$A19&amp;RIGHT('Non-household rates'!K$4,2), 'Historic replacements'!$A$3:$A$233,0)),"")</f>
        <v/>
      </c>
      <c r="L19" s="4" t="str">
        <f>_xlfn.IFNA(INDEX('Historic replacements'!$F$3:$F$233, MATCH('Non-household rates'!$A19&amp;RIGHT('Non-household rates'!L$4,2), 'Historic replacements'!$A$3:$A$233,0)),"")</f>
        <v/>
      </c>
      <c r="M19" s="4" t="str">
        <f>_xlfn.IFNA(INDEX('Historic replacements'!$F$3:$F$233, MATCH('Non-household rates'!$A19&amp;RIGHT('Non-household rates'!M$4,2), 'Historic replacements'!$A$3:$A$233,0)),"")</f>
        <v/>
      </c>
      <c r="N19" s="31" t="str">
        <f>_xlfn.IFNA(INDEX('Historic replacements'!$F$3:$F$233, MATCH('Non-household rates'!$A19&amp;RIGHT('Non-household rates'!N$4,2), 'Historic replacements'!$A$3:$A$233,0)),"")</f>
        <v/>
      </c>
      <c r="O19" s="30">
        <f>_xlfn.IFNA(INDEX('Historic replacements'!$D$3:$D$233,MATCH('Non-household rates'!$A19&amp;RIGHT('Non-household rates'!O$4,2), 'Historic replacements'!$A$3:$A$233,0)),"")</f>
        <v>197.31700000000001</v>
      </c>
      <c r="P19" s="4">
        <f>_xlfn.IFNA(INDEX('Historic replacements'!$D$3:$D$233,MATCH('Non-household rates'!$A19&amp;RIGHT('Non-household rates'!P$4,2), 'Historic replacements'!$A$3:$A$233,0)),"")</f>
        <v>198.35300000000001</v>
      </c>
      <c r="Q19" s="4">
        <f>_xlfn.IFNA(INDEX('Historic replacements'!$D$3:$D$233,MATCH('Non-household rates'!$A19&amp;RIGHT('Non-household rates'!Q$4,2), 'Historic replacements'!$A$3:$A$233,0)),"")</f>
        <v>199.47200000000001</v>
      </c>
      <c r="R19" s="4">
        <f>_xlfn.IFNA(INDEX('Historic replacements'!$D$3:$D$233,MATCH('Non-household rates'!$A19&amp;RIGHT('Non-household rates'!R$4,2), 'Historic replacements'!$A$3:$A$233,0)),"")</f>
        <v>209.92699999999999</v>
      </c>
      <c r="S19" s="4">
        <f>_xlfn.IFNA(INDEX('Historic replacements'!$D$3:$D$233,MATCH('Non-household rates'!$A19&amp;RIGHT('Non-household rates'!S$4,2), 'Historic replacements'!$A$3:$A$233,0)),"")</f>
        <v>210.161</v>
      </c>
      <c r="T19" s="4">
        <f>_xlfn.IFNA(INDEX('Historic replacements'!$D$3:$D$233,MATCH('Non-household rates'!$A19&amp;RIGHT('Non-household rates'!T$4,2), 'Historic replacements'!$A$3:$A$233,0)),"")</f>
        <v>184.767</v>
      </c>
      <c r="U19" s="4">
        <f>_xlfn.IFNA(INDEX('Historic replacements'!$D$3:$D$233,MATCH('Non-household rates'!$A19&amp;RIGHT('Non-household rates'!U$4,2), 'Historic replacements'!$A$3:$A$233,0)),"")</f>
        <v>190.23500000000001</v>
      </c>
      <c r="V19" s="4" t="str">
        <f>_xlfn.IFNA(INDEX('Historic replacements'!$D$3:$D$233,MATCH('Non-household rates'!$A19&amp;RIGHT('Non-household rates'!V$4,2), 'Historic replacements'!$A$3:$A$233,0)),"")</f>
        <v/>
      </c>
      <c r="W19" s="4" t="str">
        <f>_xlfn.IFNA(INDEX('Historic replacements'!$D$3:$D$233,MATCH('Non-household rates'!$A19&amp;RIGHT('Non-household rates'!W$4,2), 'Historic replacements'!$A$3:$A$233,0)),"")</f>
        <v/>
      </c>
      <c r="X19" s="4" t="str">
        <f>_xlfn.IFNA(INDEX('Historic replacements'!$D$3:$D$233,MATCH('Non-household rates'!$A19&amp;RIGHT('Non-household rates'!X$4,2), 'Historic replacements'!$A$3:$A$233,0)),"")</f>
        <v/>
      </c>
      <c r="Y19" s="4" t="str">
        <f>_xlfn.IFNA(INDEX('Historic replacements'!$D$3:$D$233,MATCH('Non-household rates'!$A19&amp;RIGHT('Non-household rates'!Y$4,2), 'Historic replacements'!$A$3:$A$233,0)),"")</f>
        <v/>
      </c>
      <c r="Z19" s="4" t="str">
        <f>_xlfn.IFNA(INDEX('Historic replacements'!$D$3:$D$233,MATCH('Non-household rates'!$A19&amp;RIGHT('Non-household rates'!Z$4,2), 'Historic replacements'!$A$3:$A$233,0)),"")</f>
        <v/>
      </c>
      <c r="AA19" s="4" t="str">
        <f>_xlfn.IFNA(INDEX('Historic replacements'!$D$3:$D$233,MATCH('Non-household rates'!$A19&amp;RIGHT('Non-household rates'!AA$4,2), 'Historic replacements'!$A$3:$A$233,0)),"")</f>
        <v/>
      </c>
      <c r="AB19" s="30">
        <f>_xlfn.IFNA(INDEX('Historic replacements'!$I$3:$I$233,MATCH('Non-household rates'!$A19&amp;RIGHT('Non-household rates'!AB$4,2),'Historic replacements'!$A$3:$A$233,0)),"")</f>
        <v>173.506</v>
      </c>
      <c r="AC19" s="4">
        <f>_xlfn.IFNA(INDEX('Historic replacements'!$I$3:$I$233,MATCH('Non-household rates'!$A19&amp;RIGHT('Non-household rates'!AC$4,2),'Historic replacements'!$A$3:$A$233,0)),"")</f>
        <v>171.33600000000001</v>
      </c>
      <c r="AD19" s="4">
        <f>_xlfn.IFNA(INDEX('Historic replacements'!$I$3:$I$233,MATCH('Non-household rates'!$A19&amp;RIGHT('Non-household rates'!AD$4,2),'Historic replacements'!$A$3:$A$233,0)),"")</f>
        <v>170.69900000000001</v>
      </c>
      <c r="AE19" s="4">
        <f>_xlfn.IFNA(INDEX('Historic replacements'!$I$3:$I$233,MATCH('Non-household rates'!$A19&amp;RIGHT('Non-household rates'!AE$4,2),'Historic replacements'!$A$3:$A$233,0)),"")</f>
        <v>171.24600000000001</v>
      </c>
      <c r="AF19" s="4">
        <f>_xlfn.IFNA(INDEX('Historic replacements'!$I$3:$I$233,MATCH('Non-household rates'!$A19&amp;RIGHT('Non-household rates'!AF$4,2),'Historic replacements'!$A$3:$A$233,0)),"")</f>
        <v>169.76</v>
      </c>
      <c r="AG19" s="4">
        <f>_xlfn.IFNA(INDEX('Historic replacements'!$I$3:$I$233,MATCH('Non-household rates'!$A19&amp;RIGHT('Non-household rates'!AG$4,2),'Historic replacements'!$A$3:$A$233,0)),"")</f>
        <v>162.596</v>
      </c>
      <c r="AH19" s="4">
        <f>_xlfn.IFNA(INDEX('Historic replacements'!$I$3:$I$233,MATCH('Non-household rates'!$A19&amp;RIGHT('Non-household rates'!AH$4,2),'Historic replacements'!$A$3:$A$233,0)),"")</f>
        <v>157.94499999999999</v>
      </c>
      <c r="AI19" s="4" t="str">
        <f>_xlfn.IFNA(INDEX('Historic replacements'!$I$3:$I$233,MATCH('Non-household rates'!$A19&amp;RIGHT('Non-household rates'!AI$4,2),'Historic replacements'!$A$3:$A$233,0)),"")</f>
        <v/>
      </c>
      <c r="AJ19" s="4" t="str">
        <f>_xlfn.IFNA(INDEX('Historic replacements'!$I$3:$I$233,MATCH('Non-household rates'!$A19&amp;RIGHT('Non-household rates'!AJ$4,2),'Historic replacements'!$A$3:$A$233,0)),"")</f>
        <v/>
      </c>
      <c r="AK19" s="4" t="str">
        <f>_xlfn.IFNA(INDEX('Historic replacements'!$I$3:$I$233,MATCH('Non-household rates'!$A19&amp;RIGHT('Non-household rates'!AK$4,2),'Historic replacements'!$A$3:$A$233,0)),"")</f>
        <v/>
      </c>
      <c r="AL19" s="4" t="str">
        <f>_xlfn.IFNA(INDEX('Historic replacements'!$I$3:$I$233,MATCH('Non-household rates'!$A19&amp;RIGHT('Non-household rates'!AL$4,2),'Historic replacements'!$A$3:$A$233,0)),"")</f>
        <v/>
      </c>
      <c r="AM19" s="4" t="str">
        <f>_xlfn.IFNA(INDEX('Historic replacements'!$I$3:$I$233,MATCH('Non-household rates'!$A19&amp;RIGHT('Non-household rates'!AM$4,2),'Historic replacements'!$A$3:$A$233,0)),"")</f>
        <v/>
      </c>
      <c r="AN19" s="31" t="str">
        <f>_xlfn.IFNA(INDEX('Historic replacements'!$I$3:$I$233,MATCH('Non-household rates'!$A19&amp;RIGHT('Non-household rates'!AN$4,2),'Historic replacements'!$A$3:$A$233,0)),"")</f>
        <v/>
      </c>
    </row>
    <row r="20" spans="1:40">
      <c r="A20" s="30" t="s">
        <v>46</v>
      </c>
      <c r="B20" s="30">
        <f>_xlfn.IFNA(INDEX('Historic replacements'!$F$3:$F$233, MATCH('Non-household rates'!$A20&amp;RIGHT('Non-household rates'!B$4,2), 'Historic replacements'!$A$3:$A$233,0)),"")</f>
        <v>1.647</v>
      </c>
      <c r="C20" s="4">
        <f>_xlfn.IFNA(INDEX('Historic replacements'!$F$3:$F$233, MATCH('Non-household rates'!$A20&amp;RIGHT('Non-household rates'!C$4,2), 'Historic replacements'!$A$3:$A$233,0)),"")</f>
        <v>1.7590000000000001</v>
      </c>
      <c r="D20" s="4">
        <f>_xlfn.IFNA(INDEX('Historic replacements'!$F$3:$F$233, MATCH('Non-household rates'!$A20&amp;RIGHT('Non-household rates'!D$4,2), 'Historic replacements'!$A$3:$A$233,0)),"")</f>
        <v>1.8879999999999999</v>
      </c>
      <c r="E20" s="4">
        <f>_xlfn.IFNA(INDEX('Historic replacements'!$F$3:$F$233, MATCH('Non-household rates'!$A20&amp;RIGHT('Non-household rates'!E$4,2), 'Historic replacements'!$A$3:$A$233,0)),"")</f>
        <v>2.1850000000000001</v>
      </c>
      <c r="F20" s="4">
        <f>_xlfn.IFNA(INDEX('Historic replacements'!$F$3:$F$233, MATCH('Non-household rates'!$A20&amp;RIGHT('Non-household rates'!F$4,2), 'Historic replacements'!$A$3:$A$233,0)),"")</f>
        <v>2.7730000000000001</v>
      </c>
      <c r="G20" s="4">
        <f>_xlfn.IFNA(INDEX('Historic replacements'!$F$3:$F$233, MATCH('Non-household rates'!$A20&amp;RIGHT('Non-household rates'!G$4,2), 'Historic replacements'!$A$3:$A$233,0)),"")</f>
        <v>1.31</v>
      </c>
      <c r="H20" s="4">
        <f>_xlfn.IFNA(INDEX('Historic replacements'!$F$3:$F$233, MATCH('Non-household rates'!$A20&amp;RIGHT('Non-household rates'!H$4,2), 'Historic replacements'!$A$3:$A$233,0)),"")</f>
        <v>0.37</v>
      </c>
      <c r="I20" s="4">
        <f>_xlfn.IFNA(INDEX('Historic replacements'!$F$3:$F$233, MATCH('Non-household rates'!$A20&amp;RIGHT('Non-household rates'!I$4,2), 'Historic replacements'!$A$3:$A$233,0)),"")</f>
        <v>0.38400000000000001</v>
      </c>
      <c r="J20" s="4">
        <f>_xlfn.IFNA(INDEX('Historic replacements'!$F$3:$F$233, MATCH('Non-household rates'!$A20&amp;RIGHT('Non-household rates'!J$4,2), 'Historic replacements'!$A$3:$A$233,0)),"")</f>
        <v>0.48099999999999998</v>
      </c>
      <c r="K20" s="4">
        <f>_xlfn.IFNA(INDEX('Historic replacements'!$F$3:$F$233, MATCH('Non-household rates'!$A20&amp;RIGHT('Non-household rates'!K$4,2), 'Historic replacements'!$A$3:$A$233,0)),"")</f>
        <v>0.41</v>
      </c>
      <c r="L20" s="4">
        <f>_xlfn.IFNA(INDEX('Historic replacements'!$F$3:$F$233, MATCH('Non-household rates'!$A20&amp;RIGHT('Non-household rates'!L$4,2), 'Historic replacements'!$A$3:$A$233,0)),"")</f>
        <v>0.57299999999999995</v>
      </c>
      <c r="M20" s="4">
        <f>_xlfn.IFNA(INDEX('Historic replacements'!$F$3:$F$233, MATCH('Non-household rates'!$A20&amp;RIGHT('Non-household rates'!M$4,2), 'Historic replacements'!$A$3:$A$233,0)),"")</f>
        <v>0.70699999999999996</v>
      </c>
      <c r="N20" s="31">
        <f>_xlfn.IFNA(INDEX('Historic replacements'!$F$3:$F$233, MATCH('Non-household rates'!$A20&amp;RIGHT('Non-household rates'!N$4,2), 'Historic replacements'!$A$3:$A$233,0)),"")</f>
        <v>2.5960000000000001</v>
      </c>
      <c r="O20" s="30">
        <f>_xlfn.IFNA(INDEX('Historic replacements'!$D$3:$D$233,MATCH('Non-household rates'!$A20&amp;RIGHT('Non-household rates'!O$4,2), 'Historic replacements'!$A$3:$A$233,0)),"")</f>
        <v>91.234000000000009</v>
      </c>
      <c r="P20" s="4">
        <f>_xlfn.IFNA(INDEX('Historic replacements'!$D$3:$D$233,MATCH('Non-household rates'!$A20&amp;RIGHT('Non-household rates'!P$4,2), 'Historic replacements'!$A$3:$A$233,0)),"")</f>
        <v>91.475999999999999</v>
      </c>
      <c r="Q20" s="4">
        <f>_xlfn.IFNA(INDEX('Historic replacements'!$D$3:$D$233,MATCH('Non-household rates'!$A20&amp;RIGHT('Non-household rates'!Q$4,2), 'Historic replacements'!$A$3:$A$233,0)),"")</f>
        <v>91.710902002376301</v>
      </c>
      <c r="R20" s="4">
        <f>_xlfn.IFNA(INDEX('Historic replacements'!$D$3:$D$233,MATCH('Non-household rates'!$A20&amp;RIGHT('Non-household rates'!R$4,2), 'Historic replacements'!$A$3:$A$233,0)),"")</f>
        <v>93.271001069749104</v>
      </c>
      <c r="S20" s="4">
        <f>_xlfn.IFNA(INDEX('Historic replacements'!$D$3:$D$233,MATCH('Non-household rates'!$A20&amp;RIGHT('Non-household rates'!S$4,2), 'Historic replacements'!$A$3:$A$233,0)),"")</f>
        <v>86.396000000000001</v>
      </c>
      <c r="T20" s="4">
        <f>_xlfn.IFNA(INDEX('Historic replacements'!$D$3:$D$233,MATCH('Non-household rates'!$A20&amp;RIGHT('Non-household rates'!T$4,2), 'Historic replacements'!$A$3:$A$233,0)),"")</f>
        <v>82.575999999999993</v>
      </c>
      <c r="U20" s="4">
        <f>_xlfn.IFNA(INDEX('Historic replacements'!$D$3:$D$233,MATCH('Non-household rates'!$A20&amp;RIGHT('Non-household rates'!U$4,2), 'Historic replacements'!$A$3:$A$233,0)),"")</f>
        <v>83.028000000000006</v>
      </c>
      <c r="V20" s="4">
        <f>_xlfn.IFNA(INDEX('Historic replacements'!$D$3:$D$233,MATCH('Non-household rates'!$A20&amp;RIGHT('Non-household rates'!V$4,2), 'Historic replacements'!$A$3:$A$233,0)),"")</f>
        <v>85.1</v>
      </c>
      <c r="W20" s="4">
        <f>_xlfn.IFNA(INDEX('Historic replacements'!$D$3:$D$233,MATCH('Non-household rates'!$A20&amp;RIGHT('Non-household rates'!W$4,2), 'Historic replacements'!$A$3:$A$233,0)),"")</f>
        <v>85.016000000000005</v>
      </c>
      <c r="X20" s="4">
        <f>_xlfn.IFNA(INDEX('Historic replacements'!$D$3:$D$233,MATCH('Non-household rates'!$A20&amp;RIGHT('Non-household rates'!X$4,2), 'Historic replacements'!$A$3:$A$233,0)),"")</f>
        <v>81.968999999999994</v>
      </c>
      <c r="Y20" s="4">
        <f>_xlfn.IFNA(INDEX('Historic replacements'!$D$3:$D$233,MATCH('Non-household rates'!$A20&amp;RIGHT('Non-household rates'!Y$4,2), 'Historic replacements'!$A$3:$A$233,0)),"")</f>
        <v>82.198999999999998</v>
      </c>
      <c r="Z20" s="4">
        <f>_xlfn.IFNA(INDEX('Historic replacements'!$D$3:$D$233,MATCH('Non-household rates'!$A20&amp;RIGHT('Non-household rates'!Z$4,2), 'Historic replacements'!$A$3:$A$233,0)),"")</f>
        <v>82.58</v>
      </c>
      <c r="AA20" s="4">
        <f>_xlfn.IFNA(INDEX('Historic replacements'!$D$3:$D$233,MATCH('Non-household rates'!$A20&amp;RIGHT('Non-household rates'!AA$4,2), 'Historic replacements'!$A$3:$A$233,0)),"")</f>
        <v>82.62700000000001</v>
      </c>
      <c r="AB20" s="30">
        <f>_xlfn.IFNA(INDEX('Historic replacements'!$I$3:$I$233,MATCH('Non-household rates'!$A20&amp;RIGHT('Non-household rates'!AB$4,2),'Historic replacements'!$A$3:$A$233,0)),"")</f>
        <v>81.819583333333298</v>
      </c>
      <c r="AC20" s="4">
        <f>_xlfn.IFNA(INDEX('Historic replacements'!$I$3:$I$233,MATCH('Non-household rates'!$A20&amp;RIGHT('Non-household rates'!AC$4,2),'Historic replacements'!$A$3:$A$233,0)),"")</f>
        <v>81.623500000000007</v>
      </c>
      <c r="AD20" s="4">
        <f>_xlfn.IFNA(INDEX('Historic replacements'!$I$3:$I$233,MATCH('Non-household rates'!$A20&amp;RIGHT('Non-household rates'!AD$4,2),'Historic replacements'!$A$3:$A$233,0)),"")</f>
        <v>82.173916666666699</v>
      </c>
      <c r="AE20" s="4">
        <f>_xlfn.IFNA(INDEX('Historic replacements'!$I$3:$I$233,MATCH('Non-household rates'!$A20&amp;RIGHT('Non-household rates'!AE$4,2),'Historic replacements'!$A$3:$A$233,0)),"")</f>
        <v>83.450083333333296</v>
      </c>
      <c r="AF20" s="4">
        <f>_xlfn.IFNA(INDEX('Historic replacements'!$I$3:$I$233,MATCH('Non-household rates'!$A20&amp;RIGHT('Non-household rates'!AF$4,2),'Historic replacements'!$A$3:$A$233,0)),"")</f>
        <v>78.910250000000005</v>
      </c>
      <c r="AG20" s="4">
        <f>_xlfn.IFNA(INDEX('Historic replacements'!$I$3:$I$233,MATCH('Non-household rates'!$A20&amp;RIGHT('Non-household rates'!AG$4,2),'Historic replacements'!$A$3:$A$233,0)),"")</f>
        <v>76.897000000000006</v>
      </c>
      <c r="AH20" s="4">
        <f>_xlfn.IFNA(INDEX('Historic replacements'!$I$3:$I$233,MATCH('Non-household rates'!$A20&amp;RIGHT('Non-household rates'!AH$4,2),'Historic replacements'!$A$3:$A$233,0)),"")</f>
        <v>74.709999999999994</v>
      </c>
      <c r="AI20" s="4">
        <f>_xlfn.IFNA(INDEX('Historic replacements'!$I$3:$I$233,MATCH('Non-household rates'!$A20&amp;RIGHT('Non-household rates'!AI$4,2),'Historic replacements'!$A$3:$A$233,0)),"")</f>
        <v>74.906000000000006</v>
      </c>
      <c r="AJ20" s="4">
        <f>_xlfn.IFNA(INDEX('Historic replacements'!$I$3:$I$233,MATCH('Non-household rates'!$A20&amp;RIGHT('Non-household rates'!AJ$4,2),'Historic replacements'!$A$3:$A$233,0)),"")</f>
        <v>74.733999999999995</v>
      </c>
      <c r="AK20" s="4">
        <f>_xlfn.IFNA(INDEX('Historic replacements'!$I$3:$I$233,MATCH('Non-household rates'!$A20&amp;RIGHT('Non-household rates'!AK$4,2),'Historic replacements'!$A$3:$A$233,0)),"")</f>
        <v>72.162000000000006</v>
      </c>
      <c r="AL20" s="4">
        <f>_xlfn.IFNA(INDEX('Historic replacements'!$I$3:$I$233,MATCH('Non-household rates'!$A20&amp;RIGHT('Non-household rates'!AL$4,2),'Historic replacements'!$A$3:$A$233,0)),"")</f>
        <v>72.617750000000001</v>
      </c>
      <c r="AM20" s="4">
        <f>_xlfn.IFNA(INDEX('Historic replacements'!$I$3:$I$233,MATCH('Non-household rates'!$A20&amp;RIGHT('Non-household rates'!AM$4,2),'Historic replacements'!$A$3:$A$233,0)),"")</f>
        <v>73.512</v>
      </c>
      <c r="AN20" s="31">
        <f>_xlfn.IFNA(INDEX('Historic replacements'!$I$3:$I$233,MATCH('Non-household rates'!$A20&amp;RIGHT('Non-household rates'!AN$4,2),'Historic replacements'!$A$3:$A$233,0)),"")</f>
        <v>74.164000000000001</v>
      </c>
    </row>
    <row r="21" spans="1:40">
      <c r="A21" s="30" t="s">
        <v>45</v>
      </c>
      <c r="B21" s="30">
        <f>_xlfn.IFNA(INDEX('Historic replacements'!$F$3:$F$233, MATCH('Non-household rates'!$A21&amp;RIGHT('Non-household rates'!B$4,2), 'Historic replacements'!$A$3:$A$233,0)),"")</f>
        <v>0.875</v>
      </c>
      <c r="C21" s="4">
        <f>_xlfn.IFNA(INDEX('Historic replacements'!$F$3:$F$233, MATCH('Non-household rates'!$A21&amp;RIGHT('Non-household rates'!C$4,2), 'Historic replacements'!$A$3:$A$233,0)),"")</f>
        <v>1.1020000000000001</v>
      </c>
      <c r="D21" s="4">
        <f>_xlfn.IFNA(INDEX('Historic replacements'!$F$3:$F$233, MATCH('Non-household rates'!$A21&amp;RIGHT('Non-household rates'!D$4,2), 'Historic replacements'!$A$3:$A$233,0)),"")</f>
        <v>1.325</v>
      </c>
      <c r="E21" s="4">
        <f>_xlfn.IFNA(INDEX('Historic replacements'!$F$3:$F$233, MATCH('Non-household rates'!$A21&amp;RIGHT('Non-household rates'!E$4,2), 'Historic replacements'!$A$3:$A$233,0)),"")</f>
        <v>1.716</v>
      </c>
      <c r="F21" s="4">
        <f>_xlfn.IFNA(INDEX('Historic replacements'!$F$3:$F$233, MATCH('Non-household rates'!$A21&amp;RIGHT('Non-household rates'!F$4,2), 'Historic replacements'!$A$3:$A$233,0)),"")</f>
        <v>2.2400000000000002</v>
      </c>
      <c r="G21" s="4" t="str">
        <f>_xlfn.IFNA(INDEX('Historic replacements'!$F$3:$F$233, MATCH('Non-household rates'!$A21&amp;RIGHT('Non-household rates'!G$4,2), 'Historic replacements'!$A$3:$A$233,0)),"")</f>
        <v/>
      </c>
      <c r="H21" s="4" t="str">
        <f>_xlfn.IFNA(INDEX('Historic replacements'!$F$3:$F$233, MATCH('Non-household rates'!$A21&amp;RIGHT('Non-household rates'!H$4,2), 'Historic replacements'!$A$3:$A$233,0)),"")</f>
        <v/>
      </c>
      <c r="I21" s="4" t="str">
        <f>_xlfn.IFNA(INDEX('Historic replacements'!$F$3:$F$233, MATCH('Non-household rates'!$A21&amp;RIGHT('Non-household rates'!I$4,2), 'Historic replacements'!$A$3:$A$233,0)),"")</f>
        <v/>
      </c>
      <c r="J21" s="4" t="str">
        <f>_xlfn.IFNA(INDEX('Historic replacements'!$F$3:$F$233, MATCH('Non-household rates'!$A21&amp;RIGHT('Non-household rates'!J$4,2), 'Historic replacements'!$A$3:$A$233,0)),"")</f>
        <v/>
      </c>
      <c r="K21" s="4" t="str">
        <f>_xlfn.IFNA(INDEX('Historic replacements'!$F$3:$F$233, MATCH('Non-household rates'!$A21&amp;RIGHT('Non-household rates'!K$4,2), 'Historic replacements'!$A$3:$A$233,0)),"")</f>
        <v/>
      </c>
      <c r="L21" s="4" t="str">
        <f>_xlfn.IFNA(INDEX('Historic replacements'!$F$3:$F$233, MATCH('Non-household rates'!$A21&amp;RIGHT('Non-household rates'!L$4,2), 'Historic replacements'!$A$3:$A$233,0)),"")</f>
        <v/>
      </c>
      <c r="M21" s="4" t="str">
        <f>_xlfn.IFNA(INDEX('Historic replacements'!$F$3:$F$233, MATCH('Non-household rates'!$A21&amp;RIGHT('Non-household rates'!M$4,2), 'Historic replacements'!$A$3:$A$233,0)),"")</f>
        <v/>
      </c>
      <c r="N21" s="31" t="str">
        <f>_xlfn.IFNA(INDEX('Historic replacements'!$F$3:$F$233, MATCH('Non-household rates'!$A21&amp;RIGHT('Non-household rates'!N$4,2), 'Historic replacements'!$A$3:$A$233,0)),"")</f>
        <v/>
      </c>
      <c r="O21" s="30">
        <f>_xlfn.IFNA(INDEX('Historic replacements'!$D$3:$D$233,MATCH('Non-household rates'!$A21&amp;RIGHT('Non-household rates'!O$4,2), 'Historic replacements'!$A$3:$A$233,0)),"")</f>
        <v>75.084000000000003</v>
      </c>
      <c r="P21" s="4">
        <f>_xlfn.IFNA(INDEX('Historic replacements'!$D$3:$D$233,MATCH('Non-household rates'!$A21&amp;RIGHT('Non-household rates'!P$4,2), 'Historic replacements'!$A$3:$A$233,0)),"")</f>
        <v>75.376000000000005</v>
      </c>
      <c r="Q21" s="4">
        <f>_xlfn.IFNA(INDEX('Historic replacements'!$D$3:$D$233,MATCH('Non-household rates'!$A21&amp;RIGHT('Non-household rates'!Q$4,2), 'Historic replacements'!$A$3:$A$233,0)),"")</f>
        <v>75.635000000000005</v>
      </c>
      <c r="R21" s="4">
        <f>_xlfn.IFNA(INDEX('Historic replacements'!$D$3:$D$233,MATCH('Non-household rates'!$A21&amp;RIGHT('Non-household rates'!R$4,2), 'Historic replacements'!$A$3:$A$233,0)),"")</f>
        <v>77.254999999999995</v>
      </c>
      <c r="S21" s="4">
        <f>_xlfn.IFNA(INDEX('Historic replacements'!$D$3:$D$233,MATCH('Non-household rates'!$A21&amp;RIGHT('Non-household rates'!S$4,2), 'Historic replacements'!$A$3:$A$233,0)),"")</f>
        <v>69.879000000000005</v>
      </c>
      <c r="T21" s="4" t="str">
        <f>_xlfn.IFNA(INDEX('Historic replacements'!$D$3:$D$233,MATCH('Non-household rates'!$A21&amp;RIGHT('Non-household rates'!T$4,2), 'Historic replacements'!$A$3:$A$233,0)),"")</f>
        <v/>
      </c>
      <c r="U21" s="4" t="str">
        <f>_xlfn.IFNA(INDEX('Historic replacements'!$D$3:$D$233,MATCH('Non-household rates'!$A21&amp;RIGHT('Non-household rates'!U$4,2), 'Historic replacements'!$A$3:$A$233,0)),"")</f>
        <v/>
      </c>
      <c r="V21" s="4" t="str">
        <f>_xlfn.IFNA(INDEX('Historic replacements'!$D$3:$D$233,MATCH('Non-household rates'!$A21&amp;RIGHT('Non-household rates'!V$4,2), 'Historic replacements'!$A$3:$A$233,0)),"")</f>
        <v/>
      </c>
      <c r="W21" s="4" t="str">
        <f>_xlfn.IFNA(INDEX('Historic replacements'!$D$3:$D$233,MATCH('Non-household rates'!$A21&amp;RIGHT('Non-household rates'!W$4,2), 'Historic replacements'!$A$3:$A$233,0)),"")</f>
        <v/>
      </c>
      <c r="X21" s="4" t="str">
        <f>_xlfn.IFNA(INDEX('Historic replacements'!$D$3:$D$233,MATCH('Non-household rates'!$A21&amp;RIGHT('Non-household rates'!X$4,2), 'Historic replacements'!$A$3:$A$233,0)),"")</f>
        <v/>
      </c>
      <c r="Y21" s="4" t="str">
        <f>_xlfn.IFNA(INDEX('Historic replacements'!$D$3:$D$233,MATCH('Non-household rates'!$A21&amp;RIGHT('Non-household rates'!Y$4,2), 'Historic replacements'!$A$3:$A$233,0)),"")</f>
        <v/>
      </c>
      <c r="Z21" s="4" t="str">
        <f>_xlfn.IFNA(INDEX('Historic replacements'!$D$3:$D$233,MATCH('Non-household rates'!$A21&amp;RIGHT('Non-household rates'!Z$4,2), 'Historic replacements'!$A$3:$A$233,0)),"")</f>
        <v/>
      </c>
      <c r="AA21" s="4" t="str">
        <f>_xlfn.IFNA(INDEX('Historic replacements'!$D$3:$D$233,MATCH('Non-household rates'!$A21&amp;RIGHT('Non-household rates'!AA$4,2), 'Historic replacements'!$A$3:$A$233,0)),"")</f>
        <v/>
      </c>
      <c r="AB21" s="30">
        <f>_xlfn.IFNA(INDEX('Historic replacements'!$I$3:$I$233,MATCH('Non-household rates'!$A21&amp;RIGHT('Non-household rates'!AB$4,2),'Historic replacements'!$A$3:$A$233,0)),"")</f>
        <v>66.789583333333297</v>
      </c>
      <c r="AC21" s="4">
        <f>_xlfn.IFNA(INDEX('Historic replacements'!$I$3:$I$233,MATCH('Non-household rates'!$A21&amp;RIGHT('Non-household rates'!AC$4,2),'Historic replacements'!$A$3:$A$233,0)),"")</f>
        <v>66.613500000000002</v>
      </c>
      <c r="AD21" s="4">
        <f>_xlfn.IFNA(INDEX('Historic replacements'!$I$3:$I$233,MATCH('Non-household rates'!$A21&amp;RIGHT('Non-household rates'!AD$4,2),'Historic replacements'!$A$3:$A$233,0)),"")</f>
        <v>67.233916666666701</v>
      </c>
      <c r="AE21" s="4">
        <f>_xlfn.IFNA(INDEX('Historic replacements'!$I$3:$I$233,MATCH('Non-household rates'!$A21&amp;RIGHT('Non-household rates'!AE$4,2),'Historic replacements'!$A$3:$A$233,0)),"")</f>
        <v>68.570083333333301</v>
      </c>
      <c r="AF21" s="4">
        <f>_xlfn.IFNA(INDEX('Historic replacements'!$I$3:$I$233,MATCH('Non-household rates'!$A21&amp;RIGHT('Non-household rates'!AF$4,2),'Historic replacements'!$A$3:$A$233,0)),"")</f>
        <v>64.930250000000001</v>
      </c>
      <c r="AG21" s="4" t="str">
        <f>_xlfn.IFNA(INDEX('Historic replacements'!$I$3:$I$233,MATCH('Non-household rates'!$A21&amp;RIGHT('Non-household rates'!AG$4,2),'Historic replacements'!$A$3:$A$233,0)),"")</f>
        <v/>
      </c>
      <c r="AH21" s="4" t="str">
        <f>_xlfn.IFNA(INDEX('Historic replacements'!$I$3:$I$233,MATCH('Non-household rates'!$A21&amp;RIGHT('Non-household rates'!AH$4,2),'Historic replacements'!$A$3:$A$233,0)),"")</f>
        <v/>
      </c>
      <c r="AI21" s="4" t="str">
        <f>_xlfn.IFNA(INDEX('Historic replacements'!$I$3:$I$233,MATCH('Non-household rates'!$A21&amp;RIGHT('Non-household rates'!AI$4,2),'Historic replacements'!$A$3:$A$233,0)),"")</f>
        <v/>
      </c>
      <c r="AJ21" s="4" t="str">
        <f>_xlfn.IFNA(INDEX('Historic replacements'!$I$3:$I$233,MATCH('Non-household rates'!$A21&amp;RIGHT('Non-household rates'!AJ$4,2),'Historic replacements'!$A$3:$A$233,0)),"")</f>
        <v/>
      </c>
      <c r="AK21" s="4" t="str">
        <f>_xlfn.IFNA(INDEX('Historic replacements'!$I$3:$I$233,MATCH('Non-household rates'!$A21&amp;RIGHT('Non-household rates'!AK$4,2),'Historic replacements'!$A$3:$A$233,0)),"")</f>
        <v/>
      </c>
      <c r="AL21" s="4" t="str">
        <f>_xlfn.IFNA(INDEX('Historic replacements'!$I$3:$I$233,MATCH('Non-household rates'!$A21&amp;RIGHT('Non-household rates'!AL$4,2),'Historic replacements'!$A$3:$A$233,0)),"")</f>
        <v/>
      </c>
      <c r="AM21" s="4" t="str">
        <f>_xlfn.IFNA(INDEX('Historic replacements'!$I$3:$I$233,MATCH('Non-household rates'!$A21&amp;RIGHT('Non-household rates'!AM$4,2),'Historic replacements'!$A$3:$A$233,0)),"")</f>
        <v/>
      </c>
      <c r="AN21" s="31" t="str">
        <f>_xlfn.IFNA(INDEX('Historic replacements'!$I$3:$I$233,MATCH('Non-household rates'!$A21&amp;RIGHT('Non-household rates'!AN$4,2),'Historic replacements'!$A$3:$A$233,0)),"")</f>
        <v/>
      </c>
    </row>
    <row r="22" spans="1:40">
      <c r="A22" s="30" t="s">
        <v>47</v>
      </c>
      <c r="B22" s="30">
        <f>_xlfn.IFNA(INDEX('Historic replacements'!$F$3:$F$233, MATCH('Non-household rates'!$A22&amp;RIGHT('Non-household rates'!B$4,2), 'Historic replacements'!$A$3:$A$233,0)),"")</f>
        <v>2.2810000000000001</v>
      </c>
      <c r="C22" s="4">
        <f>_xlfn.IFNA(INDEX('Historic replacements'!$F$3:$F$233, MATCH('Non-household rates'!$A22&amp;RIGHT('Non-household rates'!C$4,2), 'Historic replacements'!$A$3:$A$233,0)),"")</f>
        <v>3.9729999999999999</v>
      </c>
      <c r="D22" s="4">
        <f>_xlfn.IFNA(INDEX('Historic replacements'!$F$3:$F$233, MATCH('Non-household rates'!$A22&amp;RIGHT('Non-household rates'!D$4,2), 'Historic replacements'!$A$3:$A$233,0)),"")</f>
        <v>3.6219999999999999</v>
      </c>
      <c r="E22" s="4">
        <f>_xlfn.IFNA(INDEX('Historic replacements'!$F$3:$F$233, MATCH('Non-household rates'!$A22&amp;RIGHT('Non-household rates'!E$4,2), 'Historic replacements'!$A$3:$A$233,0)),"")</f>
        <v>3</v>
      </c>
      <c r="F22" s="4">
        <f>_xlfn.IFNA(INDEX('Historic replacements'!$F$3:$F$233, MATCH('Non-household rates'!$A22&amp;RIGHT('Non-household rates'!F$4,2), 'Historic replacements'!$A$3:$A$233,0)),"")</f>
        <v>3.6680000000000001</v>
      </c>
      <c r="G22" s="4">
        <f>_xlfn.IFNA(INDEX('Historic replacements'!$F$3:$F$233, MATCH('Non-household rates'!$A22&amp;RIGHT('Non-household rates'!G$4,2), 'Historic replacements'!$A$3:$A$233,0)),"")</f>
        <v>3.992</v>
      </c>
      <c r="H22" s="4">
        <f>_xlfn.IFNA(INDEX('Historic replacements'!$F$3:$F$233, MATCH('Non-household rates'!$A22&amp;RIGHT('Non-household rates'!H$4,2), 'Historic replacements'!$A$3:$A$233,0)),"")</f>
        <v>0.55300000000000005</v>
      </c>
      <c r="I22" s="4">
        <f>_xlfn.IFNA(INDEX('Historic replacements'!$F$3:$F$233, MATCH('Non-household rates'!$A22&amp;RIGHT('Non-household rates'!I$4,2), 'Historic replacements'!$A$3:$A$233,0)),"")</f>
        <v>2.1539999999999999</v>
      </c>
      <c r="J22" s="4">
        <f>_xlfn.IFNA(INDEX('Historic replacements'!$F$3:$F$233, MATCH('Non-household rates'!$A22&amp;RIGHT('Non-household rates'!J$4,2), 'Historic replacements'!$A$3:$A$233,0)),"")</f>
        <v>8.9380000000000006</v>
      </c>
      <c r="K22" s="4">
        <f>_xlfn.IFNA(INDEX('Historic replacements'!$F$3:$F$233, MATCH('Non-household rates'!$A22&amp;RIGHT('Non-household rates'!K$4,2), 'Historic replacements'!$A$3:$A$233,0)),"")</f>
        <v>11.360000000000001</v>
      </c>
      <c r="L22" s="4">
        <f>_xlfn.IFNA(INDEX('Historic replacements'!$F$3:$F$233, MATCH('Non-household rates'!$A22&amp;RIGHT('Non-household rates'!L$4,2), 'Historic replacements'!$A$3:$A$233,0)),"")</f>
        <v>10.638999999999999</v>
      </c>
      <c r="M22" s="4">
        <f>_xlfn.IFNA(INDEX('Historic replacements'!$F$3:$F$233, MATCH('Non-household rates'!$A22&amp;RIGHT('Non-household rates'!M$4,2), 'Historic replacements'!$A$3:$A$233,0)),"")</f>
        <v>10.821999999999999</v>
      </c>
      <c r="N22" s="31">
        <f>_xlfn.IFNA(INDEX('Historic replacements'!$F$3:$F$233, MATCH('Non-household rates'!$A22&amp;RIGHT('Non-household rates'!N$4,2), 'Historic replacements'!$A$3:$A$233,0)),"")</f>
        <v>12.358000000000001</v>
      </c>
      <c r="O22" s="30">
        <f>_xlfn.IFNA(INDEX('Historic replacements'!$D$3:$D$233,MATCH('Non-household rates'!$A22&amp;RIGHT('Non-household rates'!O$4,2), 'Historic replacements'!$A$3:$A$233,0)),"")</f>
        <v>220.261</v>
      </c>
      <c r="P22" s="4">
        <f>_xlfn.IFNA(INDEX('Historic replacements'!$D$3:$D$233,MATCH('Non-household rates'!$A22&amp;RIGHT('Non-household rates'!P$4,2), 'Historic replacements'!$A$3:$A$233,0)),"")</f>
        <v>217.97499999999999</v>
      </c>
      <c r="Q22" s="4">
        <f>_xlfn.IFNA(INDEX('Historic replacements'!$D$3:$D$233,MATCH('Non-household rates'!$A22&amp;RIGHT('Non-household rates'!Q$4,2), 'Historic replacements'!$A$3:$A$233,0)),"")</f>
        <v>216.52</v>
      </c>
      <c r="R22" s="4">
        <f>_xlfn.IFNA(INDEX('Historic replacements'!$D$3:$D$233,MATCH('Non-household rates'!$A22&amp;RIGHT('Non-household rates'!R$4,2), 'Historic replacements'!$A$3:$A$233,0)),"")</f>
        <v>214.435</v>
      </c>
      <c r="S22" s="4">
        <f>_xlfn.IFNA(INDEX('Historic replacements'!$D$3:$D$233,MATCH('Non-household rates'!$A22&amp;RIGHT('Non-household rates'!S$4,2), 'Historic replacements'!$A$3:$A$233,0)),"")</f>
        <v>213.827</v>
      </c>
      <c r="T22" s="4">
        <f>_xlfn.IFNA(INDEX('Historic replacements'!$D$3:$D$233,MATCH('Non-household rates'!$A22&amp;RIGHT('Non-household rates'!T$4,2), 'Historic replacements'!$A$3:$A$233,0)),"")</f>
        <v>214.91499999999999</v>
      </c>
      <c r="U22" s="4">
        <f>_xlfn.IFNA(INDEX('Historic replacements'!$D$3:$D$233,MATCH('Non-household rates'!$A22&amp;RIGHT('Non-household rates'!U$4,2), 'Historic replacements'!$A$3:$A$233,0)),"")</f>
        <v>218.953</v>
      </c>
      <c r="V22" s="4">
        <f>_xlfn.IFNA(INDEX('Historic replacements'!$D$3:$D$233,MATCH('Non-household rates'!$A22&amp;RIGHT('Non-household rates'!V$4,2), 'Historic replacements'!$A$3:$A$233,0)),"")</f>
        <v>219.32</v>
      </c>
      <c r="W22" s="4">
        <f>_xlfn.IFNA(INDEX('Historic replacements'!$D$3:$D$233,MATCH('Non-household rates'!$A22&amp;RIGHT('Non-household rates'!W$4,2), 'Historic replacements'!$A$3:$A$233,0)),"")</f>
        <v>216.535</v>
      </c>
      <c r="X22" s="4">
        <f>_xlfn.IFNA(INDEX('Historic replacements'!$D$3:$D$233,MATCH('Non-household rates'!$A22&amp;RIGHT('Non-household rates'!X$4,2), 'Historic replacements'!$A$3:$A$233,0)),"")</f>
        <v>214.2</v>
      </c>
      <c r="Y22" s="4">
        <f>_xlfn.IFNA(INDEX('Historic replacements'!$D$3:$D$233,MATCH('Non-household rates'!$A22&amp;RIGHT('Non-household rates'!Y$4,2), 'Historic replacements'!$A$3:$A$233,0)),"")</f>
        <v>212.65799999999999</v>
      </c>
      <c r="Z22" s="4">
        <f>_xlfn.IFNA(INDEX('Historic replacements'!$D$3:$D$233,MATCH('Non-household rates'!$A22&amp;RIGHT('Non-household rates'!Z$4,2), 'Historic replacements'!$A$3:$A$233,0)),"")</f>
        <v>210.60599999999999</v>
      </c>
      <c r="AA22" s="4">
        <f>_xlfn.IFNA(INDEX('Historic replacements'!$D$3:$D$233,MATCH('Non-household rates'!$A22&amp;RIGHT('Non-household rates'!AA$4,2), 'Historic replacements'!$A$3:$A$233,0)),"")</f>
        <v>205.89400000000001</v>
      </c>
      <c r="AB22" s="30">
        <f>_xlfn.IFNA(INDEX('Historic replacements'!$I$3:$I$233,MATCH('Non-household rates'!$A22&amp;RIGHT('Non-household rates'!AB$4,2),'Historic replacements'!$A$3:$A$233,0)),"")</f>
        <v>178.4015</v>
      </c>
      <c r="AC22" s="4">
        <f>_xlfn.IFNA(INDEX('Historic replacements'!$I$3:$I$233,MATCH('Non-household rates'!$A22&amp;RIGHT('Non-household rates'!AC$4,2),'Historic replacements'!$A$3:$A$233,0)),"")</f>
        <v>178.334</v>
      </c>
      <c r="AD22" s="4">
        <f>_xlfn.IFNA(INDEX('Historic replacements'!$I$3:$I$233,MATCH('Non-household rates'!$A22&amp;RIGHT('Non-household rates'!AD$4,2),'Historic replacements'!$A$3:$A$233,0)),"")</f>
        <v>178.41249999999999</v>
      </c>
      <c r="AE22" s="4">
        <f>_xlfn.IFNA(INDEX('Historic replacements'!$I$3:$I$233,MATCH('Non-household rates'!$A22&amp;RIGHT('Non-household rates'!AE$4,2),'Historic replacements'!$A$3:$A$233,0)),"")</f>
        <v>178.17250000000001</v>
      </c>
      <c r="AF22" s="4">
        <f>_xlfn.IFNA(INDEX('Historic replacements'!$I$3:$I$233,MATCH('Non-household rates'!$A22&amp;RIGHT('Non-household rates'!AF$4,2),'Historic replacements'!$A$3:$A$233,0)),"")</f>
        <v>177.76499999999999</v>
      </c>
      <c r="AG22" s="4">
        <f>_xlfn.IFNA(INDEX('Historic replacements'!$I$3:$I$233,MATCH('Non-household rates'!$A22&amp;RIGHT('Non-household rates'!AG$4,2),'Historic replacements'!$A$3:$A$233,0)),"")</f>
        <v>177.625</v>
      </c>
      <c r="AH22" s="4">
        <f>_xlfn.IFNA(INDEX('Historic replacements'!$I$3:$I$233,MATCH('Non-household rates'!$A22&amp;RIGHT('Non-household rates'!AH$4,2),'Historic replacements'!$A$3:$A$233,0)),"")</f>
        <v>163.37899999999999</v>
      </c>
      <c r="AI22" s="4">
        <f>_xlfn.IFNA(INDEX('Historic replacements'!$I$3:$I$233,MATCH('Non-household rates'!$A22&amp;RIGHT('Non-household rates'!AI$4,2),'Historic replacements'!$A$3:$A$233,0)),"")</f>
        <v>147.63</v>
      </c>
      <c r="AJ22" s="4">
        <f>_xlfn.IFNA(INDEX('Historic replacements'!$I$3:$I$233,MATCH('Non-household rates'!$A22&amp;RIGHT('Non-household rates'!AJ$4,2),'Historic replacements'!$A$3:$A$233,0)),"")</f>
        <v>118.779</v>
      </c>
      <c r="AK22" s="4">
        <f>_xlfn.IFNA(INDEX('Historic replacements'!$I$3:$I$233,MATCH('Non-household rates'!$A22&amp;RIGHT('Non-household rates'!AK$4,2),'Historic replacements'!$A$3:$A$233,0)),"")</f>
        <v>120.462</v>
      </c>
      <c r="AL22" s="4">
        <f>_xlfn.IFNA(INDEX('Historic replacements'!$I$3:$I$233,MATCH('Non-household rates'!$A22&amp;RIGHT('Non-household rates'!AL$4,2),'Historic replacements'!$A$3:$A$233,0)),"")</f>
        <v>148.89400000000001</v>
      </c>
      <c r="AM22" s="4">
        <f>_xlfn.IFNA(INDEX('Historic replacements'!$I$3:$I$233,MATCH('Non-household rates'!$A22&amp;RIGHT('Non-household rates'!AM$4,2),'Historic replacements'!$A$3:$A$233,0)),"")</f>
        <v>147.149</v>
      </c>
      <c r="AN22" s="31">
        <f>_xlfn.IFNA(INDEX('Historic replacements'!$I$3:$I$233,MATCH('Non-household rates'!$A22&amp;RIGHT('Non-household rates'!AN$4,2),'Historic replacements'!$A$3:$A$233,0)),"")</f>
        <v>145.047</v>
      </c>
    </row>
    <row r="23" spans="1:40">
      <c r="A23" s="30" t="s">
        <v>48</v>
      </c>
      <c r="B23" s="30">
        <f>_xlfn.IFNA(INDEX('Historic replacements'!$F$3:$F$233, MATCH('Non-household rates'!$A23&amp;RIGHT('Non-household rates'!B$4,2), 'Historic replacements'!$A$3:$A$233,0)),"")</f>
        <v>4.2009999999999996</v>
      </c>
      <c r="C23" s="4">
        <f>_xlfn.IFNA(INDEX('Historic replacements'!$F$3:$F$233, MATCH('Non-household rates'!$A23&amp;RIGHT('Non-household rates'!C$4,2), 'Historic replacements'!$A$3:$A$233,0)),"")</f>
        <v>3.2829999999999999</v>
      </c>
      <c r="D23" s="4">
        <f>_xlfn.IFNA(INDEX('Historic replacements'!$F$3:$F$233, MATCH('Non-household rates'!$A23&amp;RIGHT('Non-household rates'!D$4,2), 'Historic replacements'!$A$3:$A$233,0)),"")</f>
        <v>3.0270000000000001</v>
      </c>
      <c r="E23" s="4">
        <f>_xlfn.IFNA(INDEX('Historic replacements'!$F$3:$F$233, MATCH('Non-household rates'!$A23&amp;RIGHT('Non-household rates'!E$4,2), 'Historic replacements'!$A$3:$A$233,0)),"")</f>
        <v>3.0859999999999999</v>
      </c>
      <c r="F23" s="4">
        <f>_xlfn.IFNA(INDEX('Historic replacements'!$F$3:$F$233, MATCH('Non-household rates'!$A23&amp;RIGHT('Non-household rates'!F$4,2), 'Historic replacements'!$A$3:$A$233,0)),"")</f>
        <v>2.407</v>
      </c>
      <c r="G23" s="4">
        <f>_xlfn.IFNA(INDEX('Historic replacements'!$F$3:$F$233, MATCH('Non-household rates'!$A23&amp;RIGHT('Non-household rates'!G$4,2), 'Historic replacements'!$A$3:$A$233,0)),"")</f>
        <v>2.4009999999999998</v>
      </c>
      <c r="H23" s="4">
        <f>_xlfn.IFNA(INDEX('Historic replacements'!$F$3:$F$233, MATCH('Non-household rates'!$A23&amp;RIGHT('Non-household rates'!H$4,2), 'Historic replacements'!$A$3:$A$233,0)),"")</f>
        <v>2.089</v>
      </c>
      <c r="I23" s="4">
        <f>_xlfn.IFNA(INDEX('Historic replacements'!$F$3:$F$233, MATCH('Non-household rates'!$A23&amp;RIGHT('Non-household rates'!I$4,2), 'Historic replacements'!$A$3:$A$233,0)),"")</f>
        <v>2.2999999999999998</v>
      </c>
      <c r="J23" s="4">
        <f>_xlfn.IFNA(INDEX('Historic replacements'!$F$3:$F$233, MATCH('Non-household rates'!$A23&amp;RIGHT('Non-household rates'!J$4,2), 'Historic replacements'!$A$3:$A$233,0)),"")</f>
        <v>2.024</v>
      </c>
      <c r="K23" s="4">
        <f>_xlfn.IFNA(INDEX('Historic replacements'!$F$3:$F$233, MATCH('Non-household rates'!$A23&amp;RIGHT('Non-household rates'!K$4,2), 'Historic replacements'!$A$3:$A$233,0)),"")</f>
        <v>1.1850000000000001</v>
      </c>
      <c r="L23" s="4">
        <f>_xlfn.IFNA(INDEX('Historic replacements'!$F$3:$F$233, MATCH('Non-household rates'!$A23&amp;RIGHT('Non-household rates'!L$4,2), 'Historic replacements'!$A$3:$A$233,0)),"")</f>
        <v>1.3839999999999999</v>
      </c>
      <c r="M23" s="4">
        <f>_xlfn.IFNA(INDEX('Historic replacements'!$F$3:$F$233, MATCH('Non-household rates'!$A23&amp;RIGHT('Non-household rates'!M$4,2), 'Historic replacements'!$A$3:$A$233,0)),"")</f>
        <v>1.3879999999999999</v>
      </c>
      <c r="N23" s="31">
        <f>_xlfn.IFNA(INDEX('Historic replacements'!$F$3:$F$233, MATCH('Non-household rates'!$A23&amp;RIGHT('Non-household rates'!N$4,2), 'Historic replacements'!$A$3:$A$233,0)),"")</f>
        <v>1.6940000000000002</v>
      </c>
      <c r="O23" s="30">
        <f>_xlfn.IFNA(INDEX('Historic replacements'!$D$3:$D$233,MATCH('Non-household rates'!$A23&amp;RIGHT('Non-household rates'!O$4,2), 'Historic replacements'!$A$3:$A$233,0)),"")</f>
        <v>117.399</v>
      </c>
      <c r="P23" s="4">
        <f>_xlfn.IFNA(INDEX('Historic replacements'!$D$3:$D$233,MATCH('Non-household rates'!$A23&amp;RIGHT('Non-household rates'!P$4,2), 'Historic replacements'!$A$3:$A$233,0)),"")</f>
        <v>117.351</v>
      </c>
      <c r="Q23" s="4">
        <f>_xlfn.IFNA(INDEX('Historic replacements'!$D$3:$D$233,MATCH('Non-household rates'!$A23&amp;RIGHT('Non-household rates'!Q$4,2), 'Historic replacements'!$A$3:$A$233,0)),"")</f>
        <v>117.101</v>
      </c>
      <c r="R23" s="4">
        <f>_xlfn.IFNA(INDEX('Historic replacements'!$D$3:$D$233,MATCH('Non-household rates'!$A23&amp;RIGHT('Non-household rates'!R$4,2), 'Historic replacements'!$A$3:$A$233,0)),"")</f>
        <v>114.86799999999999</v>
      </c>
      <c r="S23" s="4">
        <f>_xlfn.IFNA(INDEX('Historic replacements'!$D$3:$D$233,MATCH('Non-household rates'!$A23&amp;RIGHT('Non-household rates'!S$4,2), 'Historic replacements'!$A$3:$A$233,0)),"")</f>
        <v>114.85299999999999</v>
      </c>
      <c r="T23" s="4">
        <f>_xlfn.IFNA(INDEX('Historic replacements'!$D$3:$D$233,MATCH('Non-household rates'!$A23&amp;RIGHT('Non-household rates'!T$4,2), 'Historic replacements'!$A$3:$A$233,0)),"")</f>
        <v>116.101</v>
      </c>
      <c r="U23" s="4">
        <f>_xlfn.IFNA(INDEX('Historic replacements'!$D$3:$D$233,MATCH('Non-household rates'!$A23&amp;RIGHT('Non-household rates'!U$4,2), 'Historic replacements'!$A$3:$A$233,0)),"")</f>
        <v>116.503</v>
      </c>
      <c r="V23" s="4">
        <f>_xlfn.IFNA(INDEX('Historic replacements'!$D$3:$D$233,MATCH('Non-household rates'!$A23&amp;RIGHT('Non-household rates'!V$4,2), 'Historic replacements'!$A$3:$A$233,0)),"")</f>
        <v>116.357</v>
      </c>
      <c r="W23" s="4">
        <f>_xlfn.IFNA(INDEX('Historic replacements'!$D$3:$D$233,MATCH('Non-household rates'!$A23&amp;RIGHT('Non-household rates'!W$4,2), 'Historic replacements'!$A$3:$A$233,0)),"")</f>
        <v>116.45699999999999</v>
      </c>
      <c r="X23" s="4">
        <f>_xlfn.IFNA(INDEX('Historic replacements'!$D$3:$D$233,MATCH('Non-household rates'!$A23&amp;RIGHT('Non-household rates'!X$4,2), 'Historic replacements'!$A$3:$A$233,0)),"")</f>
        <v>116.79900000000001</v>
      </c>
      <c r="Y23" s="4">
        <f>_xlfn.IFNA(INDEX('Historic replacements'!$D$3:$D$233,MATCH('Non-household rates'!$A23&amp;RIGHT('Non-household rates'!Y$4,2), 'Historic replacements'!$A$3:$A$233,0)),"")</f>
        <v>117.173</v>
      </c>
      <c r="Z23" s="4">
        <f>_xlfn.IFNA(INDEX('Historic replacements'!$D$3:$D$233,MATCH('Non-household rates'!$A23&amp;RIGHT('Non-household rates'!Z$4,2), 'Historic replacements'!$A$3:$A$233,0)),"")</f>
        <v>110.599</v>
      </c>
      <c r="AA23" s="4">
        <f>_xlfn.IFNA(INDEX('Historic replacements'!$D$3:$D$233,MATCH('Non-household rates'!$A23&amp;RIGHT('Non-household rates'!AA$4,2), 'Historic replacements'!$A$3:$A$233,0)),"")</f>
        <v>109.92999999999998</v>
      </c>
      <c r="AB23" s="30">
        <f>_xlfn.IFNA(INDEX('Historic replacements'!$I$3:$I$233,MATCH('Non-household rates'!$A23&amp;RIGHT('Non-household rates'!AB$4,2),'Historic replacements'!$A$3:$A$233,0)),"")</f>
        <v>92.89</v>
      </c>
      <c r="AC23" s="4">
        <f>_xlfn.IFNA(INDEX('Historic replacements'!$I$3:$I$233,MATCH('Non-household rates'!$A23&amp;RIGHT('Non-household rates'!AC$4,2),'Historic replacements'!$A$3:$A$233,0)),"")</f>
        <v>92.994</v>
      </c>
      <c r="AD23" s="4">
        <f>_xlfn.IFNA(INDEX('Historic replacements'!$I$3:$I$233,MATCH('Non-household rates'!$A23&amp;RIGHT('Non-household rates'!AD$4,2),'Historic replacements'!$A$3:$A$233,0)),"")</f>
        <v>93.625</v>
      </c>
      <c r="AE23" s="4">
        <f>_xlfn.IFNA(INDEX('Historic replacements'!$I$3:$I$233,MATCH('Non-household rates'!$A23&amp;RIGHT('Non-household rates'!AE$4,2),'Historic replacements'!$A$3:$A$233,0)),"")</f>
        <v>93.921000000000006</v>
      </c>
      <c r="AF23" s="4">
        <f>_xlfn.IFNA(INDEX('Historic replacements'!$I$3:$I$233,MATCH('Non-household rates'!$A23&amp;RIGHT('Non-household rates'!AF$4,2),'Historic replacements'!$A$3:$A$233,0)),"")</f>
        <v>93.742999999999995</v>
      </c>
      <c r="AG23" s="4">
        <f>_xlfn.IFNA(INDEX('Historic replacements'!$I$3:$I$233,MATCH('Non-household rates'!$A23&amp;RIGHT('Non-household rates'!AG$4,2),'Historic replacements'!$A$3:$A$233,0)),"")</f>
        <v>93.108000000000004</v>
      </c>
      <c r="AH23" s="4">
        <f>_xlfn.IFNA(INDEX('Historic replacements'!$I$3:$I$233,MATCH('Non-household rates'!$A23&amp;RIGHT('Non-household rates'!AH$4,2),'Historic replacements'!$A$3:$A$233,0)),"")</f>
        <v>92.9</v>
      </c>
      <c r="AI23" s="4">
        <f>_xlfn.IFNA(INDEX('Historic replacements'!$I$3:$I$233,MATCH('Non-household rates'!$A23&amp;RIGHT('Non-household rates'!AI$4,2),'Historic replacements'!$A$3:$A$233,0)),"")</f>
        <v>92.63</v>
      </c>
      <c r="AJ23" s="4">
        <f>_xlfn.IFNA(INDEX('Historic replacements'!$I$3:$I$233,MATCH('Non-household rates'!$A23&amp;RIGHT('Non-household rates'!AJ$4,2),'Historic replacements'!$A$3:$A$233,0)),"")</f>
        <v>92.393000000000001</v>
      </c>
      <c r="AK23" s="4">
        <f>_xlfn.IFNA(INDEX('Historic replacements'!$I$3:$I$233,MATCH('Non-household rates'!$A23&amp;RIGHT('Non-household rates'!AK$4,2),'Historic replacements'!$A$3:$A$233,0)),"")</f>
        <v>91.405000000000001</v>
      </c>
      <c r="AL23" s="4">
        <f>_xlfn.IFNA(INDEX('Historic replacements'!$I$3:$I$233,MATCH('Non-household rates'!$A23&amp;RIGHT('Non-household rates'!AL$4,2),'Historic replacements'!$A$3:$A$233,0)),"")</f>
        <v>91.736000000000004</v>
      </c>
      <c r="AM23" s="4">
        <f>_xlfn.IFNA(INDEX('Historic replacements'!$I$3:$I$233,MATCH('Non-household rates'!$A23&amp;RIGHT('Non-household rates'!AM$4,2),'Historic replacements'!$A$3:$A$233,0)),"")</f>
        <v>91.662999999999997</v>
      </c>
      <c r="AN23" s="31">
        <f>_xlfn.IFNA(INDEX('Historic replacements'!$I$3:$I$233,MATCH('Non-household rates'!$A23&amp;RIGHT('Non-household rates'!AN$4,2),'Historic replacements'!$A$3:$A$233,0)),"")</f>
        <v>91.61</v>
      </c>
    </row>
    <row r="24" spans="1:40">
      <c r="A24" s="30" t="s">
        <v>49</v>
      </c>
      <c r="B24" s="30">
        <f>_xlfn.IFNA(INDEX('Historic replacements'!$F$3:$F$233, MATCH('Non-household rates'!$A24&amp;RIGHT('Non-household rates'!B$4,2), 'Historic replacements'!$A$3:$A$233,0)),"")</f>
        <v>2.5670000000000002</v>
      </c>
      <c r="C24" s="4">
        <f>_xlfn.IFNA(INDEX('Historic replacements'!$F$3:$F$233, MATCH('Non-household rates'!$A24&amp;RIGHT('Non-household rates'!C$4,2), 'Historic replacements'!$A$3:$A$233,0)),"")</f>
        <v>2.0760000000000001</v>
      </c>
      <c r="D24" s="4">
        <f>_xlfn.IFNA(INDEX('Historic replacements'!$F$3:$F$233, MATCH('Non-household rates'!$A24&amp;RIGHT('Non-household rates'!D$4,2), 'Historic replacements'!$A$3:$A$233,0)),"")</f>
        <v>2.5819999999999999</v>
      </c>
      <c r="E24" s="4">
        <f>_xlfn.IFNA(INDEX('Historic replacements'!$F$3:$F$233, MATCH('Non-household rates'!$A24&amp;RIGHT('Non-household rates'!E$4,2), 'Historic replacements'!$A$3:$A$233,0)),"")</f>
        <v>1.7589999999999999</v>
      </c>
      <c r="F24" s="4">
        <f>_xlfn.IFNA(INDEX('Historic replacements'!$F$3:$F$233, MATCH('Non-household rates'!$A24&amp;RIGHT('Non-household rates'!F$4,2), 'Historic replacements'!$A$3:$A$233,0)),"")</f>
        <v>1.46</v>
      </c>
      <c r="G24" s="4">
        <f>_xlfn.IFNA(INDEX('Historic replacements'!$F$3:$F$233, MATCH('Non-household rates'!$A24&amp;RIGHT('Non-household rates'!G$4,2), 'Historic replacements'!$A$3:$A$233,0)),"")</f>
        <v>0.46700000000000003</v>
      </c>
      <c r="H24" s="4">
        <f>_xlfn.IFNA(INDEX('Historic replacements'!$F$3:$F$233, MATCH('Non-household rates'!$A24&amp;RIGHT('Non-household rates'!H$4,2), 'Historic replacements'!$A$3:$A$233,0)),"")</f>
        <v>0.35399999999999998</v>
      </c>
      <c r="I24" s="4">
        <f>_xlfn.IFNA(INDEX('Historic replacements'!$F$3:$F$233, MATCH('Non-household rates'!$A24&amp;RIGHT('Non-household rates'!I$4,2), 'Historic replacements'!$A$3:$A$233,0)),"")</f>
        <v>0.90900000000000003</v>
      </c>
      <c r="J24" s="4">
        <f>_xlfn.IFNA(INDEX('Historic replacements'!$F$3:$F$233, MATCH('Non-household rates'!$A24&amp;RIGHT('Non-household rates'!J$4,2), 'Historic replacements'!$A$3:$A$233,0)),"")</f>
        <v>0.98</v>
      </c>
      <c r="K24" s="4">
        <f>_xlfn.IFNA(INDEX('Historic replacements'!$F$3:$F$233, MATCH('Non-household rates'!$A24&amp;RIGHT('Non-household rates'!K$4,2), 'Historic replacements'!$A$3:$A$233,0)),"")</f>
        <v>0.71199999999999997</v>
      </c>
      <c r="L24" s="4">
        <f>_xlfn.IFNA(INDEX('Historic replacements'!$F$3:$F$233, MATCH('Non-household rates'!$A24&amp;RIGHT('Non-household rates'!L$4,2), 'Historic replacements'!$A$3:$A$233,0)),"")</f>
        <v>1.6239999999999999</v>
      </c>
      <c r="M24" s="4">
        <f>_xlfn.IFNA(INDEX('Historic replacements'!$F$3:$F$233, MATCH('Non-household rates'!$A24&amp;RIGHT('Non-household rates'!M$4,2), 'Historic replacements'!$A$3:$A$233,0)),"")</f>
        <v>0.32100000000000001</v>
      </c>
      <c r="N24" s="31">
        <f>_xlfn.IFNA(INDEX('Historic replacements'!$F$3:$F$233, MATCH('Non-household rates'!$A24&amp;RIGHT('Non-household rates'!N$4,2), 'Historic replacements'!$A$3:$A$233,0)),"")</f>
        <v>4.2000000000000003E-2</v>
      </c>
      <c r="O24" s="30">
        <f>_xlfn.IFNA(INDEX('Historic replacements'!$D$3:$D$233,MATCH('Non-household rates'!$A24&amp;RIGHT('Non-household rates'!O$4,2), 'Historic replacements'!$A$3:$A$233,0)),"")</f>
        <v>50.926000000000002</v>
      </c>
      <c r="P24" s="4">
        <f>_xlfn.IFNA(INDEX('Historic replacements'!$D$3:$D$233,MATCH('Non-household rates'!$A24&amp;RIGHT('Non-household rates'!P$4,2), 'Historic replacements'!$A$3:$A$233,0)),"")</f>
        <v>50.628</v>
      </c>
      <c r="Q24" s="4">
        <f>_xlfn.IFNA(INDEX('Historic replacements'!$D$3:$D$233,MATCH('Non-household rates'!$A24&amp;RIGHT('Non-household rates'!Q$4,2), 'Historic replacements'!$A$3:$A$233,0)),"")</f>
        <v>50.494</v>
      </c>
      <c r="R24" s="4">
        <f>_xlfn.IFNA(INDEX('Historic replacements'!$D$3:$D$233,MATCH('Non-household rates'!$A24&amp;RIGHT('Non-household rates'!R$4,2), 'Historic replacements'!$A$3:$A$233,0)),"")</f>
        <v>50.414999999999999</v>
      </c>
      <c r="S24" s="4">
        <f>_xlfn.IFNA(INDEX('Historic replacements'!$D$3:$D$233,MATCH('Non-household rates'!$A24&amp;RIGHT('Non-household rates'!S$4,2), 'Historic replacements'!$A$3:$A$233,0)),"")</f>
        <v>49.813000000000002</v>
      </c>
      <c r="T24" s="4">
        <f>_xlfn.IFNA(INDEX('Historic replacements'!$D$3:$D$233,MATCH('Non-household rates'!$A24&amp;RIGHT('Non-household rates'!T$4,2), 'Historic replacements'!$A$3:$A$233,0)),"")</f>
        <v>49.567999999999998</v>
      </c>
      <c r="U24" s="4">
        <f>_xlfn.IFNA(INDEX('Historic replacements'!$D$3:$D$233,MATCH('Non-household rates'!$A24&amp;RIGHT('Non-household rates'!U$4,2), 'Historic replacements'!$A$3:$A$233,0)),"")</f>
        <v>47.779000000000003</v>
      </c>
      <c r="V24" s="4">
        <f>_xlfn.IFNA(INDEX('Historic replacements'!$D$3:$D$233,MATCH('Non-household rates'!$A24&amp;RIGHT('Non-household rates'!V$4,2), 'Historic replacements'!$A$3:$A$233,0)),"")</f>
        <v>47.759</v>
      </c>
      <c r="W24" s="4">
        <f>_xlfn.IFNA(INDEX('Historic replacements'!$D$3:$D$233,MATCH('Non-household rates'!$A24&amp;RIGHT('Non-household rates'!W$4,2), 'Historic replacements'!$A$3:$A$233,0)),"")</f>
        <v>47.823999999999998</v>
      </c>
      <c r="X24" s="4">
        <f>_xlfn.IFNA(INDEX('Historic replacements'!$D$3:$D$233,MATCH('Non-household rates'!$A24&amp;RIGHT('Non-household rates'!X$4,2), 'Historic replacements'!$A$3:$A$233,0)),"")</f>
        <v>47.619</v>
      </c>
      <c r="Y24" s="4">
        <f>_xlfn.IFNA(INDEX('Historic replacements'!$D$3:$D$233,MATCH('Non-household rates'!$A24&amp;RIGHT('Non-household rates'!Y$4,2), 'Historic replacements'!$A$3:$A$233,0)),"")</f>
        <v>47.573999999999998</v>
      </c>
      <c r="Z24" s="4">
        <f>_xlfn.IFNA(INDEX('Historic replacements'!$D$3:$D$233,MATCH('Non-household rates'!$A24&amp;RIGHT('Non-household rates'!Z$4,2), 'Historic replacements'!$A$3:$A$233,0)),"")</f>
        <v>47.540999999999997</v>
      </c>
      <c r="AA24" s="4">
        <f>_xlfn.IFNA(INDEX('Historic replacements'!$D$3:$D$233,MATCH('Non-household rates'!$A24&amp;RIGHT('Non-household rates'!AA$4,2), 'Historic replacements'!$A$3:$A$233,0)),"")</f>
        <v>47.454000000000001</v>
      </c>
      <c r="AB24" s="30">
        <f>_xlfn.IFNA(INDEX('Historic replacements'!$I$3:$I$233,MATCH('Non-household rates'!$A24&amp;RIGHT('Non-household rates'!AB$4,2),'Historic replacements'!$A$3:$A$233,0)),"")</f>
        <v>43.527999999999999</v>
      </c>
      <c r="AC24" s="4">
        <f>_xlfn.IFNA(INDEX('Historic replacements'!$I$3:$I$233,MATCH('Non-household rates'!$A24&amp;RIGHT('Non-household rates'!AC$4,2),'Historic replacements'!$A$3:$A$233,0)),"")</f>
        <v>43.587000000000003</v>
      </c>
      <c r="AD24" s="4">
        <f>_xlfn.IFNA(INDEX('Historic replacements'!$I$3:$I$233,MATCH('Non-household rates'!$A24&amp;RIGHT('Non-household rates'!AD$4,2),'Historic replacements'!$A$3:$A$233,0)),"")</f>
        <v>43.744</v>
      </c>
      <c r="AE24" s="4">
        <f>_xlfn.IFNA(INDEX('Historic replacements'!$I$3:$I$233,MATCH('Non-household rates'!$A24&amp;RIGHT('Non-household rates'!AE$4,2),'Historic replacements'!$A$3:$A$233,0)),"")</f>
        <v>43.939</v>
      </c>
      <c r="AF24" s="4">
        <f>_xlfn.IFNA(INDEX('Historic replacements'!$I$3:$I$233,MATCH('Non-household rates'!$A24&amp;RIGHT('Non-household rates'!AF$4,2),'Historic replacements'!$A$3:$A$233,0)),"")</f>
        <v>43.963000000000001</v>
      </c>
      <c r="AG24" s="4">
        <f>_xlfn.IFNA(INDEX('Historic replacements'!$I$3:$I$233,MATCH('Non-household rates'!$A24&amp;RIGHT('Non-household rates'!AG$4,2),'Historic replacements'!$A$3:$A$233,0)),"")</f>
        <v>44.076000000000001</v>
      </c>
      <c r="AH24" s="4">
        <f>_xlfn.IFNA(INDEX('Historic replacements'!$I$3:$I$233,MATCH('Non-household rates'!$A24&amp;RIGHT('Non-household rates'!AH$4,2),'Historic replacements'!$A$3:$A$233,0)),"")</f>
        <v>42.87</v>
      </c>
      <c r="AI24" s="4">
        <f>_xlfn.IFNA(INDEX('Historic replacements'!$I$3:$I$233,MATCH('Non-household rates'!$A24&amp;RIGHT('Non-household rates'!AI$4,2),'Historic replacements'!$A$3:$A$233,0)),"")</f>
        <v>42.551000000000002</v>
      </c>
      <c r="AJ24" s="4">
        <f>_xlfn.IFNA(INDEX('Historic replacements'!$I$3:$I$233,MATCH('Non-household rates'!$A24&amp;RIGHT('Non-household rates'!AJ$4,2),'Historic replacements'!$A$3:$A$233,0)),"")</f>
        <v>41.747</v>
      </c>
      <c r="AK24" s="4">
        <f>_xlfn.IFNA(INDEX('Historic replacements'!$I$3:$I$233,MATCH('Non-household rates'!$A24&amp;RIGHT('Non-household rates'!AK$4,2),'Historic replacements'!$A$3:$A$233,0)),"")</f>
        <v>40.991</v>
      </c>
      <c r="AL24" s="4">
        <f>_xlfn.IFNA(INDEX('Historic replacements'!$I$3:$I$233,MATCH('Non-household rates'!$A24&amp;RIGHT('Non-household rates'!AL$4,2),'Historic replacements'!$A$3:$A$233,0)),"")</f>
        <v>40.661000000000001</v>
      </c>
      <c r="AM24" s="4">
        <f>_xlfn.IFNA(INDEX('Historic replacements'!$I$3:$I$233,MATCH('Non-household rates'!$A24&amp;RIGHT('Non-household rates'!AM$4,2),'Historic replacements'!$A$3:$A$233,0)),"")</f>
        <v>40.997999999999998</v>
      </c>
      <c r="AN24" s="31">
        <f>_xlfn.IFNA(INDEX('Historic replacements'!$I$3:$I$233,MATCH('Non-household rates'!$A24&amp;RIGHT('Non-household rates'!AN$4,2),'Historic replacements'!$A$3:$A$233,0)),"")</f>
        <v>41.116</v>
      </c>
    </row>
    <row r="25" spans="1:40">
      <c r="A25" s="32" t="s">
        <v>50</v>
      </c>
      <c r="B25" s="32">
        <f>_xlfn.IFNA(INDEX('Historic replacements'!$F$3:$F$233, MATCH('Non-household rates'!$A25&amp;RIGHT('Non-household rates'!B$4,2), 'Historic replacements'!$A$3:$A$233,0)),"")</f>
        <v>10.964</v>
      </c>
      <c r="C25" s="33">
        <f>_xlfn.IFNA(INDEX('Historic replacements'!$F$3:$F$233, MATCH('Non-household rates'!$A25&amp;RIGHT('Non-household rates'!C$4,2), 'Historic replacements'!$A$3:$A$233,0)),"")</f>
        <v>20.853999999999999</v>
      </c>
      <c r="D25" s="33">
        <f>_xlfn.IFNA(INDEX('Historic replacements'!$F$3:$F$233, MATCH('Non-household rates'!$A25&amp;RIGHT('Non-household rates'!D$4,2), 'Historic replacements'!$A$3:$A$233,0)),"")</f>
        <v>12.981999999999999</v>
      </c>
      <c r="E25" s="33">
        <f>_xlfn.IFNA(INDEX('Historic replacements'!$F$3:$F$233, MATCH('Non-household rates'!$A25&amp;RIGHT('Non-household rates'!E$4,2), 'Historic replacements'!$A$3:$A$233,0)),"")</f>
        <v>1.65</v>
      </c>
      <c r="F25" s="33">
        <f>_xlfn.IFNA(INDEX('Historic replacements'!$F$3:$F$233, MATCH('Non-household rates'!$A25&amp;RIGHT('Non-household rates'!F$4,2), 'Historic replacements'!$A$3:$A$233,0)),"")</f>
        <v>5.3470000000000004</v>
      </c>
      <c r="G25" s="33">
        <f>_xlfn.IFNA(INDEX('Historic replacements'!$F$3:$F$233, MATCH('Non-household rates'!$A25&amp;RIGHT('Non-household rates'!G$4,2), 'Historic replacements'!$A$3:$A$233,0)),"")</f>
        <v>4.2640000000000002</v>
      </c>
      <c r="H25" s="33">
        <f>_xlfn.IFNA(INDEX('Historic replacements'!$F$3:$F$233, MATCH('Non-household rates'!$A25&amp;RIGHT('Non-household rates'!H$4,2), 'Historic replacements'!$A$3:$A$233,0)),"")</f>
        <v>1.8660000000000001</v>
      </c>
      <c r="I25" s="33">
        <f>_xlfn.IFNA(INDEX('Historic replacements'!$F$3:$F$233, MATCH('Non-household rates'!$A25&amp;RIGHT('Non-household rates'!I$4,2), 'Historic replacements'!$A$3:$A$233,0)),"")</f>
        <v>1.625</v>
      </c>
      <c r="J25" s="33">
        <f>_xlfn.IFNA(INDEX('Historic replacements'!$F$3:$F$233, MATCH('Non-household rates'!$A25&amp;RIGHT('Non-household rates'!J$4,2), 'Historic replacements'!$A$3:$A$233,0)),"")</f>
        <v>1.647</v>
      </c>
      <c r="K25" s="33">
        <f>_xlfn.IFNA(INDEX('Historic replacements'!$F$3:$F$233, MATCH('Non-household rates'!$A25&amp;RIGHT('Non-household rates'!K$4,2), 'Historic replacements'!$A$3:$A$233,0)),"")</f>
        <v>1.4449999999999998</v>
      </c>
      <c r="L25" s="33">
        <f>_xlfn.IFNA(INDEX('Historic replacements'!$F$3:$F$233, MATCH('Non-household rates'!$A25&amp;RIGHT('Non-household rates'!L$4,2), 'Historic replacements'!$A$3:$A$233,0)),"")</f>
        <v>0.81100000000000005</v>
      </c>
      <c r="M25" s="33">
        <f>_xlfn.IFNA(INDEX('Historic replacements'!$F$3:$F$233, MATCH('Non-household rates'!$A25&amp;RIGHT('Non-household rates'!M$4,2), 'Historic replacements'!$A$3:$A$233,0)),"")</f>
        <v>1.006</v>
      </c>
      <c r="N25" s="34">
        <f>_xlfn.IFNA(INDEX('Historic replacements'!$F$3:$F$233, MATCH('Non-household rates'!$A25&amp;RIGHT('Non-household rates'!N$4,2), 'Historic replacements'!$A$3:$A$233,0)),"")</f>
        <v>1.1719999999999999</v>
      </c>
      <c r="O25" s="32">
        <f>_xlfn.IFNA(INDEX('Historic replacements'!$D$3:$D$233,MATCH('Non-household rates'!$A25&amp;RIGHT('Non-household rates'!O$4,2), 'Historic replacements'!$A$3:$A$233,0)),"")</f>
        <v>150.21600000000001</v>
      </c>
      <c r="P25" s="33">
        <f>_xlfn.IFNA(INDEX('Historic replacements'!$D$3:$D$233,MATCH('Non-household rates'!$A25&amp;RIGHT('Non-household rates'!P$4,2), 'Historic replacements'!$A$3:$A$233,0)),"")</f>
        <v>150.36799999999999</v>
      </c>
      <c r="Q25" s="33">
        <f>_xlfn.IFNA(INDEX('Historic replacements'!$D$3:$D$233,MATCH('Non-household rates'!$A25&amp;RIGHT('Non-household rates'!Q$4,2), 'Historic replacements'!$A$3:$A$233,0)),"")</f>
        <v>149.18799999999999</v>
      </c>
      <c r="R25" s="33">
        <f>_xlfn.IFNA(INDEX('Historic replacements'!$D$3:$D$233,MATCH('Non-household rates'!$A25&amp;RIGHT('Non-household rates'!R$4,2), 'Historic replacements'!$A$3:$A$233,0)),"")</f>
        <v>148.75</v>
      </c>
      <c r="S25" s="33">
        <f>_xlfn.IFNA(INDEX('Historic replacements'!$D$3:$D$233,MATCH('Non-household rates'!$A25&amp;RIGHT('Non-household rates'!S$4,2), 'Historic replacements'!$A$3:$A$233,0)),"")</f>
        <v>146.77099999999999</v>
      </c>
      <c r="T25" s="33">
        <f>_xlfn.IFNA(INDEX('Historic replacements'!$D$3:$D$233,MATCH('Non-household rates'!$A25&amp;RIGHT('Non-household rates'!T$4,2), 'Historic replacements'!$A$3:$A$233,0)),"")</f>
        <v>142.33600000000001</v>
      </c>
      <c r="U25" s="33">
        <f>_xlfn.IFNA(INDEX('Historic replacements'!$D$3:$D$233,MATCH('Non-household rates'!$A25&amp;RIGHT('Non-household rates'!U$4,2), 'Historic replacements'!$A$3:$A$233,0)),"")</f>
        <v>141.953</v>
      </c>
      <c r="V25" s="33">
        <f>_xlfn.IFNA(INDEX('Historic replacements'!$D$3:$D$233,MATCH('Non-household rates'!$A25&amp;RIGHT('Non-household rates'!V$4,2), 'Historic replacements'!$A$3:$A$233,0)),"")</f>
        <v>141.476</v>
      </c>
      <c r="W25" s="33">
        <f>_xlfn.IFNA(INDEX('Historic replacements'!$D$3:$D$233,MATCH('Non-household rates'!$A25&amp;RIGHT('Non-household rates'!W$4,2), 'Historic replacements'!$A$3:$A$233,0)),"")</f>
        <v>140.541</v>
      </c>
      <c r="X25" s="33">
        <f>_xlfn.IFNA(INDEX('Historic replacements'!$D$3:$D$233,MATCH('Non-household rates'!$A25&amp;RIGHT('Non-household rates'!X$4,2), 'Historic replacements'!$A$3:$A$233,0)),"")</f>
        <v>139.72300000000001</v>
      </c>
      <c r="Y25" s="33">
        <f>_xlfn.IFNA(INDEX('Historic replacements'!$D$3:$D$233,MATCH('Non-household rates'!$A25&amp;RIGHT('Non-household rates'!Y$4,2), 'Historic replacements'!$A$3:$A$233,0)),"")</f>
        <v>139.78</v>
      </c>
      <c r="Z25" s="33">
        <f>_xlfn.IFNA(INDEX('Historic replacements'!$D$3:$D$233,MATCH('Non-household rates'!$A25&amp;RIGHT('Non-household rates'!Z$4,2), 'Historic replacements'!$A$3:$A$233,0)),"")</f>
        <v>139.685</v>
      </c>
      <c r="AA25" s="33">
        <f>_xlfn.IFNA(INDEX('Historic replacements'!$D$3:$D$233,MATCH('Non-household rates'!$A25&amp;RIGHT('Non-household rates'!AA$4,2), 'Historic replacements'!$A$3:$A$233,0)),"")</f>
        <v>139.30700000000002</v>
      </c>
      <c r="AB25" s="32">
        <f>_xlfn.IFNA(INDEX('Historic replacements'!$I$3:$I$233,MATCH('Non-household rates'!$A25&amp;RIGHT('Non-household rates'!AB$4,2),'Historic replacements'!$A$3:$A$233,0)),"")</f>
        <v>112.464</v>
      </c>
      <c r="AC25" s="33">
        <f>_xlfn.IFNA(INDEX('Historic replacements'!$I$3:$I$233,MATCH('Non-household rates'!$A25&amp;RIGHT('Non-household rates'!AC$4,2),'Historic replacements'!$A$3:$A$233,0)),"")</f>
        <v>111.813</v>
      </c>
      <c r="AD25" s="33">
        <f>_xlfn.IFNA(INDEX('Historic replacements'!$I$3:$I$233,MATCH('Non-household rates'!$A25&amp;RIGHT('Non-household rates'!AD$4,2),'Historic replacements'!$A$3:$A$233,0)),"")</f>
        <v>111.93300000000001</v>
      </c>
      <c r="AE25" s="33">
        <f>_xlfn.IFNA(INDEX('Historic replacements'!$I$3:$I$233,MATCH('Non-household rates'!$A25&amp;RIGHT('Non-household rates'!AE$4,2),'Historic replacements'!$A$3:$A$233,0)),"")</f>
        <v>112.544</v>
      </c>
      <c r="AF25" s="33">
        <f>_xlfn.IFNA(INDEX('Historic replacements'!$I$3:$I$233,MATCH('Non-household rates'!$A25&amp;RIGHT('Non-household rates'!AF$4,2),'Historic replacements'!$A$3:$A$233,0)),"")</f>
        <v>111.98099999999999</v>
      </c>
      <c r="AG25" s="33">
        <f>_xlfn.IFNA(INDEX('Historic replacements'!$I$3:$I$233,MATCH('Non-household rates'!$A25&amp;RIGHT('Non-household rates'!AG$4,2),'Historic replacements'!$A$3:$A$233,0)),"")</f>
        <v>109.501275342466</v>
      </c>
      <c r="AH25" s="33">
        <f>_xlfn.IFNA(INDEX('Historic replacements'!$I$3:$I$233,MATCH('Non-household rates'!$A25&amp;RIGHT('Non-household rates'!AH$4,2),'Historic replacements'!$A$3:$A$233,0)),"")</f>
        <v>107.114</v>
      </c>
      <c r="AI25" s="33">
        <f>_xlfn.IFNA(INDEX('Historic replacements'!$I$3:$I$233,MATCH('Non-household rates'!$A25&amp;RIGHT('Non-household rates'!AI$4,2),'Historic replacements'!$A$3:$A$233,0)),"")</f>
        <v>106.76</v>
      </c>
      <c r="AJ25" s="33">
        <f>_xlfn.IFNA(INDEX('Historic replacements'!$I$3:$I$233,MATCH('Non-household rates'!$A25&amp;RIGHT('Non-household rates'!AJ$4,2),'Historic replacements'!$A$3:$A$233,0)),"")</f>
        <v>106.654</v>
      </c>
      <c r="AK25" s="33">
        <f>_xlfn.IFNA(INDEX('Historic replacements'!$I$3:$I$233,MATCH('Non-household rates'!$A25&amp;RIGHT('Non-household rates'!AK$4,2),'Historic replacements'!$A$3:$A$233,0)),"")</f>
        <v>105.05800000000001</v>
      </c>
      <c r="AL25" s="33">
        <f>_xlfn.IFNA(INDEX('Historic replacements'!$I$3:$I$233,MATCH('Non-household rates'!$A25&amp;RIGHT('Non-household rates'!AL$4,2),'Historic replacements'!$A$3:$A$233,0)),"")</f>
        <v>104.4605</v>
      </c>
      <c r="AM25" s="33">
        <f>_xlfn.IFNA(INDEX('Historic replacements'!$I$3:$I$233,MATCH('Non-household rates'!$A25&amp;RIGHT('Non-household rates'!AM$4,2),'Historic replacements'!$A$3:$A$233,0)),"")</f>
        <v>104.36799999999999</v>
      </c>
      <c r="AN25" s="34">
        <f>_xlfn.IFNA(INDEX('Historic replacements'!$I$3:$I$233,MATCH('Non-household rates'!$A25&amp;RIGHT('Non-household rates'!AN$4,2),'Historic replacements'!$A$3:$A$233,0)),"")</f>
        <v>102.872</v>
      </c>
    </row>
    <row r="28" spans="1:40">
      <c r="A28" s="3" t="s">
        <v>135</v>
      </c>
    </row>
    <row r="29" spans="1:40">
      <c r="A29" s="4" t="s">
        <v>136</v>
      </c>
    </row>
    <row r="31" spans="1:40">
      <c r="A31" s="27" t="s">
        <v>110</v>
      </c>
      <c r="B31" s="27" t="s">
        <v>28</v>
      </c>
      <c r="C31" s="28" t="s">
        <v>29</v>
      </c>
      <c r="D31" s="28" t="s">
        <v>30</v>
      </c>
      <c r="E31" s="28" t="s">
        <v>31</v>
      </c>
      <c r="F31" s="28" t="s">
        <v>32</v>
      </c>
      <c r="G31" s="28" t="s">
        <v>33</v>
      </c>
      <c r="H31" s="28" t="s">
        <v>34</v>
      </c>
      <c r="I31" s="28" t="s">
        <v>35</v>
      </c>
      <c r="J31" s="28" t="s">
        <v>36</v>
      </c>
      <c r="K31" s="28" t="s">
        <v>37</v>
      </c>
      <c r="L31" s="28" t="s">
        <v>38</v>
      </c>
      <c r="M31" s="28" t="s">
        <v>39</v>
      </c>
      <c r="N31" s="28" t="s">
        <v>40</v>
      </c>
      <c r="O31" s="11" t="s">
        <v>124</v>
      </c>
      <c r="P31" s="29" t="s">
        <v>125</v>
      </c>
    </row>
    <row r="32" spans="1:40">
      <c r="A32" s="30" t="s">
        <v>51</v>
      </c>
      <c r="B32" s="39">
        <f t="shared" ref="B32:N32" si="0">IFERROR(AB5/O5, "")</f>
        <v>0.77411847498641906</v>
      </c>
      <c r="C32" s="40">
        <f t="shared" si="0"/>
        <v>0.78431068105878987</v>
      </c>
      <c r="D32" s="40">
        <f t="shared" si="0"/>
        <v>0.78485914151865632</v>
      </c>
      <c r="E32" s="40">
        <f t="shared" si="0"/>
        <v>0.76554288484106336</v>
      </c>
      <c r="F32" s="40">
        <f t="shared" si="0"/>
        <v>0.75239569146960505</v>
      </c>
      <c r="G32" s="40">
        <f t="shared" si="0"/>
        <v>0.76865477275686933</v>
      </c>
      <c r="H32" s="40">
        <f t="shared" si="0"/>
        <v>0.75641456432037202</v>
      </c>
      <c r="I32" s="40">
        <f t="shared" si="0"/>
        <v>0.74761110064332048</v>
      </c>
      <c r="J32" s="40">
        <f t="shared" si="0"/>
        <v>0.7332920125040423</v>
      </c>
      <c r="K32" s="40">
        <f t="shared" si="0"/>
        <v>0.73732737834283213</v>
      </c>
      <c r="L32" s="40">
        <f t="shared" si="0"/>
        <v>0.73843848427245351</v>
      </c>
      <c r="M32" s="40">
        <f t="shared" si="0"/>
        <v>0.73999331029100235</v>
      </c>
      <c r="N32" s="40">
        <f t="shared" si="0"/>
        <v>0.72875597528273295</v>
      </c>
      <c r="O32" s="191">
        <f>AVERAGE(B32:N32)</f>
        <v>0.75474726709908901</v>
      </c>
      <c r="P32" s="38">
        <f>IFERROR(AVERAGE(J32:N32), "")</f>
        <v>0.73556143213861269</v>
      </c>
    </row>
    <row r="33" spans="1:16">
      <c r="A33" s="30" t="s">
        <v>27</v>
      </c>
      <c r="B33" s="39">
        <f t="shared" ref="B33:B52" si="1">IFERROR(AB6/O6, "")</f>
        <v>0.98125935662905761</v>
      </c>
      <c r="C33" s="40">
        <f t="shared" ref="C33:C52" si="2">IFERROR(AC6/P6, "")</f>
        <v>0.98598148012052622</v>
      </c>
      <c r="D33" s="40">
        <f t="shared" ref="D33:D52" si="3">IFERROR(AD6/Q6, "")</f>
        <v>0.98466985504022542</v>
      </c>
      <c r="E33" s="40">
        <f t="shared" ref="E33:E52" si="4">IFERROR(AE6/R6, "")</f>
        <v>0.98235637888331273</v>
      </c>
      <c r="F33" s="40">
        <f t="shared" ref="F33:F52" si="5">IFERROR(AF6/S6, "")</f>
        <v>0.9693749942948946</v>
      </c>
      <c r="G33" s="40">
        <f t="shared" ref="G33:G52" si="6">IFERROR(AG6/T6, "")</f>
        <v>0.9238682057681642</v>
      </c>
      <c r="H33" s="40">
        <f t="shared" ref="H33:H52" si="7">IFERROR(AH6/U6, "")</f>
        <v>0.9167005745349196</v>
      </c>
      <c r="I33" s="40">
        <f t="shared" ref="I33:I52" si="8">IFERROR(AI6/V6, "")</f>
        <v>0.84763185556173881</v>
      </c>
      <c r="J33" s="40">
        <f t="shared" ref="J33:J52" si="9">IFERROR(AJ6/W6, "")</f>
        <v>0.84322212016004738</v>
      </c>
      <c r="K33" s="40">
        <f t="shared" ref="K33:K52" si="10">IFERROR(AK6/X6, "")</f>
        <v>0.78814025358418072</v>
      </c>
      <c r="L33" s="40">
        <f t="shared" ref="L33:L52" si="11">IFERROR(AL6/Y6, "")</f>
        <v>0.805571272448244</v>
      </c>
      <c r="M33" s="40">
        <f t="shared" ref="M33:N33" si="12">IFERROR(AM6/Z6, "")</f>
        <v>0.81739686847116333</v>
      </c>
      <c r="N33" s="40">
        <f t="shared" si="12"/>
        <v>0.81888035971389195</v>
      </c>
      <c r="O33" s="191">
        <f t="shared" ref="O33:O52" si="13">AVERAGE(B33:N33)</f>
        <v>0.89731181347772071</v>
      </c>
      <c r="P33" s="38">
        <f t="shared" ref="P33:P52" si="14">IFERROR(AVERAGE(J33:N33), "")</f>
        <v>0.8146421748755055</v>
      </c>
    </row>
    <row r="34" spans="1:16">
      <c r="A34" s="30" t="s">
        <v>52</v>
      </c>
      <c r="B34" s="39">
        <f t="shared" si="1"/>
        <v>0.82421120412105597</v>
      </c>
      <c r="C34" s="40">
        <f t="shared" si="2"/>
        <v>0.83665609424558229</v>
      </c>
      <c r="D34" s="40">
        <f t="shared" si="3"/>
        <v>0.84729828919880312</v>
      </c>
      <c r="E34" s="40">
        <f t="shared" si="4"/>
        <v>0.87938261115831196</v>
      </c>
      <c r="F34" s="40">
        <f t="shared" si="5"/>
        <v>0.90976510729492699</v>
      </c>
      <c r="G34" s="40">
        <f t="shared" si="6"/>
        <v>0.92032950867902319</v>
      </c>
      <c r="H34" s="40">
        <f t="shared" si="7"/>
        <v>0.93657663035367844</v>
      </c>
      <c r="I34" s="40">
        <f t="shared" si="8"/>
        <v>0.92259821081291316</v>
      </c>
      <c r="J34" s="40">
        <f t="shared" si="9"/>
        <v>0.90851782139762782</v>
      </c>
      <c r="K34" s="40">
        <f t="shared" si="10"/>
        <v>0.87893411665967269</v>
      </c>
      <c r="L34" s="40">
        <f t="shared" si="11"/>
        <v>0.89293945107898587</v>
      </c>
      <c r="M34" s="40">
        <f t="shared" ref="M34:N34" si="15">IFERROR(AM7/Z7, "")</f>
        <v>0.90341062483126855</v>
      </c>
      <c r="N34" s="40">
        <f t="shared" si="15"/>
        <v>0.90591000873994143</v>
      </c>
      <c r="O34" s="191">
        <f t="shared" si="13"/>
        <v>0.88973305219782994</v>
      </c>
      <c r="P34" s="38">
        <f t="shared" si="14"/>
        <v>0.89794240454149921</v>
      </c>
    </row>
    <row r="35" spans="1:16">
      <c r="A35" s="30" t="s">
        <v>53</v>
      </c>
      <c r="B35" s="39">
        <f t="shared" si="1"/>
        <v>0.93065015479876168</v>
      </c>
      <c r="C35" s="40">
        <f t="shared" si="2"/>
        <v>0.93229813664596262</v>
      </c>
      <c r="D35" s="40">
        <f t="shared" si="3"/>
        <v>0.92934132080374754</v>
      </c>
      <c r="E35" s="40">
        <f t="shared" si="4"/>
        <v>0.92907086701593877</v>
      </c>
      <c r="F35" s="40">
        <f t="shared" si="5"/>
        <v>0.84640067808924146</v>
      </c>
      <c r="G35" s="40" t="str">
        <f t="shared" si="6"/>
        <v/>
      </c>
      <c r="H35" s="40" t="str">
        <f t="shared" si="7"/>
        <v/>
      </c>
      <c r="I35" s="40" t="str">
        <f t="shared" si="8"/>
        <v/>
      </c>
      <c r="J35" s="40" t="str">
        <f t="shared" si="9"/>
        <v/>
      </c>
      <c r="K35" s="40" t="str">
        <f t="shared" si="10"/>
        <v/>
      </c>
      <c r="L35" s="40" t="str">
        <f t="shared" si="11"/>
        <v/>
      </c>
      <c r="M35" s="40" t="str">
        <f t="shared" ref="M35:N35" si="16">IFERROR(AM8/Z8, "")</f>
        <v/>
      </c>
      <c r="N35" s="40" t="str">
        <f t="shared" si="16"/>
        <v/>
      </c>
      <c r="O35" s="191">
        <f t="shared" si="13"/>
        <v>0.91355223147073039</v>
      </c>
      <c r="P35" s="38" t="str">
        <f t="shared" si="14"/>
        <v/>
      </c>
    </row>
    <row r="36" spans="1:16">
      <c r="A36" s="30" t="s">
        <v>54</v>
      </c>
      <c r="B36" s="39">
        <f t="shared" si="1"/>
        <v>0.76539084649655742</v>
      </c>
      <c r="C36" s="40">
        <f t="shared" si="2"/>
        <v>0.7660327736192597</v>
      </c>
      <c r="D36" s="40">
        <f t="shared" si="3"/>
        <v>0.76322297365499148</v>
      </c>
      <c r="E36" s="40">
        <f t="shared" si="4"/>
        <v>0.76495016611295685</v>
      </c>
      <c r="F36" s="40">
        <f t="shared" si="5"/>
        <v>0.76347744862556632</v>
      </c>
      <c r="G36" s="40">
        <f t="shared" si="6"/>
        <v>0.77174022825977173</v>
      </c>
      <c r="H36" s="40">
        <f t="shared" si="7"/>
        <v>0.75749702284291431</v>
      </c>
      <c r="I36" s="40" t="str">
        <f t="shared" si="8"/>
        <v/>
      </c>
      <c r="J36" s="40" t="str">
        <f t="shared" si="9"/>
        <v/>
      </c>
      <c r="K36" s="40" t="str">
        <f t="shared" si="10"/>
        <v/>
      </c>
      <c r="L36" s="40" t="str">
        <f t="shared" si="11"/>
        <v/>
      </c>
      <c r="M36" s="40" t="str">
        <f t="shared" ref="M36:N36" si="17">IFERROR(AM9/Z9, "")</f>
        <v/>
      </c>
      <c r="N36" s="40" t="str">
        <f t="shared" si="17"/>
        <v/>
      </c>
      <c r="O36" s="191">
        <f t="shared" si="13"/>
        <v>0.76461592280171686</v>
      </c>
      <c r="P36" s="38" t="str">
        <f t="shared" si="14"/>
        <v/>
      </c>
    </row>
    <row r="37" spans="1:16">
      <c r="A37" s="30" t="s">
        <v>60</v>
      </c>
      <c r="B37" s="39" t="str">
        <f t="shared" si="1"/>
        <v/>
      </c>
      <c r="C37" s="40" t="str">
        <f t="shared" si="2"/>
        <v/>
      </c>
      <c r="D37" s="40" t="str">
        <f t="shared" si="3"/>
        <v/>
      </c>
      <c r="E37" s="40" t="str">
        <f t="shared" si="4"/>
        <v/>
      </c>
      <c r="F37" s="40" t="str">
        <f t="shared" si="5"/>
        <v/>
      </c>
      <c r="G37" s="40" t="str">
        <f t="shared" si="6"/>
        <v/>
      </c>
      <c r="H37" s="40" t="str">
        <f t="shared" si="7"/>
        <v/>
      </c>
      <c r="I37" s="40">
        <f t="shared" si="8"/>
        <v>0.78462086151655397</v>
      </c>
      <c r="J37" s="40">
        <f t="shared" si="9"/>
        <v>0.77261010810028119</v>
      </c>
      <c r="K37" s="40">
        <f t="shared" si="10"/>
        <v>0.76953264359614693</v>
      </c>
      <c r="L37" s="40">
        <f t="shared" si="11"/>
        <v>0.76941514860977955</v>
      </c>
      <c r="M37" s="40">
        <f t="shared" ref="M37:N37" si="18">IFERROR(AM10/Z10, "")</f>
        <v>0.85743106926698054</v>
      </c>
      <c r="N37" s="40">
        <f t="shared" si="18"/>
        <v>0.8759607837949529</v>
      </c>
      <c r="O37" s="191">
        <f t="shared" si="13"/>
        <v>0.80492843581411588</v>
      </c>
      <c r="P37" s="38">
        <f t="shared" si="14"/>
        <v>0.80898995067362822</v>
      </c>
    </row>
    <row r="38" spans="1:16">
      <c r="A38" s="30" t="s">
        <v>41</v>
      </c>
      <c r="B38" s="39">
        <f t="shared" si="1"/>
        <v>0.79119945787214818</v>
      </c>
      <c r="C38" s="40">
        <f t="shared" si="2"/>
        <v>0.79076737529926378</v>
      </c>
      <c r="D38" s="40">
        <f t="shared" si="3"/>
        <v>0.80445738911308728</v>
      </c>
      <c r="E38" s="40">
        <f t="shared" si="4"/>
        <v>0.79880015481873312</v>
      </c>
      <c r="F38" s="40">
        <f t="shared" si="5"/>
        <v>0.78344238711773173</v>
      </c>
      <c r="G38" s="40">
        <f t="shared" si="6"/>
        <v>0.76562247263708416</v>
      </c>
      <c r="H38" s="40">
        <f t="shared" si="7"/>
        <v>0.78738397284343575</v>
      </c>
      <c r="I38" s="40">
        <f t="shared" si="8"/>
        <v>0.76348864598284938</v>
      </c>
      <c r="J38" s="40">
        <f t="shared" si="9"/>
        <v>0.71289774553468943</v>
      </c>
      <c r="K38" s="40">
        <f t="shared" si="10"/>
        <v>0.72595445165094341</v>
      </c>
      <c r="L38" s="40">
        <f t="shared" si="11"/>
        <v>0.72344756124639187</v>
      </c>
      <c r="M38" s="40">
        <f t="shared" ref="M38:N38" si="19">IFERROR(AM11/Z11, "")</f>
        <v>0.71307742958628173</v>
      </c>
      <c r="N38" s="40">
        <f t="shared" si="19"/>
        <v>0.73290024244353125</v>
      </c>
      <c r="O38" s="191">
        <f t="shared" si="13"/>
        <v>0.76103379124201309</v>
      </c>
      <c r="P38" s="38">
        <f t="shared" si="14"/>
        <v>0.72165548609236763</v>
      </c>
    </row>
    <row r="39" spans="1:16">
      <c r="A39" s="30" t="s">
        <v>42</v>
      </c>
      <c r="B39" s="39">
        <f t="shared" si="1"/>
        <v>0.78265139610782064</v>
      </c>
      <c r="C39" s="40">
        <f t="shared" si="2"/>
        <v>0.79030468247252383</v>
      </c>
      <c r="D39" s="40">
        <f t="shared" si="3"/>
        <v>0.79573731252068969</v>
      </c>
      <c r="E39" s="40">
        <f t="shared" si="4"/>
        <v>0.79808228570259054</v>
      </c>
      <c r="F39" s="40">
        <f t="shared" si="5"/>
        <v>0.79125354561728367</v>
      </c>
      <c r="G39" s="40">
        <f t="shared" si="6"/>
        <v>0.77834622808807141</v>
      </c>
      <c r="H39" s="40">
        <f t="shared" si="7"/>
        <v>0.75307859756867035</v>
      </c>
      <c r="I39" s="40">
        <f t="shared" si="8"/>
        <v>0.73105271717177023</v>
      </c>
      <c r="J39" s="40">
        <f t="shared" si="9"/>
        <v>0.71412432333481535</v>
      </c>
      <c r="K39" s="40">
        <f t="shared" si="10"/>
        <v>0.67030148202048978</v>
      </c>
      <c r="L39" s="40">
        <f t="shared" si="11"/>
        <v>0.75574396513423736</v>
      </c>
      <c r="M39" s="40">
        <f t="shared" ref="M39:N39" si="20">IFERROR(AM12/Z12, "")</f>
        <v>0.78821695249035861</v>
      </c>
      <c r="N39" s="40">
        <f t="shared" si="20"/>
        <v>0.79515072733581937</v>
      </c>
      <c r="O39" s="191">
        <f t="shared" si="13"/>
        <v>0.76492647812039549</v>
      </c>
      <c r="P39" s="38">
        <f t="shared" si="14"/>
        <v>0.74470749006314418</v>
      </c>
    </row>
    <row r="40" spans="1:16">
      <c r="A40" s="30" t="s">
        <v>55</v>
      </c>
      <c r="B40" s="39">
        <f t="shared" si="1"/>
        <v>0.91708206035268258</v>
      </c>
      <c r="C40" s="40">
        <f t="shared" si="2"/>
        <v>0.92141833020844821</v>
      </c>
      <c r="D40" s="40">
        <f t="shared" si="3"/>
        <v>0.76665948971902254</v>
      </c>
      <c r="E40" s="40">
        <f t="shared" si="4"/>
        <v>0.77275362318840579</v>
      </c>
      <c r="F40" s="40">
        <f t="shared" si="5"/>
        <v>0.78775260937153002</v>
      </c>
      <c r="G40" s="40">
        <f t="shared" si="6"/>
        <v>0.75313107320233208</v>
      </c>
      <c r="H40" s="40">
        <f t="shared" si="7"/>
        <v>0.75410730855302655</v>
      </c>
      <c r="I40" s="40">
        <f t="shared" si="8"/>
        <v>0.7625108790252394</v>
      </c>
      <c r="J40" s="40">
        <f t="shared" si="9"/>
        <v>0.87877091497169857</v>
      </c>
      <c r="K40" s="40">
        <f t="shared" si="10"/>
        <v>0.8805039291505552</v>
      </c>
      <c r="L40" s="40">
        <f t="shared" si="11"/>
        <v>0.75346918364795601</v>
      </c>
      <c r="M40" s="40">
        <f t="shared" ref="M40:N40" si="21">IFERROR(AM13/Z13, "")</f>
        <v>0.75492922143579377</v>
      </c>
      <c r="N40" s="40">
        <f t="shared" si="21"/>
        <v>0.76722532588454373</v>
      </c>
      <c r="O40" s="191">
        <f t="shared" si="13"/>
        <v>0.80540876528547956</v>
      </c>
      <c r="P40" s="38">
        <f t="shared" si="14"/>
        <v>0.8069797150181095</v>
      </c>
    </row>
    <row r="41" spans="1:16">
      <c r="A41" s="30" t="s">
        <v>56</v>
      </c>
      <c r="B41" s="39">
        <f t="shared" si="1"/>
        <v>0.80368134823402859</v>
      </c>
      <c r="C41" s="40">
        <f t="shared" si="2"/>
        <v>0.80260238652035742</v>
      </c>
      <c r="D41" s="40">
        <f t="shared" si="3"/>
        <v>0.80096298525428833</v>
      </c>
      <c r="E41" s="40">
        <f t="shared" si="4"/>
        <v>0.79239748578269986</v>
      </c>
      <c r="F41" s="40">
        <f t="shared" si="5"/>
        <v>0.78759957198906205</v>
      </c>
      <c r="G41" s="40">
        <f t="shared" si="6"/>
        <v>0.78447761194029852</v>
      </c>
      <c r="H41" s="40">
        <f t="shared" si="7"/>
        <v>0.78422712933753935</v>
      </c>
      <c r="I41" s="40">
        <f t="shared" si="8"/>
        <v>0.77276248151538618</v>
      </c>
      <c r="J41" s="40">
        <f t="shared" si="9"/>
        <v>0.55133674630261653</v>
      </c>
      <c r="K41" s="40">
        <f t="shared" si="10"/>
        <v>0.65678571428571431</v>
      </c>
      <c r="L41" s="40">
        <f t="shared" si="11"/>
        <v>0.76852454276006654</v>
      </c>
      <c r="M41" s="40">
        <f t="shared" ref="M41:N41" si="22">IFERROR(AM14/Z14, "")</f>
        <v>0.75895506187133643</v>
      </c>
      <c r="N41" s="40">
        <f t="shared" si="22"/>
        <v>0.79768786127167624</v>
      </c>
      <c r="O41" s="191">
        <f t="shared" si="13"/>
        <v>0.75861545592808233</v>
      </c>
      <c r="P41" s="38">
        <f t="shared" si="14"/>
        <v>0.70665798529828194</v>
      </c>
    </row>
    <row r="42" spans="1:16">
      <c r="A42" s="30" t="s">
        <v>57</v>
      </c>
      <c r="B42" s="39">
        <f t="shared" si="1"/>
        <v>0.8874059025481118</v>
      </c>
      <c r="C42" s="40">
        <f t="shared" si="2"/>
        <v>0.88737836764413858</v>
      </c>
      <c r="D42" s="40">
        <f t="shared" si="3"/>
        <v>0.89485965390380162</v>
      </c>
      <c r="E42" s="40">
        <f t="shared" si="4"/>
        <v>0.95006935007665838</v>
      </c>
      <c r="F42" s="40">
        <f t="shared" si="5"/>
        <v>0.9675670605615162</v>
      </c>
      <c r="G42" s="40">
        <f t="shared" si="6"/>
        <v>0.84843710715886389</v>
      </c>
      <c r="H42" s="40">
        <f t="shared" si="7"/>
        <v>0.88446291437654401</v>
      </c>
      <c r="I42" s="40">
        <f t="shared" si="8"/>
        <v>1.0283126399348665</v>
      </c>
      <c r="J42" s="40">
        <f t="shared" si="9"/>
        <v>1.0370910435193361</v>
      </c>
      <c r="K42" s="40">
        <f t="shared" si="10"/>
        <v>0.81776699589903534</v>
      </c>
      <c r="L42" s="40">
        <f t="shared" si="11"/>
        <v>0.82040044021392855</v>
      </c>
      <c r="M42" s="40">
        <f t="shared" ref="M42:N42" si="23">IFERROR(AM15/Z15, "")</f>
        <v>0.81994249970861344</v>
      </c>
      <c r="N42" s="40">
        <f t="shared" si="23"/>
        <v>0.8217004458462317</v>
      </c>
      <c r="O42" s="191">
        <f t="shared" si="13"/>
        <v>0.89733803241474197</v>
      </c>
      <c r="P42" s="38">
        <f t="shared" si="14"/>
        <v>0.86338028503742892</v>
      </c>
    </row>
    <row r="43" spans="1:16">
      <c r="A43" s="30" t="s">
        <v>43</v>
      </c>
      <c r="B43" s="39">
        <f t="shared" si="1"/>
        <v>0.7787744678151074</v>
      </c>
      <c r="C43" s="40">
        <f t="shared" si="2"/>
        <v>0.81086095015551729</v>
      </c>
      <c r="D43" s="40">
        <f t="shared" si="3"/>
        <v>0.83988790579048456</v>
      </c>
      <c r="E43" s="40">
        <f t="shared" si="4"/>
        <v>0.83561580952672421</v>
      </c>
      <c r="F43" s="40">
        <f t="shared" si="5"/>
        <v>0.82818806096018316</v>
      </c>
      <c r="G43" s="40">
        <f t="shared" si="6"/>
        <v>0.89660126079534896</v>
      </c>
      <c r="H43" s="40">
        <f t="shared" si="7"/>
        <v>0.86172493688833562</v>
      </c>
      <c r="I43" s="40">
        <f t="shared" si="8"/>
        <v>0.80730001818392205</v>
      </c>
      <c r="J43" s="40">
        <f t="shared" si="9"/>
        <v>0.81402205218221169</v>
      </c>
      <c r="K43" s="40">
        <f t="shared" si="10"/>
        <v>0.94385456885456875</v>
      </c>
      <c r="L43" s="40">
        <f t="shared" si="11"/>
        <v>0.80290883291947501</v>
      </c>
      <c r="M43" s="40">
        <f t="shared" ref="M43:N43" si="24">IFERROR(AM16/Z16, "")</f>
        <v>0.81122622434555447</v>
      </c>
      <c r="N43" s="40">
        <f t="shared" si="24"/>
        <v>0.81882884030798919</v>
      </c>
      <c r="O43" s="191">
        <f t="shared" si="13"/>
        <v>0.83459953297887857</v>
      </c>
      <c r="P43" s="38">
        <f t="shared" si="14"/>
        <v>0.83816810372195982</v>
      </c>
    </row>
    <row r="44" spans="1:16">
      <c r="A44" s="30" t="s">
        <v>58</v>
      </c>
      <c r="B44" s="39">
        <f t="shared" si="1"/>
        <v>0.79867912660616414</v>
      </c>
      <c r="C44" s="40">
        <f t="shared" si="2"/>
        <v>0.80587575689616497</v>
      </c>
      <c r="D44" s="40">
        <f t="shared" si="3"/>
        <v>0.80338933560936177</v>
      </c>
      <c r="E44" s="40">
        <f t="shared" si="4"/>
        <v>0.80252296631606967</v>
      </c>
      <c r="F44" s="40">
        <f t="shared" si="5"/>
        <v>0.82066183660769831</v>
      </c>
      <c r="G44" s="40">
        <f t="shared" si="6"/>
        <v>0.79514228593304692</v>
      </c>
      <c r="H44" s="40">
        <f t="shared" si="7"/>
        <v>0.81068923452272035</v>
      </c>
      <c r="I44" s="40">
        <f t="shared" si="8"/>
        <v>0.8837840821282702</v>
      </c>
      <c r="J44" s="40">
        <f t="shared" si="9"/>
        <v>0.89026706370606579</v>
      </c>
      <c r="K44" s="40">
        <f t="shared" si="10"/>
        <v>0.81211624091867818</v>
      </c>
      <c r="L44" s="40">
        <f t="shared" si="11"/>
        <v>0.82408755695429559</v>
      </c>
      <c r="M44" s="40">
        <f t="shared" ref="M44:N44" si="25">IFERROR(AM17/Z17, "")</f>
        <v>0.83242974022190108</v>
      </c>
      <c r="N44" s="40">
        <f t="shared" si="25"/>
        <v>0.83795283392786324</v>
      </c>
      <c r="O44" s="191">
        <f t="shared" si="13"/>
        <v>0.82443062002679224</v>
      </c>
      <c r="P44" s="38">
        <f t="shared" si="14"/>
        <v>0.83937068714576069</v>
      </c>
    </row>
    <row r="45" spans="1:16">
      <c r="A45" s="30" t="s">
        <v>59</v>
      </c>
      <c r="B45" s="39" t="str">
        <f t="shared" si="1"/>
        <v/>
      </c>
      <c r="C45" s="40" t="str">
        <f t="shared" si="2"/>
        <v/>
      </c>
      <c r="D45" s="40" t="str">
        <f t="shared" si="3"/>
        <v/>
      </c>
      <c r="E45" s="40" t="str">
        <f t="shared" si="4"/>
        <v/>
      </c>
      <c r="F45" s="40" t="str">
        <f t="shared" si="5"/>
        <v/>
      </c>
      <c r="G45" s="40" t="str">
        <f t="shared" si="6"/>
        <v/>
      </c>
      <c r="H45" s="40" t="str">
        <f t="shared" si="7"/>
        <v/>
      </c>
      <c r="I45" s="40">
        <f t="shared" si="8"/>
        <v>0.80396547365379745</v>
      </c>
      <c r="J45" s="40">
        <f t="shared" si="9"/>
        <v>0.78849424417701608</v>
      </c>
      <c r="K45" s="40">
        <f t="shared" si="10"/>
        <v>0.72346980137819206</v>
      </c>
      <c r="L45" s="40">
        <f t="shared" si="11"/>
        <v>0.80444646235338635</v>
      </c>
      <c r="M45" s="40">
        <f t="shared" ref="M45:N45" si="26">IFERROR(AM18/Z18, "")</f>
        <v>0.79937351360320186</v>
      </c>
      <c r="N45" s="40">
        <f t="shared" si="26"/>
        <v>0.81466222045091097</v>
      </c>
      <c r="O45" s="191">
        <f t="shared" si="13"/>
        <v>0.7890686192694174</v>
      </c>
      <c r="P45" s="38">
        <f t="shared" si="14"/>
        <v>0.78608924839254146</v>
      </c>
    </row>
    <row r="46" spans="1:16">
      <c r="A46" s="30" t="s">
        <v>44</v>
      </c>
      <c r="B46" s="39">
        <f t="shared" si="1"/>
        <v>0.87932616044233392</v>
      </c>
      <c r="C46" s="40">
        <f t="shared" si="2"/>
        <v>0.86379333813957948</v>
      </c>
      <c r="D46" s="40">
        <f t="shared" si="3"/>
        <v>0.85575419106441009</v>
      </c>
      <c r="E46" s="40">
        <f t="shared" si="4"/>
        <v>0.8157407098658106</v>
      </c>
      <c r="F46" s="40">
        <f t="shared" si="5"/>
        <v>0.80776166843515207</v>
      </c>
      <c r="G46" s="40">
        <f t="shared" si="6"/>
        <v>0.88000562871075472</v>
      </c>
      <c r="H46" s="40">
        <f t="shared" si="7"/>
        <v>0.83026256997923609</v>
      </c>
      <c r="I46" s="40" t="str">
        <f t="shared" si="8"/>
        <v/>
      </c>
      <c r="J46" s="40" t="str">
        <f t="shared" si="9"/>
        <v/>
      </c>
      <c r="K46" s="40" t="str">
        <f t="shared" si="10"/>
        <v/>
      </c>
      <c r="L46" s="40" t="str">
        <f t="shared" si="11"/>
        <v/>
      </c>
      <c r="M46" s="40" t="str">
        <f t="shared" ref="M46:N46" si="27">IFERROR(AM19/Z19, "")</f>
        <v/>
      </c>
      <c r="N46" s="40" t="str">
        <f t="shared" si="27"/>
        <v/>
      </c>
      <c r="O46" s="191">
        <f t="shared" si="13"/>
        <v>0.84752060951961106</v>
      </c>
      <c r="P46" s="38" t="str">
        <f t="shared" si="14"/>
        <v/>
      </c>
    </row>
    <row r="47" spans="1:16">
      <c r="A47" s="30" t="s">
        <v>46</v>
      </c>
      <c r="B47" s="39">
        <f t="shared" si="1"/>
        <v>0.89681021695128227</v>
      </c>
      <c r="C47" s="40">
        <f t="shared" si="2"/>
        <v>0.89229415365779008</v>
      </c>
      <c r="D47" s="40">
        <f t="shared" si="3"/>
        <v>0.89601034198243423</v>
      </c>
      <c r="E47" s="40">
        <f t="shared" si="4"/>
        <v>0.89470556095917086</v>
      </c>
      <c r="F47" s="40">
        <f t="shared" si="5"/>
        <v>0.91335536367424419</v>
      </c>
      <c r="G47" s="40">
        <f t="shared" si="6"/>
        <v>0.9312269908932379</v>
      </c>
      <c r="H47" s="40">
        <f t="shared" si="7"/>
        <v>0.89981692922869383</v>
      </c>
      <c r="I47" s="40">
        <f t="shared" si="8"/>
        <v>0.88021151586368995</v>
      </c>
      <c r="J47" s="40">
        <f t="shared" si="9"/>
        <v>0.87905805965935813</v>
      </c>
      <c r="K47" s="40">
        <f t="shared" si="10"/>
        <v>0.88035720821286112</v>
      </c>
      <c r="L47" s="40">
        <f t="shared" si="11"/>
        <v>0.88343836299711676</v>
      </c>
      <c r="M47" s="40">
        <f t="shared" ref="M47:N47" si="28">IFERROR(AM20/Z20, "")</f>
        <v>0.89019132961976266</v>
      </c>
      <c r="N47" s="40">
        <f t="shared" si="28"/>
        <v>0.89757585292942976</v>
      </c>
      <c r="O47" s="191">
        <f t="shared" si="13"/>
        <v>0.89500399127915931</v>
      </c>
      <c r="P47" s="38">
        <f t="shared" si="14"/>
        <v>0.88612416268370564</v>
      </c>
    </row>
    <row r="48" spans="1:16">
      <c r="A48" s="30" t="s">
        <v>45</v>
      </c>
      <c r="B48" s="39">
        <f t="shared" si="1"/>
        <v>0.88953150249498292</v>
      </c>
      <c r="C48" s="40">
        <f t="shared" si="2"/>
        <v>0.88374946932710674</v>
      </c>
      <c r="D48" s="40">
        <f t="shared" si="3"/>
        <v>0.88892598223926356</v>
      </c>
      <c r="E48" s="40">
        <f t="shared" si="4"/>
        <v>0.88758117058227048</v>
      </c>
      <c r="F48" s="40">
        <f t="shared" si="5"/>
        <v>0.92918115599822548</v>
      </c>
      <c r="G48" s="40" t="str">
        <f t="shared" si="6"/>
        <v/>
      </c>
      <c r="H48" s="40" t="str">
        <f t="shared" si="7"/>
        <v/>
      </c>
      <c r="I48" s="40" t="str">
        <f t="shared" si="8"/>
        <v/>
      </c>
      <c r="J48" s="40" t="str">
        <f t="shared" si="9"/>
        <v/>
      </c>
      <c r="K48" s="40" t="str">
        <f t="shared" si="10"/>
        <v/>
      </c>
      <c r="L48" s="40" t="str">
        <f t="shared" si="11"/>
        <v/>
      </c>
      <c r="M48" s="40" t="str">
        <f t="shared" ref="M48:N48" si="29">IFERROR(AM21/Z21, "")</f>
        <v/>
      </c>
      <c r="N48" s="40" t="str">
        <f t="shared" si="29"/>
        <v/>
      </c>
      <c r="O48" s="191">
        <f t="shared" si="13"/>
        <v>0.89579385612836993</v>
      </c>
      <c r="P48" s="38" t="str">
        <f t="shared" si="14"/>
        <v/>
      </c>
    </row>
    <row r="49" spans="1:16">
      <c r="A49" s="30" t="s">
        <v>47</v>
      </c>
      <c r="B49" s="39">
        <f t="shared" si="1"/>
        <v>0.80995500792241937</v>
      </c>
      <c r="C49" s="40">
        <f t="shared" si="2"/>
        <v>0.81813969491914218</v>
      </c>
      <c r="D49" s="40">
        <f t="shared" si="3"/>
        <v>0.82400009237021976</v>
      </c>
      <c r="E49" s="40">
        <f t="shared" si="4"/>
        <v>0.83089281134143222</v>
      </c>
      <c r="F49" s="40">
        <f t="shared" si="5"/>
        <v>0.83134964246797638</v>
      </c>
      <c r="G49" s="40">
        <f t="shared" si="6"/>
        <v>0.82648954237721894</v>
      </c>
      <c r="H49" s="40">
        <f t="shared" si="7"/>
        <v>0.74618297077454976</v>
      </c>
      <c r="I49" s="40">
        <f t="shared" si="8"/>
        <v>0.6731260258982309</v>
      </c>
      <c r="J49" s="40">
        <f t="shared" si="9"/>
        <v>0.54854411527004876</v>
      </c>
      <c r="K49" s="40">
        <f t="shared" si="10"/>
        <v>0.56238095238095243</v>
      </c>
      <c r="L49" s="40">
        <f t="shared" si="11"/>
        <v>0.70015705969208786</v>
      </c>
      <c r="M49" s="40">
        <f t="shared" ref="M49:N49" si="30">IFERROR(AM22/Z22, "")</f>
        <v>0.69869329458799845</v>
      </c>
      <c r="N49" s="40">
        <f t="shared" si="30"/>
        <v>0.70447414689111865</v>
      </c>
      <c r="O49" s="191">
        <f t="shared" si="13"/>
        <v>0.73649118129949209</v>
      </c>
      <c r="P49" s="38">
        <f t="shared" si="14"/>
        <v>0.64284991376444123</v>
      </c>
    </row>
    <row r="50" spans="1:16">
      <c r="A50" s="30" t="s">
        <v>48</v>
      </c>
      <c r="B50" s="39">
        <f t="shared" si="1"/>
        <v>0.79123331544561704</v>
      </c>
      <c r="C50" s="40">
        <f t="shared" si="2"/>
        <v>0.79244318327070074</v>
      </c>
      <c r="D50" s="40">
        <f t="shared" si="3"/>
        <v>0.79952348827080899</v>
      </c>
      <c r="E50" s="40">
        <f t="shared" si="4"/>
        <v>0.81764285963018435</v>
      </c>
      <c r="F50" s="40">
        <f t="shared" si="5"/>
        <v>0.81619983805386009</v>
      </c>
      <c r="G50" s="40">
        <f t="shared" si="6"/>
        <v>0.80195691682242187</v>
      </c>
      <c r="H50" s="40">
        <f t="shared" si="7"/>
        <v>0.79740435868604242</v>
      </c>
      <c r="I50" s="40">
        <f t="shared" si="8"/>
        <v>0.79608446419209844</v>
      </c>
      <c r="J50" s="40">
        <f t="shared" si="9"/>
        <v>0.7933657916655934</v>
      </c>
      <c r="K50" s="40">
        <f t="shared" si="10"/>
        <v>0.78258375499790234</v>
      </c>
      <c r="L50" s="40">
        <f t="shared" si="11"/>
        <v>0.78291073882208362</v>
      </c>
      <c r="M50" s="40">
        <f t="shared" ref="M50:N50" si="31">IFERROR(AM23/Z23, "")</f>
        <v>0.828786878724039</v>
      </c>
      <c r="N50" s="40">
        <f t="shared" si="31"/>
        <v>0.83334849449649795</v>
      </c>
      <c r="O50" s="191">
        <f t="shared" si="13"/>
        <v>0.80257569869829604</v>
      </c>
      <c r="P50" s="38">
        <f t="shared" si="14"/>
        <v>0.80419913174122326</v>
      </c>
    </row>
    <row r="51" spans="1:16">
      <c r="A51" s="30" t="s">
        <v>49</v>
      </c>
      <c r="B51" s="39">
        <f t="shared" si="1"/>
        <v>0.85473039311942811</v>
      </c>
      <c r="C51" s="40">
        <f t="shared" si="2"/>
        <v>0.86092675989570999</v>
      </c>
      <c r="D51" s="40">
        <f t="shared" si="3"/>
        <v>0.86632075098031447</v>
      </c>
      <c r="E51" s="40">
        <f t="shared" si="4"/>
        <v>0.87154616681543196</v>
      </c>
      <c r="F51" s="40">
        <f t="shared" si="5"/>
        <v>0.88256077730712867</v>
      </c>
      <c r="G51" s="40">
        <f t="shared" si="6"/>
        <v>0.88920271142672702</v>
      </c>
      <c r="H51" s="40">
        <f t="shared" si="7"/>
        <v>0.89725611670399119</v>
      </c>
      <c r="I51" s="40">
        <f t="shared" si="8"/>
        <v>0.89095249063003834</v>
      </c>
      <c r="J51" s="40">
        <f t="shared" si="9"/>
        <v>0.87292990966878559</v>
      </c>
      <c r="K51" s="40">
        <f t="shared" si="10"/>
        <v>0.86081186081186079</v>
      </c>
      <c r="L51" s="40">
        <f t="shared" si="11"/>
        <v>0.85468953630134115</v>
      </c>
      <c r="M51" s="40">
        <f t="shared" ref="M51:N51" si="32">IFERROR(AM24/Z24, "")</f>
        <v>0.86237142676847356</v>
      </c>
      <c r="N51" s="40">
        <f t="shared" si="32"/>
        <v>0.86643907784380658</v>
      </c>
      <c r="O51" s="191">
        <f t="shared" si="13"/>
        <v>0.87159522909792586</v>
      </c>
      <c r="P51" s="38">
        <f t="shared" si="14"/>
        <v>0.86344836227885347</v>
      </c>
    </row>
    <row r="52" spans="1:16">
      <c r="A52" s="32" t="s">
        <v>50</v>
      </c>
      <c r="B52" s="39">
        <f t="shared" si="1"/>
        <v>0.74868189806678376</v>
      </c>
      <c r="C52" s="40">
        <f t="shared" si="2"/>
        <v>0.74359571185358586</v>
      </c>
      <c r="D52" s="40">
        <f t="shared" si="3"/>
        <v>0.75028152398316228</v>
      </c>
      <c r="E52" s="40">
        <f t="shared" si="4"/>
        <v>0.75659831932773103</v>
      </c>
      <c r="F52" s="40">
        <f t="shared" si="5"/>
        <v>0.76296407328423188</v>
      </c>
      <c r="G52" s="40">
        <f t="shared" si="6"/>
        <v>0.76931538993976223</v>
      </c>
      <c r="H52" s="40">
        <f t="shared" si="7"/>
        <v>0.75457369692785636</v>
      </c>
      <c r="I52" s="40">
        <f t="shared" si="8"/>
        <v>0.75461562385139536</v>
      </c>
      <c r="J52" s="40">
        <f t="shared" si="9"/>
        <v>0.75888174980966405</v>
      </c>
      <c r="K52" s="40">
        <f t="shared" si="10"/>
        <v>0.75190197748402199</v>
      </c>
      <c r="L52" s="40">
        <f t="shared" si="11"/>
        <v>0.74732078981256256</v>
      </c>
      <c r="M52" s="40">
        <f t="shared" ref="M52:N52" si="33">IFERROR(AM25/Z25, "")</f>
        <v>0.74716683967498299</v>
      </c>
      <c r="N52" s="40">
        <f t="shared" si="33"/>
        <v>0.73845535400231133</v>
      </c>
      <c r="O52" s="191">
        <f t="shared" si="13"/>
        <v>0.75264253446292717</v>
      </c>
      <c r="P52" s="38">
        <f t="shared" si="14"/>
        <v>0.74874534215670852</v>
      </c>
    </row>
    <row r="53" spans="1:16">
      <c r="A53" s="186" t="s">
        <v>124</v>
      </c>
      <c r="B53" s="46">
        <f>AVERAGE(B32:B36,B38:B44,B46,B48:B52)</f>
        <v>0.8338090041144155</v>
      </c>
      <c r="C53" s="61">
        <f t="shared" ref="C53:F53" si="34">AVERAGE(C32:C36,C38:C44,C46,C48:C52)</f>
        <v>0.83761862068290882</v>
      </c>
      <c r="D53" s="61">
        <f t="shared" si="34"/>
        <v>0.8333417600575187</v>
      </c>
      <c r="E53" s="61">
        <f t="shared" si="34"/>
        <v>0.83619703449924021</v>
      </c>
      <c r="F53" s="61">
        <f t="shared" si="34"/>
        <v>0.83543867486365642</v>
      </c>
      <c r="G53" s="61">
        <f>AVERAGE(G32:G34,G36,G38:G44,G46:G47,G49:G52)</f>
        <v>0.82967929031699983</v>
      </c>
      <c r="H53" s="61">
        <f>AVERAGE(H32:H34,H36,H38:H44,H46:H47,H49:H52)</f>
        <v>0.81931526637897223</v>
      </c>
      <c r="I53" s="61">
        <f>AVERAGE(I32:I34,I37:I45,I47,I49:I52)</f>
        <v>0.81474288744506351</v>
      </c>
      <c r="J53" s="61">
        <f t="shared" ref="J53:N53" si="35">AVERAGE(J32:J34,J37:J45,J47,J49:J52)</f>
        <v>0.79396622482140589</v>
      </c>
      <c r="K53" s="61">
        <f t="shared" si="35"/>
        <v>0.77898372530756521</v>
      </c>
      <c r="L53" s="61">
        <f t="shared" si="35"/>
        <v>0.78987702289790551</v>
      </c>
      <c r="M53" s="61">
        <f t="shared" si="35"/>
        <v>0.8013877814999244</v>
      </c>
      <c r="N53" s="61">
        <f t="shared" si="35"/>
        <v>0.80917109124489706</v>
      </c>
      <c r="O53" s="192">
        <f>AVERAGE(B53:N53)</f>
        <v>0.81642526031772866</v>
      </c>
      <c r="P53" s="47">
        <f>AVERAGE(J53:N53)</f>
        <v>0.79467716915433961</v>
      </c>
    </row>
    <row r="54" spans="1:16" s="5" customFormat="1" ht="26.25">
      <c r="A54" s="48" t="s">
        <v>126</v>
      </c>
      <c r="B54" s="49">
        <f>AVERAGE(B32:B36,B38:B44,B46,B48:B52)</f>
        <v>0.8338090041144155</v>
      </c>
      <c r="C54" s="49">
        <f t="shared" ref="C54:F54" si="36">AVERAGE(C32:C36,C38:C44,C46,C48:C52)</f>
        <v>0.83761862068290882</v>
      </c>
      <c r="D54" s="49">
        <f t="shared" si="36"/>
        <v>0.8333417600575187</v>
      </c>
      <c r="E54" s="49">
        <f t="shared" si="36"/>
        <v>0.83619703449924021</v>
      </c>
      <c r="F54" s="49">
        <f t="shared" si="36"/>
        <v>0.83543867486365642</v>
      </c>
      <c r="G54" s="49">
        <f>AVERAGE(G32:G34,G38:G44,G46:G47,G49:G52,G36)</f>
        <v>0.82967929031699983</v>
      </c>
      <c r="H54" s="49">
        <f>AVERAGE(H32:H34,H38:H44,H46:H47,H49:H52,H36)</f>
        <v>0.81931526637897212</v>
      </c>
      <c r="I54" s="49">
        <f>AVERAGE(I32:I34,I37:I45,I47,I49:I52)</f>
        <v>0.81474288744506351</v>
      </c>
      <c r="J54" s="49">
        <f t="shared" ref="J54:L54" si="37">AVERAGE(J32:J34,J37:J45,J47,J49:J52)</f>
        <v>0.79396622482140589</v>
      </c>
      <c r="K54" s="49">
        <f t="shared" si="37"/>
        <v>0.77898372530756521</v>
      </c>
      <c r="L54" s="49">
        <f t="shared" si="37"/>
        <v>0.78987702289790551</v>
      </c>
      <c r="M54" s="49">
        <f>AVERAGE(M32:M34,M37:M45,M47,M49:M52)</f>
        <v>0.8013877814999244</v>
      </c>
      <c r="N54" s="49">
        <f>AVERAGE(N32:N34,N37:N45,N47,N49:N52)</f>
        <v>0.80917109124489706</v>
      </c>
      <c r="O54" s="50">
        <f>AVERAGE(B54:N54)</f>
        <v>0.81642526031772866</v>
      </c>
      <c r="P54" s="50">
        <f>IFERROR(AVERAGE(J54:N54), "")</f>
        <v>0.79467716915433961</v>
      </c>
    </row>
    <row r="55" spans="1:16" s="5" customFormat="1" ht="26.25">
      <c r="A55" s="193" t="s">
        <v>127</v>
      </c>
      <c r="B55" s="52">
        <f>AVERAGE(B32:B36,B38:B44,B46,B48:B52)</f>
        <v>0.8338090041144155</v>
      </c>
      <c r="C55" s="52">
        <f t="shared" ref="C55:E55" si="38">AVERAGE(C32:C36,C38:C44,C46,C48:C52)</f>
        <v>0.83761862068290882</v>
      </c>
      <c r="D55" s="52">
        <f t="shared" si="38"/>
        <v>0.8333417600575187</v>
      </c>
      <c r="E55" s="52">
        <f t="shared" si="38"/>
        <v>0.83619703449924021</v>
      </c>
      <c r="F55" s="52">
        <f>AVERAGE(F32:F36,F38:F44,F46,F48:F52)</f>
        <v>0.83543867486365642</v>
      </c>
      <c r="G55" s="52">
        <f>AVERAGE(G32:G34,G36,G38:G44,G46:G47,G49:G52)</f>
        <v>0.82967929031699983</v>
      </c>
      <c r="H55" s="52">
        <f>AVERAGE(H32:H34,H36,H38:H44,H46:H47,H49:H52)</f>
        <v>0.81931526637897223</v>
      </c>
      <c r="I55" s="52">
        <f>AVERAGE(I32:I34,I37:I45,I47,I49:I52)</f>
        <v>0.81474288744506351</v>
      </c>
      <c r="J55" s="66"/>
      <c r="K55" s="66"/>
      <c r="L55" s="66"/>
      <c r="M55" s="66"/>
      <c r="N55" s="66"/>
      <c r="O55" s="66">
        <f>AVERAGE(B55:I55)</f>
        <v>0.83001781729484692</v>
      </c>
      <c r="P55" s="66">
        <f>AVERAGE(E55:I55)</f>
        <v>0.82707463070078657</v>
      </c>
    </row>
    <row r="56" spans="1:16" s="5" customFormat="1" ht="26.25">
      <c r="A56" s="54" t="s">
        <v>128</v>
      </c>
      <c r="B56" s="55">
        <f>B53</f>
        <v>0.8338090041144155</v>
      </c>
      <c r="C56" s="55">
        <f t="shared" ref="C56:E56" si="39">C53</f>
        <v>0.83761862068290882</v>
      </c>
      <c r="D56" s="55">
        <f t="shared" si="39"/>
        <v>0.8333417600575187</v>
      </c>
      <c r="E56" s="55">
        <f t="shared" si="39"/>
        <v>0.83619703449924021</v>
      </c>
      <c r="F56" s="56"/>
      <c r="G56" s="56"/>
      <c r="H56" s="56"/>
      <c r="I56" s="56"/>
      <c r="J56" s="56"/>
      <c r="K56" s="56"/>
      <c r="L56" s="56"/>
      <c r="M56" s="56"/>
      <c r="N56" s="56"/>
      <c r="O56" s="56">
        <f>AVERAGE(B56:E56)</f>
        <v>0.83524160483852083</v>
      </c>
      <c r="P56" s="57"/>
    </row>
    <row r="59" spans="1:16">
      <c r="A59" s="3" t="s">
        <v>137</v>
      </c>
    </row>
    <row r="60" spans="1:16">
      <c r="A60" s="4" t="s">
        <v>136</v>
      </c>
    </row>
    <row r="62" spans="1:16">
      <c r="A62" s="27" t="s">
        <v>110</v>
      </c>
      <c r="B62" s="27" t="s">
        <v>28</v>
      </c>
      <c r="C62" s="28" t="s">
        <v>29</v>
      </c>
      <c r="D62" s="28" t="s">
        <v>30</v>
      </c>
      <c r="E62" s="28" t="s">
        <v>31</v>
      </c>
      <c r="F62" s="28" t="s">
        <v>32</v>
      </c>
      <c r="G62" s="28" t="s">
        <v>33</v>
      </c>
      <c r="H62" s="28" t="s">
        <v>34</v>
      </c>
      <c r="I62" s="28" t="s">
        <v>35</v>
      </c>
      <c r="J62" s="28" t="s">
        <v>36</v>
      </c>
      <c r="K62" s="28" t="s">
        <v>37</v>
      </c>
      <c r="L62" s="28" t="s">
        <v>38</v>
      </c>
      <c r="M62" s="28" t="s">
        <v>39</v>
      </c>
      <c r="N62" s="29" t="s">
        <v>40</v>
      </c>
      <c r="O62" s="11" t="s">
        <v>124</v>
      </c>
      <c r="P62" s="29" t="s">
        <v>125</v>
      </c>
    </row>
    <row r="63" spans="1:16">
      <c r="A63" s="30" t="s">
        <v>51</v>
      </c>
      <c r="B63" s="58">
        <f t="shared" ref="B63:B83" si="40">IFERROR(B5/O5,"")</f>
        <v>4.5335572127018622E-2</v>
      </c>
      <c r="C63" s="59">
        <f t="shared" ref="C63:C83" si="41">IFERROR(C5/P5,"")</f>
        <v>2.2569466009166903E-2</v>
      </c>
      <c r="D63" s="59">
        <f t="shared" ref="D63:D83" si="42">IFERROR(D5/Q5,"")</f>
        <v>2.2242817423540315E-2</v>
      </c>
      <c r="E63" s="59">
        <f t="shared" ref="E63:E83" si="43">IFERROR(E5/R5,"")</f>
        <v>2.5026787080973518E-2</v>
      </c>
      <c r="F63" s="59">
        <f t="shared" ref="F63:F83" si="44">IFERROR(F5/S5,"")</f>
        <v>1.4597003838058686E-2</v>
      </c>
      <c r="G63" s="59">
        <f t="shared" ref="G63:G83" si="45">IFERROR(G5/T5,"")</f>
        <v>1.4064331293137127E-2</v>
      </c>
      <c r="H63" s="59">
        <f t="shared" ref="H63:H83" si="46">IFERROR(H5/U5,"")</f>
        <v>9.5966452063816349E-3</v>
      </c>
      <c r="I63" s="59">
        <f t="shared" ref="I63:I83" si="47">IFERROR(I5/V5,"")</f>
        <v>1.3445129337029958E-2</v>
      </c>
      <c r="J63" s="59">
        <f t="shared" ref="J63:J83" si="48">IFERROR(J5/W5,"")</f>
        <v>1.6034278322733644E-2</v>
      </c>
      <c r="K63" s="59">
        <f t="shared" ref="K63:K83" si="49">IFERROR(K5/X5,"")</f>
        <v>7.1788689171416046E-3</v>
      </c>
      <c r="L63" s="59">
        <f t="shared" ref="L63:L83" si="50">IFERROR(L5/Y5,"")</f>
        <v>1.3153695661222962E-2</v>
      </c>
      <c r="M63" s="59">
        <f t="shared" ref="M63:N83" si="51">IFERROR(M5/Z5,"")</f>
        <v>1.5414204482105027E-2</v>
      </c>
      <c r="N63" s="60">
        <f t="shared" si="51"/>
        <v>2.5085694298705843E-2</v>
      </c>
      <c r="O63" s="191">
        <f>AVERAGE(B63:N63)</f>
        <v>1.8749576461324299E-2</v>
      </c>
      <c r="P63" s="38">
        <f>IFERROR(AVERAGE(J63:N63), "")</f>
        <v>1.5373348336381815E-2</v>
      </c>
    </row>
    <row r="64" spans="1:16">
      <c r="A64" s="30" t="s">
        <v>27</v>
      </c>
      <c r="B64" s="58">
        <f t="shared" si="40"/>
        <v>5.1146529375251028E-2</v>
      </c>
      <c r="C64" s="59">
        <f t="shared" si="41"/>
        <v>5.8692217241125895E-2</v>
      </c>
      <c r="D64" s="59">
        <f t="shared" si="42"/>
        <v>6.5454343232121015E-2</v>
      </c>
      <c r="E64" s="59">
        <f t="shared" si="43"/>
        <v>7.1121789222734474E-2</v>
      </c>
      <c r="F64" s="59">
        <f t="shared" si="44"/>
        <v>5.1966663928216077E-2</v>
      </c>
      <c r="G64" s="59">
        <f t="shared" si="45"/>
        <v>5.154603438713256E-2</v>
      </c>
      <c r="H64" s="59">
        <f t="shared" si="46"/>
        <v>3.7735388421412407E-2</v>
      </c>
      <c r="I64" s="59">
        <f t="shared" si="47"/>
        <v>5.1196438508625493E-2</v>
      </c>
      <c r="J64" s="59">
        <f t="shared" si="48"/>
        <v>4.9773473867758565E-2</v>
      </c>
      <c r="K64" s="59">
        <f t="shared" si="49"/>
        <v>3.8262243530660142E-2</v>
      </c>
      <c r="L64" s="59">
        <f t="shared" si="50"/>
        <v>8.2918019826537182E-2</v>
      </c>
      <c r="M64" s="59">
        <f t="shared" si="51"/>
        <v>0.13340220332580391</v>
      </c>
      <c r="N64" s="60">
        <f t="shared" si="51"/>
        <v>0.12807108045056628</v>
      </c>
      <c r="O64" s="191">
        <f t="shared" ref="O64:O83" si="52">AVERAGE(B64:N64)</f>
        <v>6.7022032716765004E-2</v>
      </c>
      <c r="P64" s="38">
        <f t="shared" ref="P64:P83" si="53">IFERROR(AVERAGE(J64:N64), "")</f>
        <v>8.6485404200265209E-2</v>
      </c>
    </row>
    <row r="65" spans="1:16">
      <c r="A65" s="30" t="s">
        <v>52</v>
      </c>
      <c r="B65" s="58">
        <f t="shared" si="40"/>
        <v>6.4335507712981882E-2</v>
      </c>
      <c r="C65" s="59">
        <f t="shared" si="41"/>
        <v>9.2857951971001357E-2</v>
      </c>
      <c r="D65" s="59">
        <f t="shared" si="42"/>
        <v>6.741573033707865E-2</v>
      </c>
      <c r="E65" s="59">
        <f t="shared" si="43"/>
        <v>4.5879354290569246E-2</v>
      </c>
      <c r="F65" s="59">
        <f t="shared" si="44"/>
        <v>2.7296055043284549E-2</v>
      </c>
      <c r="G65" s="59">
        <f t="shared" si="45"/>
        <v>1.2209473374521917E-2</v>
      </c>
      <c r="H65" s="59">
        <f t="shared" si="46"/>
        <v>1.3938218176391582E-2</v>
      </c>
      <c r="I65" s="59">
        <f t="shared" si="47"/>
        <v>1.5109355832809741E-2</v>
      </c>
      <c r="J65" s="59">
        <f t="shared" si="48"/>
        <v>1.5207194287592245E-2</v>
      </c>
      <c r="K65" s="59">
        <f t="shared" si="49"/>
        <v>1.6425873748576226E-2</v>
      </c>
      <c r="L65" s="59">
        <f t="shared" si="50"/>
        <v>1.6162341743737093E-2</v>
      </c>
      <c r="M65" s="59">
        <f t="shared" si="51"/>
        <v>1.8837927827938923E-2</v>
      </c>
      <c r="N65" s="60">
        <f t="shared" si="51"/>
        <v>2.3808806244537534E-2</v>
      </c>
      <c r="O65" s="191">
        <f t="shared" si="52"/>
        <v>3.3037214660847768E-2</v>
      </c>
      <c r="P65" s="38">
        <f t="shared" si="53"/>
        <v>1.8088428770476402E-2</v>
      </c>
    </row>
    <row r="66" spans="1:16">
      <c r="A66" s="30" t="s">
        <v>53</v>
      </c>
      <c r="B66" s="58">
        <f t="shared" si="40"/>
        <v>4.7801857585139322E-2</v>
      </c>
      <c r="C66" s="59">
        <f t="shared" si="41"/>
        <v>4.0807453416149067E-2</v>
      </c>
      <c r="D66" s="59">
        <f t="shared" si="42"/>
        <v>3.5021363026272408E-2</v>
      </c>
      <c r="E66" s="59">
        <f t="shared" si="43"/>
        <v>2.9283214827316884E-2</v>
      </c>
      <c r="F66" s="59">
        <f t="shared" si="44"/>
        <v>3.2269782648180666E-2</v>
      </c>
      <c r="G66" s="59" t="str">
        <f t="shared" si="45"/>
        <v/>
      </c>
      <c r="H66" s="59" t="str">
        <f t="shared" si="46"/>
        <v/>
      </c>
      <c r="I66" s="59" t="str">
        <f t="shared" si="47"/>
        <v/>
      </c>
      <c r="J66" s="59" t="str">
        <f t="shared" si="48"/>
        <v/>
      </c>
      <c r="K66" s="59" t="str">
        <f t="shared" si="49"/>
        <v/>
      </c>
      <c r="L66" s="59" t="str">
        <f t="shared" si="50"/>
        <v/>
      </c>
      <c r="M66" s="59" t="str">
        <f t="shared" si="51"/>
        <v/>
      </c>
      <c r="N66" s="60" t="str">
        <f t="shared" si="51"/>
        <v/>
      </c>
      <c r="O66" s="191">
        <f t="shared" si="52"/>
        <v>3.7036734300611669E-2</v>
      </c>
      <c r="P66" s="38" t="str">
        <f t="shared" si="53"/>
        <v/>
      </c>
    </row>
    <row r="67" spans="1:16">
      <c r="A67" s="30" t="s">
        <v>54</v>
      </c>
      <c r="B67" s="58">
        <f t="shared" si="40"/>
        <v>3.7565816119886596E-2</v>
      </c>
      <c r="C67" s="59">
        <f t="shared" si="41"/>
        <v>1.5779890754602469E-2</v>
      </c>
      <c r="D67" s="59">
        <f t="shared" si="42"/>
        <v>1.2819218734228324E-2</v>
      </c>
      <c r="E67" s="59">
        <f t="shared" si="43"/>
        <v>1.1778918755662943E-2</v>
      </c>
      <c r="F67" s="59">
        <f t="shared" si="44"/>
        <v>4.5636509207365887E-2</v>
      </c>
      <c r="G67" s="59">
        <f t="shared" si="45"/>
        <v>1.3796966340275326E-2</v>
      </c>
      <c r="H67" s="59">
        <f t="shared" si="46"/>
        <v>1.1908628342535454E-3</v>
      </c>
      <c r="I67" s="59" t="str">
        <f t="shared" si="47"/>
        <v/>
      </c>
      <c r="J67" s="59" t="str">
        <f t="shared" si="48"/>
        <v/>
      </c>
      <c r="K67" s="59" t="str">
        <f t="shared" si="49"/>
        <v/>
      </c>
      <c r="L67" s="59" t="str">
        <f t="shared" si="50"/>
        <v/>
      </c>
      <c r="M67" s="59" t="str">
        <f t="shared" si="51"/>
        <v/>
      </c>
      <c r="N67" s="60" t="str">
        <f t="shared" si="51"/>
        <v/>
      </c>
      <c r="O67" s="191">
        <f t="shared" si="52"/>
        <v>1.9795454678039302E-2</v>
      </c>
      <c r="P67" s="38" t="str">
        <f t="shared" si="53"/>
        <v/>
      </c>
    </row>
    <row r="68" spans="1:16">
      <c r="A68" s="30" t="s">
        <v>60</v>
      </c>
      <c r="B68" s="58" t="str">
        <f t="shared" si="40"/>
        <v/>
      </c>
      <c r="C68" s="59" t="str">
        <f t="shared" si="41"/>
        <v/>
      </c>
      <c r="D68" s="59" t="str">
        <f t="shared" si="42"/>
        <v/>
      </c>
      <c r="E68" s="59" t="str">
        <f t="shared" si="43"/>
        <v/>
      </c>
      <c r="F68" s="59" t="str">
        <f t="shared" si="44"/>
        <v/>
      </c>
      <c r="G68" s="59" t="str">
        <f t="shared" si="45"/>
        <v/>
      </c>
      <c r="H68" s="59" t="str">
        <f t="shared" si="46"/>
        <v/>
      </c>
      <c r="I68" s="59">
        <f t="shared" si="47"/>
        <v>3.55998576005696E-4</v>
      </c>
      <c r="J68" s="59">
        <f t="shared" si="48"/>
        <v>8.3046624747894172E-4</v>
      </c>
      <c r="K68" s="59">
        <f t="shared" si="49"/>
        <v>8.3244143179926264E-4</v>
      </c>
      <c r="L68" s="59">
        <f t="shared" si="50"/>
        <v>4.0747842761265588E-3</v>
      </c>
      <c r="M68" s="59">
        <f t="shared" si="51"/>
        <v>5.2454606590450576E-3</v>
      </c>
      <c r="N68" s="60">
        <f t="shared" si="51"/>
        <v>8.0993520518358531E-4</v>
      </c>
      <c r="O68" s="191">
        <f t="shared" si="52"/>
        <v>2.0248477326065173E-3</v>
      </c>
      <c r="P68" s="38">
        <f t="shared" si="53"/>
        <v>2.3586175639266809E-3</v>
      </c>
    </row>
    <row r="69" spans="1:16">
      <c r="A69" s="30" t="s">
        <v>41</v>
      </c>
      <c r="B69" s="58">
        <f t="shared" si="40"/>
        <v>5.0146826293200816E-3</v>
      </c>
      <c r="C69" s="59">
        <f t="shared" si="41"/>
        <v>2.3779093838316563E-2</v>
      </c>
      <c r="D69" s="59">
        <f t="shared" si="42"/>
        <v>2.5263407775322756E-2</v>
      </c>
      <c r="E69" s="59">
        <f t="shared" si="43"/>
        <v>4.0326593803564521E-2</v>
      </c>
      <c r="F69" s="59">
        <f t="shared" si="44"/>
        <v>2.0511392640029699E-2</v>
      </c>
      <c r="G69" s="59">
        <f t="shared" si="45"/>
        <v>8.5818011897701336E-3</v>
      </c>
      <c r="H69" s="59">
        <f t="shared" si="46"/>
        <v>5.2436455295622013E-3</v>
      </c>
      <c r="I69" s="59">
        <f t="shared" si="47"/>
        <v>7.103161458908395E-3</v>
      </c>
      <c r="J69" s="59">
        <f t="shared" si="48"/>
        <v>1.2029937095367097E-2</v>
      </c>
      <c r="K69" s="59">
        <f t="shared" si="49"/>
        <v>7.2136645047169816E-3</v>
      </c>
      <c r="L69" s="59">
        <f t="shared" si="50"/>
        <v>1.2027237066094293E-2</v>
      </c>
      <c r="M69" s="59">
        <f t="shared" si="51"/>
        <v>1.3234162130078738E-2</v>
      </c>
      <c r="N69" s="60">
        <f t="shared" si="51"/>
        <v>1.1944322234599217E-2</v>
      </c>
      <c r="O69" s="191">
        <f t="shared" si="52"/>
        <v>1.4790238607357743E-2</v>
      </c>
      <c r="P69" s="38">
        <f t="shared" si="53"/>
        <v>1.1289864606171266E-2</v>
      </c>
    </row>
    <row r="70" spans="1:16">
      <c r="A70" s="30" t="s">
        <v>42</v>
      </c>
      <c r="B70" s="58">
        <f t="shared" si="40"/>
        <v>4.3928039002377212E-2</v>
      </c>
      <c r="C70" s="59">
        <f t="shared" si="41"/>
        <v>3.5626516951857833E-2</v>
      </c>
      <c r="D70" s="59">
        <f t="shared" si="42"/>
        <v>4.3798222607012806E-2</v>
      </c>
      <c r="E70" s="59">
        <f t="shared" si="43"/>
        <v>6.5856191894228949E-2</v>
      </c>
      <c r="F70" s="59">
        <f t="shared" si="44"/>
        <v>2.3210008258146585E-2</v>
      </c>
      <c r="G70" s="59">
        <f t="shared" si="45"/>
        <v>1.3721274514419632E-2</v>
      </c>
      <c r="H70" s="59">
        <f t="shared" si="46"/>
        <v>6.1887435325789766E-3</v>
      </c>
      <c r="I70" s="59">
        <f t="shared" si="47"/>
        <v>5.4506061766541975E-3</v>
      </c>
      <c r="J70" s="59">
        <f t="shared" si="48"/>
        <v>8.2899657417819499E-3</v>
      </c>
      <c r="K70" s="59">
        <f t="shared" si="49"/>
        <v>1.2359768195452902E-2</v>
      </c>
      <c r="L70" s="59">
        <f t="shared" si="50"/>
        <v>9.9276450800770081E-3</v>
      </c>
      <c r="M70" s="59">
        <f t="shared" si="51"/>
        <v>1.232460818905391E-2</v>
      </c>
      <c r="N70" s="60">
        <f t="shared" si="51"/>
        <v>1.445307981691297E-2</v>
      </c>
      <c r="O70" s="191">
        <f t="shared" si="52"/>
        <v>2.2702666920042684E-2</v>
      </c>
      <c r="P70" s="38">
        <f t="shared" si="53"/>
        <v>1.1471013404655749E-2</v>
      </c>
    </row>
    <row r="71" spans="1:16">
      <c r="A71" s="30" t="s">
        <v>55</v>
      </c>
      <c r="B71" s="58">
        <f t="shared" si="40"/>
        <v>2.1922066784584873E-2</v>
      </c>
      <c r="C71" s="59">
        <f t="shared" si="41"/>
        <v>1.0918716223668247E-2</v>
      </c>
      <c r="D71" s="59">
        <f t="shared" si="42"/>
        <v>3.7248358273226395E-2</v>
      </c>
      <c r="E71" s="59">
        <f t="shared" si="43"/>
        <v>2.8880105401844533E-2</v>
      </c>
      <c r="F71" s="59">
        <f t="shared" si="44"/>
        <v>2.1596713302242949E-2</v>
      </c>
      <c r="G71" s="59">
        <f t="shared" si="45"/>
        <v>1.1768516519110343E-2</v>
      </c>
      <c r="H71" s="59">
        <f t="shared" si="46"/>
        <v>8.9514764477921505E-3</v>
      </c>
      <c r="I71" s="59">
        <f t="shared" si="47"/>
        <v>1.136858137510879E-2</v>
      </c>
      <c r="J71" s="59">
        <f t="shared" si="48"/>
        <v>2.1894632083100076E-2</v>
      </c>
      <c r="K71" s="59">
        <f t="shared" si="49"/>
        <v>1.7400523886740678E-2</v>
      </c>
      <c r="L71" s="59">
        <f t="shared" si="50"/>
        <v>0</v>
      </c>
      <c r="M71" s="59">
        <f t="shared" si="51"/>
        <v>0</v>
      </c>
      <c r="N71" s="60">
        <f t="shared" si="51"/>
        <v>1.9264110961279138E-4</v>
      </c>
      <c r="O71" s="191">
        <f t="shared" si="52"/>
        <v>1.4780179339002449E-2</v>
      </c>
      <c r="P71" s="38">
        <f t="shared" si="53"/>
        <v>7.8975594158907092E-3</v>
      </c>
    </row>
    <row r="72" spans="1:16">
      <c r="A72" s="30" t="s">
        <v>56</v>
      </c>
      <c r="B72" s="58">
        <f t="shared" si="40"/>
        <v>5.4562839897209107E-2</v>
      </c>
      <c r="C72" s="59">
        <f t="shared" si="41"/>
        <v>4.053486838160341E-2</v>
      </c>
      <c r="D72" s="59">
        <f t="shared" si="42"/>
        <v>2.1546795064700572E-2</v>
      </c>
      <c r="E72" s="59">
        <f t="shared" si="43"/>
        <v>1.9694702184974561E-2</v>
      </c>
      <c r="F72" s="59">
        <f t="shared" si="44"/>
        <v>2.4788966829152301E-2</v>
      </c>
      <c r="G72" s="59">
        <f t="shared" si="45"/>
        <v>2.0955223880597014E-2</v>
      </c>
      <c r="H72" s="59">
        <f t="shared" si="46"/>
        <v>3.8205397826848932E-2</v>
      </c>
      <c r="I72" s="59">
        <f t="shared" si="47"/>
        <v>6.7882543482853316E-2</v>
      </c>
      <c r="J72" s="59">
        <f t="shared" si="48"/>
        <v>6.9183731513083047E-2</v>
      </c>
      <c r="K72" s="59">
        <f t="shared" si="49"/>
        <v>3.8857142857142861E-2</v>
      </c>
      <c r="L72" s="59">
        <f t="shared" si="50"/>
        <v>1.4169016120870383E-2</v>
      </c>
      <c r="M72" s="59">
        <f t="shared" si="51"/>
        <v>1.3097908676459945E-2</v>
      </c>
      <c r="N72" s="60">
        <f t="shared" si="51"/>
        <v>1.8658081510207068E-2</v>
      </c>
      <c r="O72" s="191">
        <f t="shared" si="52"/>
        <v>3.4010555248130965E-2</v>
      </c>
      <c r="P72" s="38">
        <f t="shared" si="53"/>
        <v>3.0793176135552658E-2</v>
      </c>
    </row>
    <row r="73" spans="1:16">
      <c r="A73" s="30" t="s">
        <v>57</v>
      </c>
      <c r="B73" s="58">
        <f t="shared" si="40"/>
        <v>2.3150335443636021E-2</v>
      </c>
      <c r="C73" s="59">
        <f t="shared" si="41"/>
        <v>2.5186999404249687E-2</v>
      </c>
      <c r="D73" s="59">
        <f t="shared" si="42"/>
        <v>3.4166780215288184E-2</v>
      </c>
      <c r="E73" s="59">
        <f t="shared" si="43"/>
        <v>4.4008841959115072E-2</v>
      </c>
      <c r="F73" s="59">
        <f t="shared" si="44"/>
        <v>3.1550669689637434E-2</v>
      </c>
      <c r="G73" s="59">
        <f t="shared" si="45"/>
        <v>3.2009378996731563E-2</v>
      </c>
      <c r="H73" s="59">
        <f t="shared" si="46"/>
        <v>2.6370722178600838E-2</v>
      </c>
      <c r="I73" s="59">
        <f t="shared" si="47"/>
        <v>2.4669244860573987E-2</v>
      </c>
      <c r="J73" s="59">
        <f t="shared" si="48"/>
        <v>1.7641863999507096E-2</v>
      </c>
      <c r="K73" s="59">
        <f t="shared" si="49"/>
        <v>4.7575039950711412E-2</v>
      </c>
      <c r="L73" s="59">
        <f t="shared" si="50"/>
        <v>2.7918830730021431E-2</v>
      </c>
      <c r="M73" s="59">
        <f t="shared" si="51"/>
        <v>4.0289055518862422E-2</v>
      </c>
      <c r="N73" s="60">
        <f t="shared" si="51"/>
        <v>3.8607557969744757E-2</v>
      </c>
      <c r="O73" s="191">
        <f t="shared" si="52"/>
        <v>3.178040930128307E-2</v>
      </c>
      <c r="P73" s="38">
        <f t="shared" si="53"/>
        <v>3.4406469633769421E-2</v>
      </c>
    </row>
    <row r="74" spans="1:16">
      <c r="A74" s="30" t="s">
        <v>43</v>
      </c>
      <c r="B74" s="58">
        <f t="shared" si="40"/>
        <v>3.511944418007043E-2</v>
      </c>
      <c r="C74" s="59">
        <f t="shared" si="41"/>
        <v>2.3335491103146658E-2</v>
      </c>
      <c r="D74" s="59">
        <f t="shared" si="42"/>
        <v>1.9600743096445102E-2</v>
      </c>
      <c r="E74" s="59">
        <f t="shared" si="43"/>
        <v>3.2500420791700464E-2</v>
      </c>
      <c r="F74" s="59">
        <f t="shared" si="44"/>
        <v>1.5812300463827481E-2</v>
      </c>
      <c r="G74" s="59">
        <f t="shared" si="45"/>
        <v>1.7593672362216702E-2</v>
      </c>
      <c r="H74" s="59">
        <f t="shared" si="46"/>
        <v>4.8414427499394825E-3</v>
      </c>
      <c r="I74" s="59">
        <f t="shared" si="47"/>
        <v>1.0530143983601407E-2</v>
      </c>
      <c r="J74" s="59">
        <f t="shared" si="48"/>
        <v>2.3483699449547535E-2</v>
      </c>
      <c r="K74" s="59">
        <f t="shared" si="49"/>
        <v>1.5015015015015015E-3</v>
      </c>
      <c r="L74" s="59">
        <f t="shared" si="50"/>
        <v>4.398722951401206E-3</v>
      </c>
      <c r="M74" s="59">
        <f t="shared" si="51"/>
        <v>2.2903358562814252E-3</v>
      </c>
      <c r="N74" s="60">
        <f t="shared" si="51"/>
        <v>2.839616287747784E-3</v>
      </c>
      <c r="O74" s="191">
        <f t="shared" si="52"/>
        <v>1.4911348829032861E-2</v>
      </c>
      <c r="P74" s="38">
        <f t="shared" si="53"/>
        <v>6.9027752092958913E-3</v>
      </c>
    </row>
    <row r="75" spans="1:16">
      <c r="A75" s="30" t="s">
        <v>58</v>
      </c>
      <c r="B75" s="58">
        <f t="shared" si="40"/>
        <v>8.2442267948602752E-3</v>
      </c>
      <c r="C75" s="59">
        <f t="shared" si="41"/>
        <v>1.2872841444270014E-2</v>
      </c>
      <c r="D75" s="59">
        <f t="shared" si="42"/>
        <v>1.7115134091011185E-2</v>
      </c>
      <c r="E75" s="59">
        <f t="shared" si="43"/>
        <v>1.7552034793414103E-2</v>
      </c>
      <c r="F75" s="59">
        <f t="shared" si="44"/>
        <v>1.6334785314250155E-2</v>
      </c>
      <c r="G75" s="59">
        <f t="shared" si="45"/>
        <v>1.4568888510783105E-2</v>
      </c>
      <c r="H75" s="59">
        <f t="shared" si="46"/>
        <v>2.0010791282520465E-2</v>
      </c>
      <c r="I75" s="59">
        <f t="shared" si="47"/>
        <v>1.3423115134120762E-2</v>
      </c>
      <c r="J75" s="59">
        <f t="shared" si="48"/>
        <v>1.336490890759455E-2</v>
      </c>
      <c r="K75" s="59">
        <f t="shared" si="49"/>
        <v>8.3665338645418311E-3</v>
      </c>
      <c r="L75" s="59">
        <f t="shared" si="50"/>
        <v>2.8183568979285072E-2</v>
      </c>
      <c r="M75" s="59">
        <f t="shared" si="51"/>
        <v>2.433204979802036E-3</v>
      </c>
      <c r="N75" s="60">
        <f t="shared" si="51"/>
        <v>2.9988109393579061E-2</v>
      </c>
      <c r="O75" s="191">
        <f t="shared" si="52"/>
        <v>1.5573703345387128E-2</v>
      </c>
      <c r="P75" s="38">
        <f t="shared" si="53"/>
        <v>1.646726522496051E-2</v>
      </c>
    </row>
    <row r="76" spans="1:16">
      <c r="A76" s="30" t="s">
        <v>59</v>
      </c>
      <c r="B76" s="58" t="str">
        <f t="shared" si="40"/>
        <v/>
      </c>
      <c r="C76" s="59" t="str">
        <f t="shared" si="41"/>
        <v/>
      </c>
      <c r="D76" s="59" t="str">
        <f t="shared" si="42"/>
        <v/>
      </c>
      <c r="E76" s="59" t="str">
        <f t="shared" si="43"/>
        <v/>
      </c>
      <c r="F76" s="59" t="str">
        <f t="shared" si="44"/>
        <v/>
      </c>
      <c r="G76" s="59" t="str">
        <f t="shared" si="45"/>
        <v/>
      </c>
      <c r="H76" s="59" t="str">
        <f t="shared" si="46"/>
        <v/>
      </c>
      <c r="I76" s="59">
        <f t="shared" si="47"/>
        <v>1.0752077926768237E-2</v>
      </c>
      <c r="J76" s="59">
        <f t="shared" si="48"/>
        <v>1.6842148241526613E-3</v>
      </c>
      <c r="K76" s="59">
        <f t="shared" si="49"/>
        <v>0</v>
      </c>
      <c r="L76" s="59">
        <f t="shared" si="50"/>
        <v>1.2738050195484931E-2</v>
      </c>
      <c r="M76" s="59">
        <f t="shared" si="51"/>
        <v>1.6521944621820432E-2</v>
      </c>
      <c r="N76" s="60">
        <f t="shared" si="51"/>
        <v>1.5967026702518906E-2</v>
      </c>
      <c r="O76" s="191">
        <f t="shared" si="52"/>
        <v>9.6105523784575288E-3</v>
      </c>
      <c r="P76" s="38">
        <f t="shared" si="53"/>
        <v>9.3822472687953868E-3</v>
      </c>
    </row>
    <row r="77" spans="1:16">
      <c r="A77" s="30" t="s">
        <v>44</v>
      </c>
      <c r="B77" s="58">
        <f t="shared" si="40"/>
        <v>4.0204341237703792E-2</v>
      </c>
      <c r="C77" s="59">
        <f t="shared" si="41"/>
        <v>3.6485457744526169E-2</v>
      </c>
      <c r="D77" s="59">
        <f t="shared" si="42"/>
        <v>3.6481310660142777E-2</v>
      </c>
      <c r="E77" s="59">
        <f t="shared" si="43"/>
        <v>3.6169716139419897E-2</v>
      </c>
      <c r="F77" s="59">
        <f t="shared" si="44"/>
        <v>4.4408810388226173E-2</v>
      </c>
      <c r="G77" s="59">
        <f t="shared" si="45"/>
        <v>4.3530500576401628E-2</v>
      </c>
      <c r="H77" s="59">
        <f t="shared" si="46"/>
        <v>1.2379425447472862E-2</v>
      </c>
      <c r="I77" s="59" t="str">
        <f t="shared" si="47"/>
        <v/>
      </c>
      <c r="J77" s="59" t="str">
        <f t="shared" si="48"/>
        <v/>
      </c>
      <c r="K77" s="59" t="str">
        <f t="shared" si="49"/>
        <v/>
      </c>
      <c r="L77" s="59" t="str">
        <f t="shared" si="50"/>
        <v/>
      </c>
      <c r="M77" s="59" t="str">
        <f t="shared" si="51"/>
        <v/>
      </c>
      <c r="N77" s="60" t="str">
        <f t="shared" si="51"/>
        <v/>
      </c>
      <c r="O77" s="191">
        <f t="shared" si="52"/>
        <v>3.5665651741984758E-2</v>
      </c>
      <c r="P77" s="38" t="str">
        <f t="shared" si="53"/>
        <v/>
      </c>
    </row>
    <row r="78" spans="1:16">
      <c r="A78" s="30" t="s">
        <v>46</v>
      </c>
      <c r="B78" s="58">
        <f t="shared" si="40"/>
        <v>1.8052480434925574E-2</v>
      </c>
      <c r="C78" s="59">
        <f t="shared" si="41"/>
        <v>1.9229087410905593E-2</v>
      </c>
      <c r="D78" s="59">
        <f t="shared" si="42"/>
        <v>2.058642929878806E-2</v>
      </c>
      <c r="E78" s="59">
        <f t="shared" si="43"/>
        <v>2.3426359478719783E-2</v>
      </c>
      <c r="F78" s="59">
        <f t="shared" si="44"/>
        <v>3.2096393351544052E-2</v>
      </c>
      <c r="G78" s="59">
        <f t="shared" si="45"/>
        <v>1.5864173609765553E-2</v>
      </c>
      <c r="H78" s="59">
        <f t="shared" si="46"/>
        <v>4.4563279857397498E-3</v>
      </c>
      <c r="I78" s="59">
        <f t="shared" si="47"/>
        <v>4.5123384253819045E-3</v>
      </c>
      <c r="J78" s="59">
        <f t="shared" si="48"/>
        <v>5.657758539569022E-3</v>
      </c>
      <c r="K78" s="59">
        <f t="shared" si="49"/>
        <v>5.0018909587770987E-3</v>
      </c>
      <c r="L78" s="59">
        <f t="shared" si="50"/>
        <v>6.970887723694935E-3</v>
      </c>
      <c r="M78" s="59">
        <f t="shared" si="51"/>
        <v>8.5613950108985228E-3</v>
      </c>
      <c r="N78" s="60">
        <f t="shared" si="51"/>
        <v>3.1418301523715005E-2</v>
      </c>
      <c r="O78" s="191">
        <f t="shared" si="52"/>
        <v>1.5064140288648066E-2</v>
      </c>
      <c r="P78" s="38">
        <f t="shared" si="53"/>
        <v>1.1522046751330917E-2</v>
      </c>
    </row>
    <row r="79" spans="1:16">
      <c r="A79" s="30" t="s">
        <v>45</v>
      </c>
      <c r="B79" s="58">
        <f t="shared" si="40"/>
        <v>1.1653614618294176E-2</v>
      </c>
      <c r="C79" s="59">
        <f t="shared" si="41"/>
        <v>1.4620038208448313E-2</v>
      </c>
      <c r="D79" s="59">
        <f t="shared" si="42"/>
        <v>1.751834468169498E-2</v>
      </c>
      <c r="E79" s="59">
        <f t="shared" si="43"/>
        <v>2.221215455310336E-2</v>
      </c>
      <c r="F79" s="59">
        <f t="shared" si="44"/>
        <v>3.2055410065971179E-2</v>
      </c>
      <c r="G79" s="59" t="str">
        <f t="shared" si="45"/>
        <v/>
      </c>
      <c r="H79" s="59" t="str">
        <f t="shared" si="46"/>
        <v/>
      </c>
      <c r="I79" s="59" t="str">
        <f t="shared" si="47"/>
        <v/>
      </c>
      <c r="J79" s="59" t="str">
        <f t="shared" si="48"/>
        <v/>
      </c>
      <c r="K79" s="59" t="str">
        <f t="shared" si="49"/>
        <v/>
      </c>
      <c r="L79" s="59" t="str">
        <f t="shared" si="50"/>
        <v/>
      </c>
      <c r="M79" s="59" t="str">
        <f t="shared" si="51"/>
        <v/>
      </c>
      <c r="N79" s="60" t="str">
        <f t="shared" si="51"/>
        <v/>
      </c>
      <c r="O79" s="191">
        <f t="shared" si="52"/>
        <v>1.9611912425502403E-2</v>
      </c>
      <c r="P79" s="38" t="str">
        <f t="shared" si="53"/>
        <v/>
      </c>
    </row>
    <row r="80" spans="1:16">
      <c r="A80" s="30" t="s">
        <v>47</v>
      </c>
      <c r="B80" s="58">
        <f t="shared" si="40"/>
        <v>1.0355895959793155E-2</v>
      </c>
      <c r="C80" s="59">
        <f t="shared" si="41"/>
        <v>1.8226860878541116E-2</v>
      </c>
      <c r="D80" s="59">
        <f t="shared" si="42"/>
        <v>1.6728246813227415E-2</v>
      </c>
      <c r="E80" s="59">
        <f t="shared" si="43"/>
        <v>1.3990253456758459E-2</v>
      </c>
      <c r="F80" s="59">
        <f t="shared" si="44"/>
        <v>1.7154054445883821E-2</v>
      </c>
      <c r="G80" s="59">
        <f t="shared" si="45"/>
        <v>1.8574785380266617E-2</v>
      </c>
      <c r="H80" s="59">
        <f t="shared" si="46"/>
        <v>2.5256561910547014E-3</v>
      </c>
      <c r="I80" s="59">
        <f t="shared" si="47"/>
        <v>9.8212657304395396E-3</v>
      </c>
      <c r="J80" s="59">
        <f t="shared" si="48"/>
        <v>4.1277391645692385E-2</v>
      </c>
      <c r="K80" s="59">
        <f t="shared" si="49"/>
        <v>5.3034547152194217E-2</v>
      </c>
      <c r="L80" s="59">
        <f t="shared" si="50"/>
        <v>5.0028684554542978E-2</v>
      </c>
      <c r="M80" s="59">
        <f t="shared" si="51"/>
        <v>5.1385050758287983E-2</v>
      </c>
      <c r="N80" s="60">
        <f t="shared" si="51"/>
        <v>6.0021175944903686E-2</v>
      </c>
      <c r="O80" s="191">
        <f t="shared" si="52"/>
        <v>2.7932605300891235E-2</v>
      </c>
      <c r="P80" s="38">
        <f t="shared" si="53"/>
        <v>5.1149370011124254E-2</v>
      </c>
    </row>
    <row r="81" spans="1:16">
      <c r="A81" s="30" t="s">
        <v>48</v>
      </c>
      <c r="B81" s="58">
        <f t="shared" si="40"/>
        <v>3.5783950459543946E-2</v>
      </c>
      <c r="C81" s="59">
        <f t="shared" si="41"/>
        <v>2.7975901355761775E-2</v>
      </c>
      <c r="D81" s="59">
        <f t="shared" si="42"/>
        <v>2.5849480363105356E-2</v>
      </c>
      <c r="E81" s="59">
        <f t="shared" si="43"/>
        <v>2.6865619667792596E-2</v>
      </c>
      <c r="F81" s="59">
        <f t="shared" si="44"/>
        <v>2.0957223581447592E-2</v>
      </c>
      <c r="G81" s="59">
        <f t="shared" si="45"/>
        <v>2.06802697651183E-2</v>
      </c>
      <c r="H81" s="59">
        <f t="shared" si="46"/>
        <v>1.7930868732994001E-2</v>
      </c>
      <c r="I81" s="59">
        <f t="shared" si="47"/>
        <v>1.9766752322593395E-2</v>
      </c>
      <c r="J81" s="59">
        <f t="shared" si="48"/>
        <v>1.7379805421743649E-2</v>
      </c>
      <c r="K81" s="59">
        <f t="shared" si="49"/>
        <v>1.0145634808517196E-2</v>
      </c>
      <c r="L81" s="59">
        <f t="shared" si="50"/>
        <v>1.1811594821332559E-2</v>
      </c>
      <c r="M81" s="59">
        <f t="shared" si="51"/>
        <v>1.2549842222804907E-2</v>
      </c>
      <c r="N81" s="60">
        <f t="shared" si="51"/>
        <v>1.5409806240334762E-2</v>
      </c>
      <c r="O81" s="191">
        <f t="shared" si="52"/>
        <v>2.0238980751006923E-2</v>
      </c>
      <c r="P81" s="38">
        <f t="shared" si="53"/>
        <v>1.3459336702946615E-2</v>
      </c>
    </row>
    <row r="82" spans="1:16">
      <c r="A82" s="30" t="s">
        <v>49</v>
      </c>
      <c r="B82" s="58">
        <f t="shared" si="40"/>
        <v>5.0406472136040534E-2</v>
      </c>
      <c r="C82" s="59">
        <f t="shared" si="41"/>
        <v>4.1004977482815834E-2</v>
      </c>
      <c r="D82" s="59">
        <f t="shared" si="42"/>
        <v>5.1134788291678217E-2</v>
      </c>
      <c r="E82" s="59">
        <f t="shared" si="43"/>
        <v>3.4890409600317362E-2</v>
      </c>
      <c r="F82" s="59">
        <f t="shared" si="44"/>
        <v>2.9309617971212332E-2</v>
      </c>
      <c r="G82" s="59">
        <f t="shared" si="45"/>
        <v>9.4214009038089096E-3</v>
      </c>
      <c r="H82" s="59">
        <f t="shared" si="46"/>
        <v>7.4091127901379254E-3</v>
      </c>
      <c r="I82" s="59">
        <f t="shared" si="47"/>
        <v>1.9033061831277873E-2</v>
      </c>
      <c r="J82" s="59">
        <f t="shared" si="48"/>
        <v>2.0491803278688527E-2</v>
      </c>
      <c r="K82" s="59">
        <f t="shared" si="49"/>
        <v>1.4952014952014951E-2</v>
      </c>
      <c r="L82" s="59">
        <f t="shared" si="50"/>
        <v>3.4136292933114723E-2</v>
      </c>
      <c r="M82" s="59">
        <f t="shared" si="51"/>
        <v>6.7520666372184015E-3</v>
      </c>
      <c r="N82" s="60">
        <f t="shared" si="51"/>
        <v>8.850676444556835E-4</v>
      </c>
      <c r="O82" s="191">
        <f t="shared" si="52"/>
        <v>2.4602083573290863E-2</v>
      </c>
      <c r="P82" s="38">
        <f t="shared" si="53"/>
        <v>1.5443449089098459E-2</v>
      </c>
    </row>
    <row r="83" spans="1:16">
      <c r="A83" s="32" t="s">
        <v>50</v>
      </c>
      <c r="B83" s="58">
        <f t="shared" si="40"/>
        <v>7.2988230281727642E-2</v>
      </c>
      <c r="C83" s="59">
        <f t="shared" si="41"/>
        <v>0.13868642264311556</v>
      </c>
      <c r="D83" s="59">
        <f t="shared" si="42"/>
        <v>8.7017722605035264E-2</v>
      </c>
      <c r="E83" s="59">
        <f t="shared" si="43"/>
        <v>1.1092436974789916E-2</v>
      </c>
      <c r="F83" s="59">
        <f t="shared" si="44"/>
        <v>3.6430902562495322E-2</v>
      </c>
      <c r="G83" s="59">
        <f t="shared" si="45"/>
        <v>2.9957284172661868E-2</v>
      </c>
      <c r="H83" s="59">
        <f t="shared" si="46"/>
        <v>1.3145195945136771E-2</v>
      </c>
      <c r="I83" s="59">
        <f t="shared" si="47"/>
        <v>1.148604710339563E-2</v>
      </c>
      <c r="J83" s="59">
        <f t="shared" si="48"/>
        <v>1.1719000149422589E-2</v>
      </c>
      <c r="K83" s="59">
        <f t="shared" si="49"/>
        <v>1.0341890740966052E-2</v>
      </c>
      <c r="L83" s="59">
        <f t="shared" si="50"/>
        <v>5.8019745314064966E-3</v>
      </c>
      <c r="M83" s="59">
        <f t="shared" si="51"/>
        <v>7.2019186025700684E-3</v>
      </c>
      <c r="N83" s="60">
        <f t="shared" si="51"/>
        <v>8.4130732841852865E-3</v>
      </c>
      <c r="O83" s="191">
        <f t="shared" si="52"/>
        <v>3.4175546122839108E-2</v>
      </c>
      <c r="P83" s="38">
        <f t="shared" si="53"/>
        <v>8.6955714617100981E-3</v>
      </c>
    </row>
    <row r="84" spans="1:16">
      <c r="A84" s="186" t="s">
        <v>124</v>
      </c>
      <c r="B84" s="46">
        <f>AVERAGE(B63:B67,B69:B75,B77,B79:B83)</f>
        <v>3.6639967908079926E-2</v>
      </c>
      <c r="C84" s="61">
        <f t="shared" ref="C84:F84" si="54">AVERAGE(C63:C67,C69:C75,C77,C79:C83)</f>
        <v>3.7775620280687046E-2</v>
      </c>
      <c r="D84" s="61">
        <f t="shared" si="54"/>
        <v>3.5356822627285095E-2</v>
      </c>
      <c r="E84" s="61">
        <f t="shared" si="54"/>
        <v>3.2062752522126717E-2</v>
      </c>
      <c r="F84" s="61">
        <f t="shared" si="54"/>
        <v>2.8104826120979382E-2</v>
      </c>
      <c r="G84" s="61">
        <f>AVERAGE(G63:G65,G67,G69:G75,G77:G78,G80:G83)</f>
        <v>2.0520233869218724E-2</v>
      </c>
      <c r="H84" s="61">
        <f>AVERAGE(H63:H65,H67,H69:H75,H77:H78,H80:H83)</f>
        <v>1.3536465957577544E-2</v>
      </c>
      <c r="I84" s="61">
        <f>AVERAGE(I63:I65,I68:I76,I78,I80:I83)</f>
        <v>1.740622718036167E-2</v>
      </c>
      <c r="J84" s="61">
        <f t="shared" ref="J84:N84" si="55">AVERAGE(J63:J65,J68:J76,J78,J80:J83)</f>
        <v>2.0349654433812564E-2</v>
      </c>
      <c r="K84" s="61">
        <f t="shared" si="55"/>
        <v>1.7026445941262049E-2</v>
      </c>
      <c r="L84" s="61">
        <f t="shared" si="55"/>
        <v>1.9671843952644107E-2</v>
      </c>
      <c r="M84" s="61">
        <f t="shared" si="55"/>
        <v>2.1149487617590099E-2</v>
      </c>
      <c r="N84" s="61">
        <f t="shared" si="55"/>
        <v>2.5092551521265303E-2</v>
      </c>
      <c r="O84" s="192">
        <f>AVERAGE(B84:N84)</f>
        <v>2.4976376917914638E-2</v>
      </c>
      <c r="P84" s="47">
        <f>AVERAGE(J84:N84)</f>
        <v>2.0657996693314824E-2</v>
      </c>
    </row>
    <row r="85" spans="1:16" s="5" customFormat="1" ht="26.25">
      <c r="A85" s="48" t="s">
        <v>126</v>
      </c>
      <c r="B85" s="49">
        <f>AVERAGE(B63:B67,B69:B75,B77,B79:B83)</f>
        <v>3.6639967908079926E-2</v>
      </c>
      <c r="C85" s="49">
        <f t="shared" ref="C85:F85" si="56">AVERAGE(C63:C67,C69:C75,C77,C79:C83)</f>
        <v>3.7775620280687046E-2</v>
      </c>
      <c r="D85" s="49">
        <f t="shared" si="56"/>
        <v>3.5356822627285095E-2</v>
      </c>
      <c r="E85" s="49">
        <f t="shared" si="56"/>
        <v>3.2062752522126717E-2</v>
      </c>
      <c r="F85" s="49">
        <f t="shared" si="56"/>
        <v>2.8104826120979382E-2</v>
      </c>
      <c r="G85" s="49">
        <f>AVERAGE(G63:G65,G69:G75,G77:G78,G80:G83,G67)</f>
        <v>2.0520233869218724E-2</v>
      </c>
      <c r="H85" s="49">
        <f>AVERAGE(H63:H65,H69:H75,H77:H78,H80:H83,H67)</f>
        <v>1.3536465957577543E-2</v>
      </c>
      <c r="I85" s="49">
        <f>AVERAGE(I63:I65,I68:I76,I78,I80:I83)</f>
        <v>1.740622718036167E-2</v>
      </c>
      <c r="J85" s="49">
        <f t="shared" ref="J85:L85" si="57">AVERAGE(J63:J65,J68:J76,J78,J80:J83)</f>
        <v>2.0349654433812564E-2</v>
      </c>
      <c r="K85" s="49">
        <f t="shared" si="57"/>
        <v>1.7026445941262049E-2</v>
      </c>
      <c r="L85" s="49">
        <f t="shared" si="57"/>
        <v>1.9671843952644107E-2</v>
      </c>
      <c r="M85" s="49">
        <f>AVERAGE(M63:M65,M68:M76,M78,M80:M83)</f>
        <v>2.1149487617590099E-2</v>
      </c>
      <c r="N85" s="49">
        <f>AVERAGE(N63:N65,N68:N76,N78,N80:N83)</f>
        <v>2.5092551521265303E-2</v>
      </c>
      <c r="O85" s="50">
        <f>AVERAGE(B85:N85)</f>
        <v>2.4976376917914638E-2</v>
      </c>
      <c r="P85" s="50">
        <f>IFERROR(AVERAGE(J85:N85), "")</f>
        <v>2.0657996693314824E-2</v>
      </c>
    </row>
    <row r="86" spans="1:16" s="5" customFormat="1" ht="26.25">
      <c r="A86" s="193" t="s">
        <v>127</v>
      </c>
      <c r="B86" s="52">
        <f>AVERAGE(B63:B67,B69:B75,B77,B79:B83)</f>
        <v>3.6639967908079926E-2</v>
      </c>
      <c r="C86" s="52">
        <f t="shared" ref="C86:F86" si="58">AVERAGE(C63:C67,C69:C75,C77,C79:C83)</f>
        <v>3.7775620280687046E-2</v>
      </c>
      <c r="D86" s="52">
        <f t="shared" si="58"/>
        <v>3.5356822627285095E-2</v>
      </c>
      <c r="E86" s="52">
        <f t="shared" si="58"/>
        <v>3.2062752522126717E-2</v>
      </c>
      <c r="F86" s="52">
        <f t="shared" si="58"/>
        <v>2.8104826120979382E-2</v>
      </c>
      <c r="G86" s="52">
        <f>AVERAGE(G63:G67,G69:G75,G77:G78,G80:G83)</f>
        <v>2.0520233869218724E-2</v>
      </c>
      <c r="H86" s="52">
        <f>AVERAGE(H63:H65,H69:H75,H77:H78,H80:H83,H67)</f>
        <v>1.3536465957577543E-2</v>
      </c>
      <c r="I86" s="52">
        <f>AVERAGE(I63:I65,I68:I76,I78,I80:I83)</f>
        <v>1.740622718036167E-2</v>
      </c>
      <c r="J86" s="66"/>
      <c r="K86" s="66"/>
      <c r="L86" s="66"/>
      <c r="M86" s="66"/>
      <c r="N86" s="66"/>
      <c r="O86" s="66">
        <f>AVERAGE(B86:I86)</f>
        <v>2.7675364558289516E-2</v>
      </c>
      <c r="P86" s="66">
        <f>AVERAGE(E86:I86)</f>
        <v>2.2326101130052806E-2</v>
      </c>
    </row>
    <row r="87" spans="1:16" s="5" customFormat="1" ht="26.25">
      <c r="A87" s="54" t="s">
        <v>128</v>
      </c>
      <c r="B87" s="55">
        <f>B84</f>
        <v>3.6639967908079926E-2</v>
      </c>
      <c r="C87" s="55">
        <f t="shared" ref="C87:E87" si="59">C84</f>
        <v>3.7775620280687046E-2</v>
      </c>
      <c r="D87" s="55">
        <f t="shared" si="59"/>
        <v>3.5356822627285095E-2</v>
      </c>
      <c r="E87" s="55">
        <f t="shared" si="59"/>
        <v>3.2062752522126717E-2</v>
      </c>
      <c r="F87" s="56"/>
      <c r="G87" s="56"/>
      <c r="H87" s="56"/>
      <c r="I87" s="56"/>
      <c r="J87" s="56"/>
      <c r="K87" s="56"/>
      <c r="L87" s="56"/>
      <c r="M87" s="56"/>
      <c r="N87" s="56"/>
      <c r="O87" s="56">
        <f>AVERAGE(B87:E87)</f>
        <v>3.5458790834544701E-2</v>
      </c>
      <c r="P87" s="57"/>
    </row>
  </sheetData>
  <mergeCells count="3">
    <mergeCell ref="B3:N3"/>
    <mergeCell ref="O3:AA3"/>
    <mergeCell ref="AB3:AN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0C73F-C8FD-4DAA-B015-75169C170D55}">
  <sheetPr codeName="Sheet10">
    <tabColor rgb="FFCCCCCE"/>
  </sheetPr>
  <dimension ref="A1"/>
  <sheetViews>
    <sheetView zoomScale="80" zoomScaleNormal="80" workbookViewId="0"/>
  </sheetViews>
  <sheetFormatPr defaultColWidth="9" defaultRowHeight="14.25"/>
  <cols>
    <col min="1" max="16384" width="9" style="1"/>
  </cols>
  <sheetData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718C0-39AB-4889-A6B7-47DCE6F7F509}">
  <sheetPr codeName="Sheet12">
    <tabColor rgb="FFCCCCCE"/>
  </sheetPr>
  <dimension ref="A1:W337"/>
  <sheetViews>
    <sheetView zoomScale="80" zoomScaleNormal="80" workbookViewId="0">
      <pane ySplit="4" topLeftCell="A5" activePane="bottomLeft" state="frozen"/>
      <selection pane="bottomLeft"/>
    </sheetView>
  </sheetViews>
  <sheetFormatPr defaultColWidth="12.140625" defaultRowHeight="13.15"/>
  <cols>
    <col min="1" max="21" width="12.140625" style="4"/>
    <col min="22" max="22" width="13.28515625" style="4" customWidth="1"/>
    <col min="23" max="16384" width="12.140625" style="4"/>
  </cols>
  <sheetData>
    <row r="1" spans="1:23">
      <c r="A1" s="3" t="s">
        <v>138</v>
      </c>
    </row>
    <row r="2" spans="1:23">
      <c r="N2" s="225" t="s">
        <v>139</v>
      </c>
      <c r="O2" s="225"/>
      <c r="P2" s="225"/>
      <c r="Q2" s="225"/>
      <c r="R2" s="225"/>
      <c r="S2" s="225"/>
      <c r="T2" s="226" t="s">
        <v>140</v>
      </c>
      <c r="U2" s="226"/>
      <c r="V2" s="226"/>
      <c r="W2" s="226"/>
    </row>
    <row r="3" spans="1:23" s="5" customFormat="1" ht="69" customHeight="1">
      <c r="D3" s="6" t="s">
        <v>141</v>
      </c>
      <c r="E3" s="6" t="s">
        <v>142</v>
      </c>
      <c r="F3" s="6" t="s">
        <v>143</v>
      </c>
      <c r="G3" s="6" t="s">
        <v>144</v>
      </c>
      <c r="H3" s="6" t="s">
        <v>145</v>
      </c>
      <c r="I3" s="6" t="s">
        <v>146</v>
      </c>
      <c r="J3" s="6" t="s">
        <v>147</v>
      </c>
      <c r="M3" s="227" t="s">
        <v>110</v>
      </c>
      <c r="N3" s="7" t="s">
        <v>148</v>
      </c>
      <c r="O3" s="7" t="s">
        <v>149</v>
      </c>
      <c r="P3" s="7" t="s">
        <v>150</v>
      </c>
      <c r="Q3" s="7" t="s">
        <v>151</v>
      </c>
      <c r="R3" s="7" t="s">
        <v>152</v>
      </c>
      <c r="S3" s="7" t="s">
        <v>153</v>
      </c>
      <c r="T3" s="7" t="s">
        <v>154</v>
      </c>
      <c r="U3" s="8" t="s">
        <v>155</v>
      </c>
      <c r="V3" s="7" t="s">
        <v>156</v>
      </c>
      <c r="W3" s="7" t="s">
        <v>157</v>
      </c>
    </row>
    <row r="4" spans="1:23" s="5" customFormat="1">
      <c r="A4" s="5" t="s">
        <v>18</v>
      </c>
      <c r="B4" s="5" t="s">
        <v>110</v>
      </c>
      <c r="C4" s="5" t="s">
        <v>20</v>
      </c>
      <c r="D4" s="6" t="s">
        <v>64</v>
      </c>
      <c r="E4" s="6" t="s">
        <v>64</v>
      </c>
      <c r="F4" s="6" t="s">
        <v>64</v>
      </c>
      <c r="G4" s="6" t="s">
        <v>64</v>
      </c>
      <c r="H4" s="6" t="s">
        <v>158</v>
      </c>
      <c r="I4" s="6" t="s">
        <v>64</v>
      </c>
      <c r="J4" s="6" t="s">
        <v>64</v>
      </c>
      <c r="M4" s="228"/>
      <c r="N4" s="7" t="s">
        <v>159</v>
      </c>
      <c r="O4" s="7" t="s">
        <v>159</v>
      </c>
      <c r="P4" s="7" t="s">
        <v>160</v>
      </c>
      <c r="Q4" s="7" t="s">
        <v>159</v>
      </c>
      <c r="R4" s="7" t="s">
        <v>160</v>
      </c>
      <c r="S4" s="7" t="s">
        <v>159</v>
      </c>
      <c r="T4" s="7" t="s">
        <v>159</v>
      </c>
      <c r="U4" s="7" t="s">
        <v>159</v>
      </c>
      <c r="V4" s="7" t="s">
        <v>159</v>
      </c>
      <c r="W4" s="7" t="s">
        <v>159</v>
      </c>
    </row>
    <row r="5" spans="1:23">
      <c r="A5" s="4" t="str">
        <f t="shared" ref="A5:A36" si="0">B5&amp;RIGHT(C5,2)</f>
        <v>AFW12</v>
      </c>
      <c r="B5" s="4" t="s">
        <v>51</v>
      </c>
      <c r="C5" s="4" t="s">
        <v>28</v>
      </c>
      <c r="D5" s="4">
        <f>IF(C5 &lt; "2024-25", INDEX('Historic replacements'!$G$3:$G$233, MATCH('Household delivery'!A5, 'Historic replacements'!$A$3:$A$233, 0)), INDEX('PR24 Forecast'!$W$5:$W$140, MATCH('Household delivery'!A5, 'PR24 Forecast'!$AA$5:$AA$140, 0)))</f>
        <v>1360.7929999999999</v>
      </c>
      <c r="E5" s="9" t="str">
        <f>IFERROR(IF('Household delivery'!C5&lt;="2024-25", INDEX('PR19 Forecast'!$E$4:$E$139, MATCH('Household delivery'!A5, 'PR19 Forecast'!$G$4:$G$139, 0)), INDEX('PR24 Forecast'!$K$5:$K$140, MATCH('Household delivery'!$A5, 'PR24 Forecast'!$AA$5:$AA$140, 0))), "")</f>
        <v/>
      </c>
      <c r="F5" s="4">
        <f>IFERROR(INDEX('Historic replacements'!$E$3:$E$233, MATCH('Household delivery'!$A5, 'Historic replacements'!$A$3:$A$233, 0)), "")</f>
        <v>14.507</v>
      </c>
      <c r="G5" s="9">
        <f>IFERROR(IF($C5 &lt;= "2023-24", $F5, IF($C5 ="2024-25", INDEX( 'PR24 Forecast'!$F$5:$F$140, MATCH('Household delivery'!$A5, 'PR24 Forecast'!$AA$5:$AA$140, 0)), 'Household delivery'!E5)),"")</f>
        <v>14.507</v>
      </c>
      <c r="H5" s="10">
        <f t="shared" ref="H5:H36" si="1">G5/D5</f>
        <v>1.0660695638499022E-2</v>
      </c>
      <c r="I5" s="9" t="str">
        <f>IF(C5&gt;="2025-26",D5*'Household rates'!$O$81*'Household rates'!$O$52,"")</f>
        <v/>
      </c>
      <c r="J5" s="9" t="str">
        <f t="shared" ref="J5:J36" si="2">IF(C5 &gt;="2025-26", E5-I5, "")</f>
        <v/>
      </c>
      <c r="M5" s="11" t="s">
        <v>51</v>
      </c>
      <c r="N5" s="12">
        <f t="shared" ref="N5:N21" si="3">SUMIFS($E$5:$E$337, $B$5:$B$337, $M5, $C$5:$C$337, "&gt;="&amp;"2020-21", $C$5:$C$337, "&lt;"&amp;"2025-26")*1000</f>
        <v>112519</v>
      </c>
      <c r="O5" s="12">
        <f t="shared" ref="O5:O21" si="4">SUMIFS($F$5:$F$337, $B$5:$B$337, $M5, $C$5:$C$337, "&gt;="&amp;"2020-21")*1000</f>
        <v>48205.999999999993</v>
      </c>
      <c r="P5" s="13">
        <f t="shared" ref="P5:P22" si="5">O5/N5</f>
        <v>0.42842542148437146</v>
      </c>
      <c r="Q5" s="12">
        <f t="shared" ref="Q5:Q21" si="6">SUMIFS($G$5:$G$337, $B$5:$B$337, M5,$C$5:$C$337, "&gt;="&amp;"2020-21", $C$5:$C$337, "&lt;"&amp;"2025-26")*1000</f>
        <v>57655.999999999993</v>
      </c>
      <c r="R5" s="13">
        <f t="shared" ref="R5:R22" si="7">Q5/N5</f>
        <v>0.51241123721327053</v>
      </c>
      <c r="S5" s="14">
        <f t="shared" ref="S5:S21" si="8">N5-Q5</f>
        <v>54863.000000000007</v>
      </c>
      <c r="T5" s="14">
        <f t="shared" ref="T5:T21" si="9">SUMIFS($E$5:$E$337, $B$5:$B$337, $M5, $C$5:$C$337, "&gt;="&amp;"2025-26")*1000</f>
        <v>318062.99999999994</v>
      </c>
      <c r="U5" s="14">
        <f t="shared" ref="U5:U21" si="10">SUMIF($B$5:$B$337, $M5, $I$5:$I$337)*1000</f>
        <v>66814.286167862345</v>
      </c>
      <c r="V5" s="14">
        <f t="shared" ref="V5:V21" si="11">IF(S5 &lt; 0, U5, U5+S5)</f>
        <v>121677.28616786236</v>
      </c>
      <c r="W5" s="14">
        <f>T5-V5</f>
        <v>196385.71383213758</v>
      </c>
    </row>
    <row r="6" spans="1:23">
      <c r="A6" s="4" t="str">
        <f t="shared" si="0"/>
        <v>AFW13</v>
      </c>
      <c r="B6" s="4" t="s">
        <v>51</v>
      </c>
      <c r="C6" s="4" t="s">
        <v>29</v>
      </c>
      <c r="D6" s="4">
        <f>IF(C6 &lt; "2024-25", INDEX('Historic replacements'!$G$3:$G$233, MATCH('Household delivery'!A6, 'Historic replacements'!$A$3:$A$233, 0)), INDEX('PR24 Forecast'!$W$5:$W$140, MATCH('Household delivery'!A6, 'PR24 Forecast'!$AA$5:$AA$140, 0)))</f>
        <v>1369.8587500000001</v>
      </c>
      <c r="E6" s="9" t="str">
        <f>IFERROR(IF('Household delivery'!C6&lt;="2024-25", INDEX('PR19 Forecast'!$E$4:$E$139, MATCH('Household delivery'!A6, 'PR19 Forecast'!$G$4:$G$139, 0)), INDEX('PR24 Forecast'!$K$5:$K$140, MATCH('Household delivery'!$A6, 'PR24 Forecast'!$AA$5:$AA$140, 0))), "")</f>
        <v/>
      </c>
      <c r="F6" s="4">
        <f>IFERROR(INDEX('Historic replacements'!$E$3:$E$233, MATCH('Household delivery'!$A6, 'Historic replacements'!$A$3:$A$233, 0)), "")</f>
        <v>13.971</v>
      </c>
      <c r="G6" s="9">
        <f>IFERROR(IF($C6 &lt;= "2023-24", $F6, IF($C6 ="2024-25", INDEX( 'PR24 Forecast'!$F$5:$F$140, MATCH('Household delivery'!$A6, 'PR24 Forecast'!$AA$5:$AA$140, 0)), 'Household delivery'!E6)),"")</f>
        <v>13.971</v>
      </c>
      <c r="H6" s="10">
        <f t="shared" si="1"/>
        <v>1.0198861743957177E-2</v>
      </c>
      <c r="I6" s="9" t="str">
        <f>IF(C6&gt;="2025-26",D6*'Household rates'!$O$81*'Household rates'!$O$52,"")</f>
        <v/>
      </c>
      <c r="J6" s="9" t="str">
        <f t="shared" si="2"/>
        <v/>
      </c>
      <c r="M6" s="11" t="s">
        <v>27</v>
      </c>
      <c r="N6" s="12">
        <f t="shared" si="3"/>
        <v>1185177.0000000002</v>
      </c>
      <c r="O6" s="12">
        <f t="shared" si="4"/>
        <v>970270</v>
      </c>
      <c r="P6" s="13">
        <f t="shared" si="5"/>
        <v>0.81867096644636184</v>
      </c>
      <c r="Q6" s="12">
        <f t="shared" si="6"/>
        <v>1241342</v>
      </c>
      <c r="R6" s="13">
        <f t="shared" si="7"/>
        <v>1.0473895460340521</v>
      </c>
      <c r="S6" s="14">
        <f t="shared" si="8"/>
        <v>-56164.999999999767</v>
      </c>
      <c r="T6" s="14">
        <f t="shared" si="9"/>
        <v>953318</v>
      </c>
      <c r="U6" s="14">
        <f t="shared" si="10"/>
        <v>98156.812703082629</v>
      </c>
      <c r="V6" s="14">
        <f t="shared" si="11"/>
        <v>98156.812703082629</v>
      </c>
      <c r="W6" s="14">
        <f t="shared" ref="W6:W21" si="12">T6-V6</f>
        <v>855161.18729691743</v>
      </c>
    </row>
    <row r="7" spans="1:23">
      <c r="A7" s="4" t="str">
        <f t="shared" si="0"/>
        <v>AFW14</v>
      </c>
      <c r="B7" s="4" t="s">
        <v>51</v>
      </c>
      <c r="C7" s="4" t="s">
        <v>30</v>
      </c>
      <c r="D7" s="4">
        <f>IF(C7 &lt; "2024-25", INDEX('Historic replacements'!$G$3:$G$233, MATCH('Household delivery'!A7, 'Historic replacements'!$A$3:$A$233, 0)), INDEX('PR24 Forecast'!$W$5:$W$140, MATCH('Household delivery'!A7, 'PR24 Forecast'!$AA$5:$AA$140, 0)))</f>
        <v>1379.6089999999999</v>
      </c>
      <c r="E7" s="9" t="str">
        <f>IFERROR(IF('Household delivery'!C7&lt;="2024-25", INDEX('PR19 Forecast'!$E$4:$E$139, MATCH('Household delivery'!A7, 'PR19 Forecast'!$G$4:$G$139, 0)), INDEX('PR24 Forecast'!$K$5:$K$140, MATCH('Household delivery'!$A7, 'PR24 Forecast'!$AA$5:$AA$140, 0))), "")</f>
        <v/>
      </c>
      <c r="F7" s="4">
        <f>IFERROR(INDEX('Historic replacements'!$E$3:$E$233, MATCH('Household delivery'!$A7, 'Historic replacements'!$A$3:$A$233, 0)), "")</f>
        <v>14.394</v>
      </c>
      <c r="G7" s="9">
        <f>IFERROR(IF($C7 &lt;= "2023-24", $F7, IF($C7 ="2024-25", INDEX( 'PR24 Forecast'!$F$5:$F$140, MATCH('Household delivery'!$A7, 'PR24 Forecast'!$AA$5:$AA$140, 0)), 'Household delivery'!E7)),"")</f>
        <v>14.394</v>
      </c>
      <c r="H7" s="10">
        <f t="shared" si="1"/>
        <v>1.0433390910033206E-2</v>
      </c>
      <c r="I7" s="9" t="str">
        <f>IF(C7&gt;="2025-26",D7*'Household rates'!$O$81*'Household rates'!$O$52,"")</f>
        <v/>
      </c>
      <c r="J7" s="9" t="str">
        <f t="shared" si="2"/>
        <v/>
      </c>
      <c r="M7" s="11" t="s">
        <v>52</v>
      </c>
      <c r="N7" s="12">
        <f t="shared" si="3"/>
        <v>55445</v>
      </c>
      <c r="O7" s="12">
        <f t="shared" si="4"/>
        <v>11372</v>
      </c>
      <c r="P7" s="13">
        <f t="shared" si="5"/>
        <v>0.20510415727297321</v>
      </c>
      <c r="Q7" s="12">
        <f t="shared" si="6"/>
        <v>13608</v>
      </c>
      <c r="R7" s="13">
        <f t="shared" si="7"/>
        <v>0.2454324104968888</v>
      </c>
      <c r="S7" s="14">
        <f t="shared" si="8"/>
        <v>41837</v>
      </c>
      <c r="T7" s="14">
        <f t="shared" si="9"/>
        <v>130546.57177287822</v>
      </c>
      <c r="U7" s="14">
        <f t="shared" si="10"/>
        <v>23188.766481939714</v>
      </c>
      <c r="V7" s="14">
        <f t="shared" si="11"/>
        <v>65025.766481939718</v>
      </c>
      <c r="W7" s="14">
        <f t="shared" si="12"/>
        <v>65520.805290938501</v>
      </c>
    </row>
    <row r="8" spans="1:23">
      <c r="A8" s="4" t="str">
        <f t="shared" si="0"/>
        <v>AFW15</v>
      </c>
      <c r="B8" s="4" t="s">
        <v>51</v>
      </c>
      <c r="C8" s="4" t="s">
        <v>31</v>
      </c>
      <c r="D8" s="4">
        <f>IF(C8 &lt; "2024-25", INDEX('Historic replacements'!$G$3:$G$233, MATCH('Household delivery'!A8, 'Historic replacements'!$A$3:$A$233, 0)), INDEX('PR24 Forecast'!$W$5:$W$140, MATCH('Household delivery'!A8, 'PR24 Forecast'!$AA$5:$AA$140, 0)))</f>
        <v>1386.97</v>
      </c>
      <c r="E8" s="9" t="str">
        <f>IFERROR(IF('Household delivery'!C8&lt;="2024-25", INDEX('PR19 Forecast'!$E$4:$E$139, MATCH('Household delivery'!A8, 'PR19 Forecast'!$G$4:$G$139, 0)), INDEX('PR24 Forecast'!$K$5:$K$140, MATCH('Household delivery'!$A8, 'PR24 Forecast'!$AA$5:$AA$140, 0))), "")</f>
        <v/>
      </c>
      <c r="F8" s="4">
        <f>IFERROR(INDEX('Historic replacements'!$E$3:$E$233, MATCH('Household delivery'!$A8, 'Historic replacements'!$A$3:$A$233, 0)), "")</f>
        <v>11.944000000000001</v>
      </c>
      <c r="G8" s="9">
        <f>IFERROR(IF($C8 &lt;= "2023-24", $F8, IF($C8 ="2024-25", INDEX( 'PR24 Forecast'!$F$5:$F$140, MATCH('Household delivery'!$A8, 'PR24 Forecast'!$AA$5:$AA$140, 0)), 'Household delivery'!E8)),"")</f>
        <v>11.944000000000001</v>
      </c>
      <c r="H8" s="10">
        <f t="shared" si="1"/>
        <v>8.6115777558274514E-3</v>
      </c>
      <c r="I8" s="9" t="str">
        <f>IF(C8&gt;="2025-26",D8*'Household rates'!$O$81*'Household rates'!$O$52,"")</f>
        <v/>
      </c>
      <c r="J8" s="9" t="str">
        <f t="shared" si="2"/>
        <v/>
      </c>
      <c r="M8" s="11" t="s">
        <v>60</v>
      </c>
      <c r="N8" s="12">
        <f t="shared" si="3"/>
        <v>6917</v>
      </c>
      <c r="O8" s="12">
        <f t="shared" si="4"/>
        <v>10017.000000000002</v>
      </c>
      <c r="P8" s="13">
        <f t="shared" si="5"/>
        <v>1.4481711724736159</v>
      </c>
      <c r="Q8" s="12">
        <f t="shared" si="6"/>
        <v>13017.000000000002</v>
      </c>
      <c r="R8" s="13">
        <f t="shared" si="7"/>
        <v>1.8818852103513086</v>
      </c>
      <c r="S8" s="14">
        <f t="shared" si="8"/>
        <v>-6100.0000000000018</v>
      </c>
      <c r="T8" s="14">
        <f t="shared" si="9"/>
        <v>15340</v>
      </c>
      <c r="U8" s="14">
        <f t="shared" si="10"/>
        <v>4349.2347130800645</v>
      </c>
      <c r="V8" s="14">
        <f t="shared" si="11"/>
        <v>4349.2347130800645</v>
      </c>
      <c r="W8" s="14">
        <f t="shared" si="12"/>
        <v>10990.765286919936</v>
      </c>
    </row>
    <row r="9" spans="1:23">
      <c r="A9" s="4" t="str">
        <f t="shared" si="0"/>
        <v>AFW16</v>
      </c>
      <c r="B9" s="4" t="s">
        <v>51</v>
      </c>
      <c r="C9" s="4" t="s">
        <v>32</v>
      </c>
      <c r="D9" s="4">
        <f>IF(C9 &lt; "2024-25", INDEX('Historic replacements'!$G$3:$G$233, MATCH('Household delivery'!A9, 'Historic replacements'!$A$3:$A$233, 0)), INDEX('PR24 Forecast'!$W$5:$W$140, MATCH('Household delivery'!A9, 'PR24 Forecast'!$AA$5:$AA$140, 0)))</f>
        <v>1394.173</v>
      </c>
      <c r="E9" s="9" t="str">
        <f>IFERROR(IF('Household delivery'!C9&lt;="2024-25", INDEX('PR19 Forecast'!$E$4:$E$139, MATCH('Household delivery'!A9, 'PR19 Forecast'!$G$4:$G$139, 0)), INDEX('PR24 Forecast'!$K$5:$K$140, MATCH('Household delivery'!$A9, 'PR24 Forecast'!$AA$5:$AA$140, 0))), "")</f>
        <v/>
      </c>
      <c r="F9" s="4">
        <f>IFERROR(INDEX('Historic replacements'!$E$3:$E$233, MATCH('Household delivery'!$A9, 'Historic replacements'!$A$3:$A$233, 0)), "")</f>
        <v>7.9619999999999997</v>
      </c>
      <c r="G9" s="9">
        <f>IFERROR(IF($C9 &lt;= "2023-24", $F9, IF($C9 ="2024-25", INDEX( 'PR24 Forecast'!$F$5:$F$140, MATCH('Household delivery'!$A9, 'PR24 Forecast'!$AA$5:$AA$140, 0)), 'Household delivery'!E9)),"")</f>
        <v>7.9619999999999997</v>
      </c>
      <c r="H9" s="10">
        <f t="shared" si="1"/>
        <v>5.7109124907741005E-3</v>
      </c>
      <c r="I9" s="9" t="str">
        <f>IF(C9&gt;="2025-26",D9*'Household rates'!$O$81*'Household rates'!$O$52,"")</f>
        <v/>
      </c>
      <c r="J9" s="9" t="str">
        <f t="shared" si="2"/>
        <v/>
      </c>
      <c r="M9" s="11" t="s">
        <v>41</v>
      </c>
      <c r="N9" s="12">
        <f t="shared" si="3"/>
        <v>299914.99999999994</v>
      </c>
      <c r="O9" s="12">
        <f t="shared" si="4"/>
        <v>71652.999999999985</v>
      </c>
      <c r="P9" s="13">
        <f t="shared" si="5"/>
        <v>0.23891102479035728</v>
      </c>
      <c r="Q9" s="12">
        <f t="shared" si="6"/>
        <v>103987</v>
      </c>
      <c r="R9" s="13">
        <f t="shared" si="7"/>
        <v>0.34672157111181506</v>
      </c>
      <c r="S9" s="14">
        <f t="shared" si="8"/>
        <v>195927.99999999994</v>
      </c>
      <c r="T9" s="14">
        <f t="shared" si="9"/>
        <v>480997.00000000006</v>
      </c>
      <c r="U9" s="14">
        <f t="shared" si="10"/>
        <v>86874.14752255319</v>
      </c>
      <c r="V9" s="14">
        <f t="shared" si="11"/>
        <v>282802.1475225531</v>
      </c>
      <c r="W9" s="14">
        <f t="shared" si="12"/>
        <v>198194.85247744696</v>
      </c>
    </row>
    <row r="10" spans="1:23">
      <c r="A10" s="4" t="str">
        <f t="shared" si="0"/>
        <v>AFW17</v>
      </c>
      <c r="B10" s="4" t="s">
        <v>51</v>
      </c>
      <c r="C10" s="4" t="s">
        <v>33</v>
      </c>
      <c r="D10" s="4">
        <f>IF(C10 &lt; "2024-25", INDEX('Historic replacements'!$G$3:$G$233, MATCH('Household delivery'!A10, 'Historic replacements'!$A$3:$A$233, 0)), INDEX('PR24 Forecast'!$W$5:$W$140, MATCH('Household delivery'!A10, 'PR24 Forecast'!$AA$5:$AA$140, 0)))</f>
        <v>1414.07</v>
      </c>
      <c r="E10" s="9" t="str">
        <f>IFERROR(IF('Household delivery'!C10&lt;="2024-25", INDEX('PR19 Forecast'!$E$4:$E$139, MATCH('Household delivery'!A10, 'PR19 Forecast'!$G$4:$G$139, 0)), INDEX('PR24 Forecast'!$K$5:$K$140, MATCH('Household delivery'!$A10, 'PR24 Forecast'!$AA$5:$AA$140, 0))), "")</f>
        <v/>
      </c>
      <c r="F10" s="4">
        <f>IFERROR(INDEX('Historic replacements'!$E$3:$E$233, MATCH('Household delivery'!$A10, 'Historic replacements'!$A$3:$A$233, 0)), "")</f>
        <v>15.365</v>
      </c>
      <c r="G10" s="9">
        <f>IFERROR(IF($C10 &lt;= "2023-24", $F10, IF($C10 ="2024-25", INDEX( 'PR24 Forecast'!$F$5:$F$140, MATCH('Household delivery'!$A10, 'PR24 Forecast'!$AA$5:$AA$140, 0)), 'Household delivery'!E10)),"")</f>
        <v>15.365</v>
      </c>
      <c r="H10" s="10">
        <f t="shared" si="1"/>
        <v>1.0865798722835504E-2</v>
      </c>
      <c r="I10" s="9" t="str">
        <f>IF(C10&gt;="2025-26",D10*'Household rates'!$O$81*'Household rates'!$O$52,"")</f>
        <v/>
      </c>
      <c r="J10" s="9" t="str">
        <f t="shared" si="2"/>
        <v/>
      </c>
      <c r="M10" s="11" t="s">
        <v>42</v>
      </c>
      <c r="N10" s="12">
        <f t="shared" si="3"/>
        <v>57852</v>
      </c>
      <c r="O10" s="12">
        <f t="shared" si="4"/>
        <v>39929</v>
      </c>
      <c r="P10" s="13">
        <f t="shared" si="5"/>
        <v>0.69019221461660785</v>
      </c>
      <c r="Q10" s="12">
        <f t="shared" si="6"/>
        <v>51756</v>
      </c>
      <c r="R10" s="13">
        <f t="shared" si="7"/>
        <v>0.89462767060775772</v>
      </c>
      <c r="S10" s="14">
        <f t="shared" si="8"/>
        <v>6096</v>
      </c>
      <c r="T10" s="14">
        <f t="shared" si="9"/>
        <v>250000</v>
      </c>
      <c r="U10" s="14">
        <f t="shared" si="10"/>
        <v>147311.57791128827</v>
      </c>
      <c r="V10" s="14">
        <f t="shared" si="11"/>
        <v>153407.57791128827</v>
      </c>
      <c r="W10" s="14">
        <f t="shared" si="12"/>
        <v>96592.422088711726</v>
      </c>
    </row>
    <row r="11" spans="1:23">
      <c r="A11" s="4" t="str">
        <f t="shared" si="0"/>
        <v>AFW18</v>
      </c>
      <c r="B11" s="4" t="s">
        <v>51</v>
      </c>
      <c r="C11" s="4" t="s">
        <v>34</v>
      </c>
      <c r="D11" s="4">
        <f>IF(C11 &lt; "2024-25", INDEX('Historic replacements'!$G$3:$G$233, MATCH('Household delivery'!A11, 'Historic replacements'!$A$3:$A$233, 0)), INDEX('PR24 Forecast'!$W$5:$W$140, MATCH('Household delivery'!A11, 'PR24 Forecast'!$AA$5:$AA$140, 0)))</f>
        <v>1425.7950000000001</v>
      </c>
      <c r="E11" s="9">
        <f>IFERROR(IF('Household delivery'!C11&lt;="2024-25", INDEX('PR19 Forecast'!$E$4:$E$139, MATCH('Household delivery'!A11, 'PR19 Forecast'!$G$4:$G$139, 0)), INDEX('PR24 Forecast'!$K$5:$K$140, MATCH('Household delivery'!$A11, 'PR24 Forecast'!$AA$5:$AA$140, 0))), "")</f>
        <v>12.539</v>
      </c>
      <c r="F11" s="4">
        <f>IFERROR(INDEX('Historic replacements'!$E$3:$E$233, MATCH('Household delivery'!$A11, 'Historic replacements'!$A$3:$A$233, 0)), "")</f>
        <v>12.539</v>
      </c>
      <c r="G11" s="9">
        <f>IFERROR(IF($C11 &lt;= "2023-24", $F11, IF($C11 ="2024-25", INDEX( 'PR24 Forecast'!$F$5:$F$140, MATCH('Household delivery'!$A11, 'PR24 Forecast'!$AA$5:$AA$140, 0)), 'Household delivery'!E11)),"")</f>
        <v>12.539</v>
      </c>
      <c r="H11" s="10">
        <f t="shared" si="1"/>
        <v>8.7943919006589297E-3</v>
      </c>
      <c r="I11" s="9" t="str">
        <f>IF(C11&gt;="2025-26",D11*'Household rates'!$O$81*'Household rates'!$O$52,"")</f>
        <v/>
      </c>
      <c r="J11" s="9" t="str">
        <f t="shared" si="2"/>
        <v/>
      </c>
      <c r="M11" s="11" t="s">
        <v>55</v>
      </c>
      <c r="N11" s="12">
        <f t="shared" si="3"/>
        <v>13325</v>
      </c>
      <c r="O11" s="12">
        <f t="shared" si="4"/>
        <v>1182</v>
      </c>
      <c r="P11" s="13">
        <f t="shared" si="5"/>
        <v>8.8705440900562857E-2</v>
      </c>
      <c r="Q11" s="12">
        <f t="shared" si="6"/>
        <v>1182</v>
      </c>
      <c r="R11" s="13">
        <f t="shared" si="7"/>
        <v>8.8705440900562857E-2</v>
      </c>
      <c r="S11" s="14">
        <f t="shared" si="8"/>
        <v>12143</v>
      </c>
      <c r="T11" s="14">
        <f t="shared" si="9"/>
        <v>60867.999999999993</v>
      </c>
      <c r="U11" s="14">
        <f t="shared" si="10"/>
        <v>14102.443254234182</v>
      </c>
      <c r="V11" s="14">
        <f t="shared" si="11"/>
        <v>26245.443254234182</v>
      </c>
      <c r="W11" s="14">
        <f t="shared" si="12"/>
        <v>34622.556745765811</v>
      </c>
    </row>
    <row r="12" spans="1:23">
      <c r="A12" s="4" t="str">
        <f t="shared" si="0"/>
        <v>AFW19</v>
      </c>
      <c r="B12" s="4" t="s">
        <v>51</v>
      </c>
      <c r="C12" s="4" t="s">
        <v>35</v>
      </c>
      <c r="D12" s="4">
        <f>IF(C12 &lt; "2024-25", INDEX('Historic replacements'!$G$3:$G$233, MATCH('Household delivery'!A12, 'Historic replacements'!$A$3:$A$233, 0)), INDEX('PR24 Forecast'!$W$5:$W$140, MATCH('Household delivery'!A12, 'PR24 Forecast'!$AA$5:$AA$140, 0)))</f>
        <v>1438.973</v>
      </c>
      <c r="E12" s="9">
        <f>IFERROR(IF('Household delivery'!C12&lt;="2024-25", INDEX('PR19 Forecast'!$E$4:$E$139, MATCH('Household delivery'!A12, 'PR19 Forecast'!$G$4:$G$139, 0)), INDEX('PR24 Forecast'!$K$5:$K$140, MATCH('Household delivery'!$A12, 'PR24 Forecast'!$AA$5:$AA$140, 0))), "")</f>
        <v>14.682</v>
      </c>
      <c r="F12" s="4">
        <f>IFERROR(INDEX('Historic replacements'!$E$3:$E$233, MATCH('Household delivery'!$A12, 'Historic replacements'!$A$3:$A$233, 0)), "")</f>
        <v>14.682</v>
      </c>
      <c r="G12" s="9">
        <f>IFERROR(IF($C12 &lt;= "2023-24", $F12, IF($C12 ="2024-25", INDEX( 'PR24 Forecast'!$F$5:$F$140, MATCH('Household delivery'!$A12, 'PR24 Forecast'!$AA$5:$AA$140, 0)), 'Household delivery'!E12)),"")</f>
        <v>14.682</v>
      </c>
      <c r="H12" s="10">
        <f t="shared" si="1"/>
        <v>1.0203110134797527E-2</v>
      </c>
      <c r="I12" s="9" t="str">
        <f>IF(C12&gt;="2025-26",D12*'Household rates'!$O$81*'Household rates'!$O$52,"")</f>
        <v/>
      </c>
      <c r="J12" s="9" t="str">
        <f t="shared" si="2"/>
        <v/>
      </c>
      <c r="M12" s="11" t="s">
        <v>56</v>
      </c>
      <c r="N12" s="12">
        <f t="shared" si="3"/>
        <v>36379.5</v>
      </c>
      <c r="O12" s="12">
        <f t="shared" si="4"/>
        <v>27184</v>
      </c>
      <c r="P12" s="13">
        <f t="shared" si="5"/>
        <v>0.74723401915914178</v>
      </c>
      <c r="Q12" s="12">
        <f t="shared" si="6"/>
        <v>28456</v>
      </c>
      <c r="R12" s="13">
        <f t="shared" si="7"/>
        <v>0.78219876578842484</v>
      </c>
      <c r="S12" s="14">
        <f t="shared" si="8"/>
        <v>7923.5</v>
      </c>
      <c r="T12" s="14">
        <f t="shared" si="9"/>
        <v>193930</v>
      </c>
      <c r="U12" s="14">
        <f t="shared" si="10"/>
        <v>12789.739506806616</v>
      </c>
      <c r="V12" s="14">
        <f t="shared" si="11"/>
        <v>20713.239506806618</v>
      </c>
      <c r="W12" s="14">
        <f t="shared" si="12"/>
        <v>173216.76049319337</v>
      </c>
    </row>
    <row r="13" spans="1:23">
      <c r="A13" s="4" t="str">
        <f t="shared" si="0"/>
        <v>AFW20</v>
      </c>
      <c r="B13" s="4" t="s">
        <v>51</v>
      </c>
      <c r="C13" s="4" t="s">
        <v>36</v>
      </c>
      <c r="D13" s="4">
        <f>IF(C13 &lt; "2024-25", INDEX('Historic replacements'!$G$3:$G$233, MATCH('Household delivery'!A13, 'Historic replacements'!$A$3:$A$233, 0)), INDEX('PR24 Forecast'!$W$5:$W$140, MATCH('Household delivery'!A13, 'PR24 Forecast'!$AA$5:$AA$140, 0)))</f>
        <v>1451.1289999999999</v>
      </c>
      <c r="E13" s="9">
        <f>IFERROR(IF('Household delivery'!C13&lt;="2024-25", INDEX('PR19 Forecast'!$E$4:$E$139, MATCH('Household delivery'!A13, 'PR19 Forecast'!$G$4:$G$139, 0)), INDEX('PR24 Forecast'!$K$5:$K$140, MATCH('Household delivery'!$A13, 'PR24 Forecast'!$AA$5:$AA$140, 0))), "")</f>
        <v>16.277000000000001</v>
      </c>
      <c r="F13" s="4">
        <f>IFERROR(INDEX('Historic replacements'!$E$3:$E$233, MATCH('Household delivery'!$A13, 'Historic replacements'!$A$3:$A$233, 0)), "")</f>
        <v>11.173</v>
      </c>
      <c r="G13" s="9">
        <f>IFERROR(IF($C13 &lt;= "2023-24", $F13, IF($C13 ="2024-25", INDEX( 'PR24 Forecast'!$F$5:$F$140, MATCH('Household delivery'!$A13, 'PR24 Forecast'!$AA$5:$AA$140, 0)), 'Household delivery'!E13)),"")</f>
        <v>11.173</v>
      </c>
      <c r="H13" s="10">
        <f t="shared" si="1"/>
        <v>7.6995222340674064E-3</v>
      </c>
      <c r="I13" s="9" t="str">
        <f>IF(C13&gt;="2025-26",D13*'Household rates'!$O$81*'Household rates'!$O$52,"")</f>
        <v/>
      </c>
      <c r="J13" s="9" t="str">
        <f t="shared" si="2"/>
        <v/>
      </c>
      <c r="M13" s="11" t="s">
        <v>57</v>
      </c>
      <c r="N13" s="12">
        <f t="shared" si="3"/>
        <v>69560</v>
      </c>
      <c r="O13" s="12">
        <f t="shared" si="4"/>
        <v>27022</v>
      </c>
      <c r="P13" s="13">
        <f t="shared" si="5"/>
        <v>0.38847038527889594</v>
      </c>
      <c r="Q13" s="12">
        <f t="shared" si="6"/>
        <v>33352</v>
      </c>
      <c r="R13" s="13">
        <f t="shared" si="7"/>
        <v>0.47947096032202413</v>
      </c>
      <c r="S13" s="14">
        <f t="shared" si="8"/>
        <v>36208</v>
      </c>
      <c r="T13" s="14">
        <f t="shared" si="9"/>
        <v>296419.93106938287</v>
      </c>
      <c r="U13" s="14">
        <f t="shared" si="10"/>
        <v>46162.544768635235</v>
      </c>
      <c r="V13" s="14">
        <f t="shared" si="11"/>
        <v>82370.544768635242</v>
      </c>
      <c r="W13" s="14">
        <f t="shared" si="12"/>
        <v>214049.38630074763</v>
      </c>
    </row>
    <row r="14" spans="1:23">
      <c r="A14" s="4" t="str">
        <f t="shared" si="0"/>
        <v>AFW21</v>
      </c>
      <c r="B14" s="4" t="s">
        <v>51</v>
      </c>
      <c r="C14" s="4" t="s">
        <v>37</v>
      </c>
      <c r="D14" s="4">
        <f>IF(C14 &lt; "2024-25", INDEX('Historic replacements'!$G$3:$G$233, MATCH('Household delivery'!A14, 'Historic replacements'!$A$3:$A$233, 0)), INDEX('PR24 Forecast'!$W$5:$W$140, MATCH('Household delivery'!A14, 'PR24 Forecast'!$AA$5:$AA$140, 0)))</f>
        <v>1466.8109999999999</v>
      </c>
      <c r="E14" s="9">
        <f>IFERROR(IF('Household delivery'!C14&lt;="2024-25", INDEX('PR19 Forecast'!$E$4:$E$139, MATCH('Household delivery'!A14, 'PR19 Forecast'!$G$4:$G$139, 0)), INDEX('PR24 Forecast'!$K$5:$K$140, MATCH('Household delivery'!$A14, 'PR24 Forecast'!$AA$5:$AA$140, 0))), "")</f>
        <v>17.773</v>
      </c>
      <c r="F14" s="4">
        <f>IFERROR(INDEX('Historic replacements'!$E$3:$E$233, MATCH('Household delivery'!$A14, 'Historic replacements'!$A$3:$A$233, 0)), "")</f>
        <v>10.656000000000001</v>
      </c>
      <c r="G14" s="9">
        <f>IFERROR(IF($C14 &lt;= "2023-24", $F14, IF($C14 ="2024-25", INDEX( 'PR24 Forecast'!$F$5:$F$140, MATCH('Household delivery'!$A14, 'PR24 Forecast'!$AA$5:$AA$140, 0)), 'Household delivery'!E14)),"")</f>
        <v>10.656000000000001</v>
      </c>
      <c r="H14" s="10">
        <f t="shared" si="1"/>
        <v>7.264739629031962E-3</v>
      </c>
      <c r="I14" s="9" t="str">
        <f>IF(C14&gt;="2025-26",D14*'Household rates'!$O$81*'Household rates'!$O$52,"")</f>
        <v/>
      </c>
      <c r="J14" s="9" t="str">
        <f t="shared" si="2"/>
        <v/>
      </c>
      <c r="M14" s="11" t="s">
        <v>43</v>
      </c>
      <c r="N14" s="12">
        <f t="shared" si="3"/>
        <v>115435</v>
      </c>
      <c r="O14" s="12">
        <f t="shared" si="4"/>
        <v>24159</v>
      </c>
      <c r="P14" s="13">
        <f t="shared" si="5"/>
        <v>0.20928661151297268</v>
      </c>
      <c r="Q14" s="12">
        <f t="shared" si="6"/>
        <v>31903</v>
      </c>
      <c r="R14" s="13">
        <f t="shared" si="7"/>
        <v>0.27637198423355136</v>
      </c>
      <c r="S14" s="14">
        <f t="shared" si="8"/>
        <v>83532</v>
      </c>
      <c r="T14" s="14">
        <f t="shared" si="9"/>
        <v>934159.99999999988</v>
      </c>
      <c r="U14" s="14">
        <f t="shared" si="10"/>
        <v>49396.43728329915</v>
      </c>
      <c r="V14" s="14">
        <f t="shared" si="11"/>
        <v>132928.43728329916</v>
      </c>
      <c r="W14" s="14">
        <f t="shared" si="12"/>
        <v>801231.56271670072</v>
      </c>
    </row>
    <row r="15" spans="1:23">
      <c r="A15" s="4" t="str">
        <f t="shared" si="0"/>
        <v>AFW22</v>
      </c>
      <c r="B15" s="4" t="s">
        <v>51</v>
      </c>
      <c r="C15" s="4" t="s">
        <v>38</v>
      </c>
      <c r="D15" s="4">
        <f>IF(C15 &lt; "2024-25", INDEX('Historic replacements'!$G$3:$G$233, MATCH('Household delivery'!A15, 'Historic replacements'!$A$3:$A$233, 0)), INDEX('PR24 Forecast'!$W$5:$W$140, MATCH('Household delivery'!A15, 'PR24 Forecast'!$AA$5:$AA$140, 0)))</f>
        <v>1482.4179999999999</v>
      </c>
      <c r="E15" s="9">
        <f>IFERROR(IF('Household delivery'!C15&lt;="2024-25", INDEX('PR19 Forecast'!$E$4:$E$139, MATCH('Household delivery'!A15, 'PR19 Forecast'!$G$4:$G$139, 0)), INDEX('PR24 Forecast'!$K$5:$K$140, MATCH('Household delivery'!$A15, 'PR24 Forecast'!$AA$5:$AA$140, 0))), "")</f>
        <v>19.350999999999999</v>
      </c>
      <c r="F15" s="4">
        <f>IFERROR(INDEX('Historic replacements'!$E$3:$E$233, MATCH('Household delivery'!$A15, 'Historic replacements'!$A$3:$A$233, 0)), "")</f>
        <v>11.585000000000001</v>
      </c>
      <c r="G15" s="9">
        <f>IFERROR(IF($C15 &lt;= "2023-24", $F15, IF($C15 ="2024-25", INDEX( 'PR24 Forecast'!$F$5:$F$140, MATCH('Household delivery'!$A15, 'PR24 Forecast'!$AA$5:$AA$140, 0)), 'Household delivery'!E15)),"")</f>
        <v>11.585000000000001</v>
      </c>
      <c r="H15" s="10">
        <f t="shared" si="1"/>
        <v>7.8149347889731515E-3</v>
      </c>
      <c r="I15" s="9" t="str">
        <f>IF(C15&gt;="2025-26",D15*'Household rates'!$O$81*'Household rates'!$O$52,"")</f>
        <v/>
      </c>
      <c r="J15" s="9" t="str">
        <f t="shared" si="2"/>
        <v/>
      </c>
      <c r="M15" s="11" t="s">
        <v>58</v>
      </c>
      <c r="N15" s="12">
        <f t="shared" si="3"/>
        <v>27000</v>
      </c>
      <c r="O15" s="12">
        <f t="shared" si="4"/>
        <v>14385</v>
      </c>
      <c r="P15" s="13">
        <f t="shared" si="5"/>
        <v>0.53277777777777779</v>
      </c>
      <c r="Q15" s="12">
        <f t="shared" si="6"/>
        <v>18615.000000000004</v>
      </c>
      <c r="R15" s="13">
        <f t="shared" si="7"/>
        <v>0.68944444444444453</v>
      </c>
      <c r="S15" s="14">
        <f t="shared" si="8"/>
        <v>8384.9999999999964</v>
      </c>
      <c r="T15" s="14">
        <f t="shared" si="9"/>
        <v>29013.302102576588</v>
      </c>
      <c r="U15" s="14">
        <f t="shared" si="10"/>
        <v>32132.374010702308</v>
      </c>
      <c r="V15" s="14">
        <f t="shared" si="11"/>
        <v>40517.374010702304</v>
      </c>
      <c r="W15" s="14">
        <f t="shared" si="12"/>
        <v>-11504.071908125716</v>
      </c>
    </row>
    <row r="16" spans="1:23">
      <c r="A16" s="4" t="str">
        <f t="shared" si="0"/>
        <v>AFW23</v>
      </c>
      <c r="B16" s="4" t="s">
        <v>51</v>
      </c>
      <c r="C16" s="4" t="s">
        <v>39</v>
      </c>
      <c r="D16" s="4">
        <f>IF(C16 &lt; "2024-25", INDEX('Historic replacements'!$G$3:$G$233, MATCH('Household delivery'!A16, 'Historic replacements'!$A$3:$A$233, 0)), INDEX('PR24 Forecast'!$W$5:$W$140, MATCH('Household delivery'!A16, 'PR24 Forecast'!$AA$5:$AA$140, 0)))</f>
        <v>1497.146</v>
      </c>
      <c r="E16" s="9">
        <f>IFERROR(IF('Household delivery'!C16&lt;="2024-25", INDEX('PR19 Forecast'!$E$4:$E$139, MATCH('Household delivery'!A16, 'PR19 Forecast'!$G$4:$G$139, 0)), INDEX('PR24 Forecast'!$K$5:$K$140, MATCH('Household delivery'!$A16, 'PR24 Forecast'!$AA$5:$AA$140, 0))), "")</f>
        <v>21.155999999999999</v>
      </c>
      <c r="F16" s="4">
        <f>IFERROR(INDEX('Historic replacements'!$E$3:$E$233, MATCH('Household delivery'!$A16, 'Historic replacements'!$A$3:$A$233, 0)), "")</f>
        <v>12.254</v>
      </c>
      <c r="G16" s="9">
        <f>IFERROR(IF($C16 &lt;= "2023-24", $F16, IF($C16 ="2024-25", INDEX( 'PR24 Forecast'!$F$5:$F$140, MATCH('Household delivery'!$A16, 'PR24 Forecast'!$AA$5:$AA$140, 0)), 'Household delivery'!E16)),"")</f>
        <v>12.254</v>
      </c>
      <c r="H16" s="10">
        <f t="shared" si="1"/>
        <v>8.1849064820665451E-3</v>
      </c>
      <c r="I16" s="9" t="str">
        <f>IF(C16&gt;="2025-26",D16*'Household rates'!$O$81*'Household rates'!$O$52,"")</f>
        <v/>
      </c>
      <c r="J16" s="9" t="str">
        <f t="shared" si="2"/>
        <v/>
      </c>
      <c r="M16" s="11" t="s">
        <v>59</v>
      </c>
      <c r="N16" s="12">
        <f t="shared" si="3"/>
        <v>249510</v>
      </c>
      <c r="O16" s="12">
        <f t="shared" si="4"/>
        <v>481920</v>
      </c>
      <c r="P16" s="13">
        <f t="shared" si="5"/>
        <v>1.9314656727185284</v>
      </c>
      <c r="Q16" s="12">
        <f t="shared" si="6"/>
        <v>765161</v>
      </c>
      <c r="R16" s="13">
        <f t="shared" si="7"/>
        <v>3.0666546431004771</v>
      </c>
      <c r="S16" s="14">
        <f t="shared" si="8"/>
        <v>-515651</v>
      </c>
      <c r="T16" s="14">
        <f t="shared" si="9"/>
        <v>228434.00000000003</v>
      </c>
      <c r="U16" s="14">
        <f t="shared" si="10"/>
        <v>157549.55535021581</v>
      </c>
      <c r="V16" s="14">
        <f t="shared" si="11"/>
        <v>157549.55535021581</v>
      </c>
      <c r="W16" s="14">
        <f t="shared" si="12"/>
        <v>70884.444649784215</v>
      </c>
    </row>
    <row r="17" spans="1:23">
      <c r="A17" s="4" t="str">
        <f t="shared" si="0"/>
        <v>AFW24</v>
      </c>
      <c r="B17" s="4" t="s">
        <v>51</v>
      </c>
      <c r="C17" s="4" t="s">
        <v>40</v>
      </c>
      <c r="D17" s="4">
        <f>IF(C17 &lt; "2024-25", INDEX('Historic replacements'!$G$3:$G$233, MATCH('Household delivery'!A17, 'Historic replacements'!$A$3:$A$233, 0)), INDEX('PR24 Forecast'!$W$5:$W$140, MATCH('Household delivery'!A17, 'PR24 Forecast'!$AA$5:$AA$140, 0)))</f>
        <v>1508.9</v>
      </c>
      <c r="E17" s="9">
        <f>IFERROR(IF('Household delivery'!C17&lt;="2024-25", INDEX('PR19 Forecast'!$E$4:$E$139, MATCH('Household delivery'!A17, 'PR19 Forecast'!$G$4:$G$139, 0)), INDEX('PR24 Forecast'!$K$5:$K$140, MATCH('Household delivery'!$A17, 'PR24 Forecast'!$AA$5:$AA$140, 0))), "")</f>
        <v>26.276</v>
      </c>
      <c r="F17" s="4">
        <f>IFERROR(INDEX('Historic replacements'!$E$3:$E$233, MATCH('Household delivery'!$A17, 'Historic replacements'!$A$3:$A$233, 0)), "")</f>
        <v>13.711</v>
      </c>
      <c r="G17" s="9">
        <f>IFERROR(IF($C17 &lt;= "2023-24", $F17, IF($C17 ="2024-25", INDEX( 'PR24 Forecast'!$F$5:$F$140, MATCH('Household delivery'!$A17, 'PR24 Forecast'!$AA$5:$AA$140, 0)), 'Household delivery'!E17)),"")</f>
        <v>13.711</v>
      </c>
      <c r="H17" s="10">
        <f t="shared" si="1"/>
        <v>9.0867519384982432E-3</v>
      </c>
      <c r="I17" s="9" t="str">
        <f>IF(C17&gt;="2025-26",D17*'Household rates'!$O$81*'Household rates'!$O$52,"")</f>
        <v/>
      </c>
      <c r="J17" s="9" t="str">
        <f t="shared" si="2"/>
        <v/>
      </c>
      <c r="M17" s="11" t="s">
        <v>46</v>
      </c>
      <c r="N17" s="12">
        <f t="shared" si="3"/>
        <v>74204</v>
      </c>
      <c r="O17" s="12">
        <f t="shared" si="4"/>
        <v>35936</v>
      </c>
      <c r="P17" s="13">
        <f t="shared" si="5"/>
        <v>0.48428656137135462</v>
      </c>
      <c r="Q17" s="12">
        <f t="shared" si="6"/>
        <v>101412</v>
      </c>
      <c r="R17" s="13">
        <f t="shared" si="7"/>
        <v>1.3666648698183386</v>
      </c>
      <c r="S17" s="14">
        <f t="shared" si="8"/>
        <v>-27208</v>
      </c>
      <c r="T17" s="14">
        <f t="shared" si="9"/>
        <v>377604.00000000006</v>
      </c>
      <c r="U17" s="14">
        <f t="shared" si="10"/>
        <v>46896.895530165304</v>
      </c>
      <c r="V17" s="14">
        <f t="shared" si="11"/>
        <v>46896.895530165304</v>
      </c>
      <c r="W17" s="14">
        <f t="shared" si="12"/>
        <v>330707.10446983477</v>
      </c>
    </row>
    <row r="18" spans="1:23">
      <c r="A18" s="4" t="str">
        <f t="shared" si="0"/>
        <v>AFW25</v>
      </c>
      <c r="B18" s="4" t="s">
        <v>51</v>
      </c>
      <c r="C18" s="4" t="s">
        <v>65</v>
      </c>
      <c r="D18" s="4">
        <f>IF(C18 &lt; "2024-25", INDEX('Historic replacements'!$G$3:$G$233, MATCH('Household delivery'!A18, 'Historic replacements'!$A$3:$A$233, 0)), INDEX('PR24 Forecast'!$W$5:$W$140, MATCH('Household delivery'!A18, 'PR24 Forecast'!$AA$5:$AA$140, 0)))</f>
        <v>1514.6310000000001</v>
      </c>
      <c r="E18" s="9">
        <f>IFERROR(IF('Household delivery'!C18&lt;="2024-25", INDEX('PR19 Forecast'!$E$4:$E$139, MATCH('Household delivery'!A18, 'PR19 Forecast'!$G$4:$G$139, 0)), INDEX('PR24 Forecast'!$K$5:$K$140, MATCH('Household delivery'!$A18, 'PR24 Forecast'!$AA$5:$AA$140, 0))), "")</f>
        <v>27.963000000000001</v>
      </c>
      <c r="F18" s="4" t="str">
        <f>IFERROR(INDEX('Historic replacements'!$E$3:$E$233, MATCH('Household delivery'!$A18, 'Historic replacements'!$A$3:$A$233, 0)), "")</f>
        <v/>
      </c>
      <c r="G18" s="9">
        <f>IFERROR(IF($C18 &lt;= "2023-24", $F18, IF($C18 ="2024-25", INDEX( 'PR24 Forecast'!$F$5:$F$140, MATCH('Household delivery'!$A18, 'PR24 Forecast'!$AA$5:$AA$140, 0)), 'Household delivery'!E18)),"")</f>
        <v>9.4499999999999993</v>
      </c>
      <c r="H18" s="10">
        <f t="shared" si="1"/>
        <v>6.2391433953220285E-3</v>
      </c>
      <c r="I18" s="9" t="str">
        <f>IF(C18&gt;="2025-26",D18*'Household rates'!$O$81*'Household rates'!$O$52,"")</f>
        <v/>
      </c>
      <c r="J18" s="9" t="str">
        <f t="shared" si="2"/>
        <v/>
      </c>
      <c r="M18" s="11" t="s">
        <v>47</v>
      </c>
      <c r="N18" s="12">
        <f t="shared" si="3"/>
        <v>169473.1</v>
      </c>
      <c r="O18" s="12">
        <f t="shared" si="4"/>
        <v>150075</v>
      </c>
      <c r="P18" s="13">
        <f t="shared" si="5"/>
        <v>0.88553876691935174</v>
      </c>
      <c r="Q18" s="12">
        <f t="shared" si="6"/>
        <v>176088</v>
      </c>
      <c r="R18" s="13">
        <f t="shared" si="7"/>
        <v>1.0390321531853728</v>
      </c>
      <c r="S18" s="14">
        <f t="shared" si="8"/>
        <v>-6614.8999999999942</v>
      </c>
      <c r="T18" s="14">
        <f t="shared" si="9"/>
        <v>645490</v>
      </c>
      <c r="U18" s="14">
        <f t="shared" si="10"/>
        <v>176731.77449431925</v>
      </c>
      <c r="V18" s="14">
        <f t="shared" si="11"/>
        <v>176731.77449431925</v>
      </c>
      <c r="W18" s="14">
        <f t="shared" si="12"/>
        <v>468758.22550568078</v>
      </c>
    </row>
    <row r="19" spans="1:23">
      <c r="A19" s="4" t="str">
        <f t="shared" si="0"/>
        <v>AFW26</v>
      </c>
      <c r="B19" s="4" t="s">
        <v>51</v>
      </c>
      <c r="C19" s="4" t="s">
        <v>101</v>
      </c>
      <c r="D19" s="4">
        <f>IF(C19 &lt; "2024-25", INDEX('Historic replacements'!$G$3:$G$233, MATCH('Household delivery'!A19, 'Historic replacements'!$A$3:$A$233, 0)), INDEX('PR24 Forecast'!$W$5:$W$140, MATCH('Household delivery'!A19, 'PR24 Forecast'!$AA$5:$AA$140, 0)))</f>
        <v>1523.38</v>
      </c>
      <c r="E19" s="9">
        <f>IFERROR(IF('Household delivery'!C19&lt;="2024-25", INDEX('PR19 Forecast'!$E$4:$E$139, MATCH('Household delivery'!A19, 'PR19 Forecast'!$G$4:$G$139, 0)), INDEX('PR24 Forecast'!$K$5:$K$140, MATCH('Household delivery'!$A19, 'PR24 Forecast'!$AA$5:$AA$140, 0))), "")</f>
        <v>63.612599999999986</v>
      </c>
      <c r="F19" s="4" t="str">
        <f>IFERROR(INDEX('Historic replacements'!$E$3:$E$233, MATCH('Household delivery'!$A19, 'Historic replacements'!$A$3:$A$233, 0)), "")</f>
        <v/>
      </c>
      <c r="G19" s="9">
        <f>IFERROR(IF($C19 &lt;= "2023-24", $F19, IF($C19 ="2024-25", INDEX( 'PR24 Forecast'!$F$5:$F$140, MATCH('Household delivery'!$A19, 'PR24 Forecast'!$AA$5:$AA$140, 0)), 'Household delivery'!E19)),"")</f>
        <v>63.612599999999986</v>
      </c>
      <c r="H19" s="10">
        <f t="shared" si="1"/>
        <v>4.1757539156349686E-2</v>
      </c>
      <c r="I19" s="9">
        <f>IF(C19&gt;="2025-26",D19*'Household rates'!$O$81*'Household rates'!$O$52,"")</f>
        <v>13.200963496989246</v>
      </c>
      <c r="J19" s="9">
        <f t="shared" si="2"/>
        <v>50.41163650301074</v>
      </c>
      <c r="M19" s="11" t="s">
        <v>48</v>
      </c>
      <c r="N19" s="12">
        <f t="shared" si="3"/>
        <v>57504.999999999993</v>
      </c>
      <c r="O19" s="12">
        <f t="shared" si="4"/>
        <v>22065.999999999996</v>
      </c>
      <c r="P19" s="13">
        <f t="shared" si="5"/>
        <v>0.38372315450830363</v>
      </c>
      <c r="Q19" s="12">
        <f t="shared" si="6"/>
        <v>31269.999999999996</v>
      </c>
      <c r="R19" s="13">
        <f t="shared" si="7"/>
        <v>0.54377880184331795</v>
      </c>
      <c r="S19" s="14">
        <f t="shared" si="8"/>
        <v>26234.999999999996</v>
      </c>
      <c r="T19" s="14">
        <f t="shared" si="9"/>
        <v>377283.53270338196</v>
      </c>
      <c r="U19" s="14">
        <f t="shared" si="10"/>
        <v>60567.385872168517</v>
      </c>
      <c r="V19" s="14">
        <f t="shared" si="11"/>
        <v>86802.38587216851</v>
      </c>
      <c r="W19" s="14">
        <f t="shared" si="12"/>
        <v>290481.14683121344</v>
      </c>
    </row>
    <row r="20" spans="1:23">
      <c r="A20" s="4" t="str">
        <f t="shared" si="0"/>
        <v>AFW27</v>
      </c>
      <c r="B20" s="4" t="s">
        <v>51</v>
      </c>
      <c r="C20" s="4" t="s">
        <v>102</v>
      </c>
      <c r="D20" s="4">
        <f>IF(C20 &lt; "2024-25", INDEX('Historic replacements'!$G$3:$G$233, MATCH('Household delivery'!A20, 'Historic replacements'!$A$3:$A$233, 0)), INDEX('PR24 Forecast'!$W$5:$W$140, MATCH('Household delivery'!A20, 'PR24 Forecast'!$AA$5:$AA$140, 0)))</f>
        <v>1531.758</v>
      </c>
      <c r="E20" s="9">
        <f>IFERROR(IF('Household delivery'!C20&lt;="2024-25", INDEX('PR19 Forecast'!$E$4:$E$139, MATCH('Household delivery'!A20, 'PR19 Forecast'!$G$4:$G$139, 0)), INDEX('PR24 Forecast'!$K$5:$K$140, MATCH('Household delivery'!$A20, 'PR24 Forecast'!$AA$5:$AA$140, 0))), "")</f>
        <v>63.612599999999986</v>
      </c>
      <c r="F20" s="4" t="str">
        <f>IFERROR(INDEX('Historic replacements'!$E$3:$E$233, MATCH('Household delivery'!$A20, 'Historic replacements'!$A$3:$A$233, 0)), "")</f>
        <v/>
      </c>
      <c r="G20" s="9">
        <f>IFERROR(IF($C20 &lt;= "2023-24", $F20, IF($C20 ="2024-25", INDEX( 'PR24 Forecast'!$F$5:$F$140, MATCH('Household delivery'!$A20, 'PR24 Forecast'!$AA$5:$AA$140, 0)), 'Household delivery'!E20)),"")</f>
        <v>63.612599999999986</v>
      </c>
      <c r="H20" s="10">
        <f t="shared" si="1"/>
        <v>4.1529144943261265E-2</v>
      </c>
      <c r="I20" s="9">
        <f>IF(C20&gt;="2025-26",D20*'Household rates'!$O$81*'Household rates'!$O$52,"")</f>
        <v>13.273563683533494</v>
      </c>
      <c r="J20" s="9">
        <f t="shared" si="2"/>
        <v>50.33903631646649</v>
      </c>
      <c r="M20" s="11" t="s">
        <v>49</v>
      </c>
      <c r="N20" s="12">
        <f t="shared" si="3"/>
        <v>109115.00000000001</v>
      </c>
      <c r="O20" s="12">
        <f t="shared" si="4"/>
        <v>52241</v>
      </c>
      <c r="P20" s="13">
        <f t="shared" si="5"/>
        <v>0.47877010493516009</v>
      </c>
      <c r="Q20" s="12">
        <f t="shared" si="6"/>
        <v>53697</v>
      </c>
      <c r="R20" s="13">
        <f t="shared" si="7"/>
        <v>0.49211382486367589</v>
      </c>
      <c r="S20" s="14">
        <f t="shared" si="8"/>
        <v>55418.000000000015</v>
      </c>
      <c r="T20" s="14">
        <f t="shared" si="9"/>
        <v>168500</v>
      </c>
      <c r="U20" s="14">
        <f t="shared" si="10"/>
        <v>26252.366530684889</v>
      </c>
      <c r="V20" s="14">
        <f t="shared" si="11"/>
        <v>81670.3665306849</v>
      </c>
      <c r="W20" s="14">
        <f t="shared" si="12"/>
        <v>86829.6334693151</v>
      </c>
    </row>
    <row r="21" spans="1:23">
      <c r="A21" s="4" t="str">
        <f t="shared" si="0"/>
        <v>AFW28</v>
      </c>
      <c r="B21" s="4" t="s">
        <v>51</v>
      </c>
      <c r="C21" s="4" t="s">
        <v>103</v>
      </c>
      <c r="D21" s="4">
        <f>IF(C21 &lt; "2024-25", INDEX('Historic replacements'!$G$3:$G$233, MATCH('Household delivery'!A21, 'Historic replacements'!$A$3:$A$233, 0)), INDEX('PR24 Forecast'!$W$5:$W$140, MATCH('Household delivery'!A21, 'PR24 Forecast'!$AA$5:$AA$140, 0)))</f>
        <v>1541.145</v>
      </c>
      <c r="E21" s="9">
        <f>IFERROR(IF('Household delivery'!C21&lt;="2024-25", INDEX('PR19 Forecast'!$E$4:$E$139, MATCH('Household delivery'!A21, 'PR19 Forecast'!$G$4:$G$139, 0)), INDEX('PR24 Forecast'!$K$5:$K$140, MATCH('Household delivery'!$A21, 'PR24 Forecast'!$AA$5:$AA$140, 0))), "")</f>
        <v>63.612599999999986</v>
      </c>
      <c r="F21" s="4" t="str">
        <f>IFERROR(INDEX('Historic replacements'!$E$3:$E$233, MATCH('Household delivery'!$A21, 'Historic replacements'!$A$3:$A$233, 0)), "")</f>
        <v/>
      </c>
      <c r="G21" s="9">
        <f>IFERROR(IF($C21 &lt;= "2023-24", $F21, IF($C21 ="2024-25", INDEX( 'PR24 Forecast'!$F$5:$F$140, MATCH('Household delivery'!$A21, 'PR24 Forecast'!$AA$5:$AA$140, 0)), 'Household delivery'!E21)),"")</f>
        <v>63.612599999999986</v>
      </c>
      <c r="H21" s="10">
        <f t="shared" si="1"/>
        <v>4.1276193998617899E-2</v>
      </c>
      <c r="I21" s="9">
        <f>IF(C21&gt;="2025-26",D21*'Household rates'!$O$81*'Household rates'!$O$52,"")</f>
        <v>13.354907435155701</v>
      </c>
      <c r="J21" s="9">
        <f t="shared" si="2"/>
        <v>50.257692564844284</v>
      </c>
      <c r="M21" s="11" t="s">
        <v>50</v>
      </c>
      <c r="N21" s="12">
        <f t="shared" si="3"/>
        <v>25000</v>
      </c>
      <c r="O21" s="12">
        <f t="shared" si="4"/>
        <v>13289</v>
      </c>
      <c r="P21" s="13">
        <f t="shared" si="5"/>
        <v>0.53156000000000003</v>
      </c>
      <c r="Q21" s="12">
        <f t="shared" si="6"/>
        <v>16403</v>
      </c>
      <c r="R21" s="13">
        <f t="shared" si="7"/>
        <v>0.65612000000000004</v>
      </c>
      <c r="S21" s="14">
        <f t="shared" si="8"/>
        <v>8597</v>
      </c>
      <c r="T21" s="14">
        <f t="shared" si="9"/>
        <v>1283658.9999999998</v>
      </c>
      <c r="U21" s="14">
        <f t="shared" si="10"/>
        <v>99631.010305624804</v>
      </c>
      <c r="V21" s="14">
        <f t="shared" si="11"/>
        <v>108228.0103056248</v>
      </c>
      <c r="W21" s="14">
        <f t="shared" si="12"/>
        <v>1175430.9896943751</v>
      </c>
    </row>
    <row r="22" spans="1:23">
      <c r="A22" s="4" t="str">
        <f t="shared" si="0"/>
        <v>AFW29</v>
      </c>
      <c r="B22" s="4" t="s">
        <v>51</v>
      </c>
      <c r="C22" s="4" t="s">
        <v>104</v>
      </c>
      <c r="D22" s="4">
        <f>IF(C22 &lt; "2024-25", INDEX('Historic replacements'!$G$3:$G$233, MATCH('Household delivery'!A22, 'Historic replacements'!$A$3:$A$233, 0)), INDEX('PR24 Forecast'!$W$5:$W$140, MATCH('Household delivery'!A22, 'PR24 Forecast'!$AA$5:$AA$140, 0)))</f>
        <v>1551.3030000000001</v>
      </c>
      <c r="E22" s="9">
        <f>IFERROR(IF('Household delivery'!C22&lt;="2024-25", INDEX('PR19 Forecast'!$E$4:$E$139, MATCH('Household delivery'!A22, 'PR19 Forecast'!$G$4:$G$139, 0)), INDEX('PR24 Forecast'!$K$5:$K$140, MATCH('Household delivery'!$A22, 'PR24 Forecast'!$AA$5:$AA$140, 0))), "")</f>
        <v>63.612599999999986</v>
      </c>
      <c r="F22" s="4" t="str">
        <f>IFERROR(INDEX('Historic replacements'!$E$3:$E$233, MATCH('Household delivery'!$A22, 'Historic replacements'!$A$3:$A$233, 0)), "")</f>
        <v/>
      </c>
      <c r="G22" s="9">
        <f>IFERROR(IF($C22 &lt;= "2023-24", $F22, IF($C22 ="2024-25", INDEX( 'PR24 Forecast'!$F$5:$F$140, MATCH('Household delivery'!$A22, 'PR24 Forecast'!$AA$5:$AA$140, 0)), 'Household delivery'!E22)),"")</f>
        <v>63.612599999999986</v>
      </c>
      <c r="H22" s="10">
        <f t="shared" si="1"/>
        <v>4.1005915672180086E-2</v>
      </c>
      <c r="I22" s="9">
        <f>IF(C22&gt;="2025-26",D22*'Household rates'!$O$81*'Household rates'!$O$52,"")</f>
        <v>13.442932345028757</v>
      </c>
      <c r="J22" s="9">
        <f t="shared" si="2"/>
        <v>50.169667654971228</v>
      </c>
      <c r="M22" s="15" t="s">
        <v>112</v>
      </c>
      <c r="N22" s="16">
        <f>SUM(N5:N21)</f>
        <v>2664331.6</v>
      </c>
      <c r="O22" s="16">
        <f>SUM(O5:O21)</f>
        <v>2000906</v>
      </c>
      <c r="P22" s="17">
        <f t="shared" si="5"/>
        <v>0.75099736083901869</v>
      </c>
      <c r="Q22" s="16">
        <f>SUM(Q5:Q21)</f>
        <v>2738905</v>
      </c>
      <c r="R22" s="17">
        <f t="shared" si="7"/>
        <v>1.0279895340354781</v>
      </c>
      <c r="S22" s="16">
        <f>SUM(S5:S21)</f>
        <v>-74573.399999999805</v>
      </c>
      <c r="T22" s="16">
        <f>SUM(T5:T21)</f>
        <v>6743626.3376482194</v>
      </c>
      <c r="U22" s="16">
        <f>SUM(U5:U21)</f>
        <v>1148907.352406662</v>
      </c>
      <c r="V22" s="16">
        <f>SUM(V5:V21)</f>
        <v>1686072.8524066624</v>
      </c>
      <c r="W22" s="16">
        <f>SUM(W5:W21)</f>
        <v>5057553.4852415575</v>
      </c>
    </row>
    <row r="23" spans="1:23" ht="14.25">
      <c r="A23" s="4" t="str">
        <f t="shared" si="0"/>
        <v>AFW30</v>
      </c>
      <c r="B23" s="4" t="s">
        <v>51</v>
      </c>
      <c r="C23" s="4" t="s">
        <v>105</v>
      </c>
      <c r="D23" s="4">
        <f>IF(C23 &lt; "2024-25", INDEX('Historic replacements'!$G$3:$G$233, MATCH('Household delivery'!A23, 'Historic replacements'!$A$3:$A$233, 0)), INDEX('PR24 Forecast'!$W$5:$W$140, MATCH('Household delivery'!A23, 'PR24 Forecast'!$AA$5:$AA$140, 0)))</f>
        <v>1562.7260000000001</v>
      </c>
      <c r="E23" s="9">
        <f>IFERROR(IF('Household delivery'!C23&lt;="2024-25", INDEX('PR19 Forecast'!$E$4:$E$139, MATCH('Household delivery'!A23, 'PR19 Forecast'!$G$4:$G$139, 0)), INDEX('PR24 Forecast'!$K$5:$K$140, MATCH('Household delivery'!$A23, 'PR24 Forecast'!$AA$5:$AA$140, 0))), "")</f>
        <v>63.612599999999986</v>
      </c>
      <c r="F23" s="4" t="str">
        <f>IFERROR(INDEX('Historic replacements'!$E$3:$E$233, MATCH('Household delivery'!$A23, 'Historic replacements'!$A$3:$A$233, 0)), "")</f>
        <v/>
      </c>
      <c r="G23" s="9">
        <f>IFERROR(IF($C23 &lt;= "2023-24", $F23, IF($C23 ="2024-25", INDEX( 'PR24 Forecast'!$F$5:$F$140, MATCH('Household delivery'!$A23, 'PR24 Forecast'!$AA$5:$AA$140, 0)), 'Household delivery'!E23)),"")</f>
        <v>63.612599999999986</v>
      </c>
      <c r="H23" s="10">
        <f t="shared" si="1"/>
        <v>4.0706176258665933E-2</v>
      </c>
      <c r="I23" s="9">
        <f>IF(C23&gt;="2025-26",D23*'Household rates'!$O$81*'Household rates'!$O$52,"")</f>
        <v>13.541919207155154</v>
      </c>
      <c r="J23" s="9">
        <f t="shared" si="2"/>
        <v>50.070680792844833</v>
      </c>
      <c r="M23"/>
    </row>
    <row r="24" spans="1:23" ht="14.25">
      <c r="A24" s="4" t="str">
        <f t="shared" si="0"/>
        <v>ANH12</v>
      </c>
      <c r="B24" s="4" t="s">
        <v>27</v>
      </c>
      <c r="C24" s="4" t="s">
        <v>28</v>
      </c>
      <c r="D24" s="4">
        <f>IF(C24 &lt; "2024-25", INDEX('Historic replacements'!$G$3:$G$233, MATCH('Household delivery'!A24, 'Historic replacements'!$A$3:$A$233, 0)), INDEX('PR24 Forecast'!$W$5:$W$140, MATCH('Household delivery'!A24, 'PR24 Forecast'!$AA$5:$AA$140, 0)))</f>
        <v>1980.1</v>
      </c>
      <c r="E24" s="9" t="str">
        <f>IFERROR(IF('Household delivery'!C24&lt;="2024-25", INDEX('PR19 Forecast'!$E$4:$E$139, MATCH('Household delivery'!A24, 'PR19 Forecast'!$G$4:$G$139, 0)), INDEX('PR24 Forecast'!$K$5:$K$140, MATCH('Household delivery'!$A24, 'PR24 Forecast'!$AA$5:$AA$140, 0))), "")</f>
        <v/>
      </c>
      <c r="F24" s="4">
        <f>IFERROR(INDEX('Historic replacements'!$E$3:$E$233, MATCH('Household delivery'!$A24, 'Historic replacements'!$A$3:$A$233, 0)), "")</f>
        <v>116.352</v>
      </c>
      <c r="G24" s="9">
        <f>IFERROR(IF($C24 &lt;= "2023-24", $F24, IF($C24 ="2024-25", INDEX( 'PR24 Forecast'!$F$5:$F$140, MATCH('Household delivery'!$A24, 'PR24 Forecast'!$AA$5:$AA$140, 0)), 'Household delivery'!E24)),"")</f>
        <v>116.352</v>
      </c>
      <c r="H24" s="10">
        <f t="shared" si="1"/>
        <v>5.8760668653098334E-2</v>
      </c>
      <c r="I24" s="9" t="str">
        <f>IF(C24&gt;="2025-26",D24*'Household rates'!$O$81*'Household rates'!$O$52,"")</f>
        <v/>
      </c>
      <c r="J24" s="9" t="str">
        <f t="shared" si="2"/>
        <v/>
      </c>
      <c r="M24" s="2" t="s">
        <v>161</v>
      </c>
    </row>
    <row r="25" spans="1:23">
      <c r="A25" s="4" t="str">
        <f t="shared" si="0"/>
        <v>ANH13</v>
      </c>
      <c r="B25" s="4" t="s">
        <v>27</v>
      </c>
      <c r="C25" s="4" t="s">
        <v>29</v>
      </c>
      <c r="D25" s="4">
        <f>IF(C25 &lt; "2024-25", INDEX('Historic replacements'!$G$3:$G$233, MATCH('Household delivery'!A25, 'Historic replacements'!$A$3:$A$233, 0)), INDEX('PR24 Forecast'!$W$5:$W$140, MATCH('Household delivery'!A25, 'PR24 Forecast'!$AA$5:$AA$140, 0)))</f>
        <v>1995.7660000000001</v>
      </c>
      <c r="E25" s="9" t="str">
        <f>IFERROR(IF('Household delivery'!C25&lt;="2024-25", INDEX('PR19 Forecast'!$E$4:$E$139, MATCH('Household delivery'!A25, 'PR19 Forecast'!$G$4:$G$139, 0)), INDEX('PR24 Forecast'!$K$5:$K$140, MATCH('Household delivery'!$A25, 'PR24 Forecast'!$AA$5:$AA$140, 0))), "")</f>
        <v/>
      </c>
      <c r="F25" s="4">
        <f>IFERROR(INDEX('Historic replacements'!$E$3:$E$233, MATCH('Household delivery'!$A25, 'Historic replacements'!$A$3:$A$233, 0)), "")</f>
        <v>112.854</v>
      </c>
      <c r="G25" s="9">
        <f>IFERROR(IF($C25 &lt;= "2023-24", $F25, IF($C25 ="2024-25", INDEX( 'PR24 Forecast'!$F$5:$F$140, MATCH('Household delivery'!$A25, 'PR24 Forecast'!$AA$5:$AA$140, 0)), 'Household delivery'!E25)),"")</f>
        <v>112.854</v>
      </c>
      <c r="H25" s="10">
        <f t="shared" si="1"/>
        <v>5.654670938376543E-2</v>
      </c>
      <c r="I25" s="9" t="str">
        <f>IF(C25&gt;="2025-26",D25*'Household rates'!$O$81*'Household rates'!$O$52,"")</f>
        <v/>
      </c>
      <c r="J25" s="9" t="str">
        <f t="shared" si="2"/>
        <v/>
      </c>
      <c r="M25" s="23" t="s">
        <v>110</v>
      </c>
      <c r="N25" s="11" t="s">
        <v>101</v>
      </c>
      <c r="O25" s="11" t="s">
        <v>102</v>
      </c>
      <c r="P25" s="11" t="s">
        <v>103</v>
      </c>
      <c r="Q25" s="11" t="s">
        <v>104</v>
      </c>
      <c r="R25" s="11" t="s">
        <v>105</v>
      </c>
      <c r="S25" s="11" t="s">
        <v>162</v>
      </c>
    </row>
    <row r="26" spans="1:23">
      <c r="A26" s="4" t="str">
        <f t="shared" si="0"/>
        <v>ANH14</v>
      </c>
      <c r="B26" s="4" t="s">
        <v>27</v>
      </c>
      <c r="C26" s="4" t="s">
        <v>30</v>
      </c>
      <c r="D26" s="4">
        <f>IF(C26 &lt; "2024-25", INDEX('Historic replacements'!$G$3:$G$233, MATCH('Household delivery'!A26, 'Historic replacements'!$A$3:$A$233, 0)), INDEX('PR24 Forecast'!$W$5:$W$140, MATCH('Household delivery'!A26, 'PR24 Forecast'!$AA$5:$AA$140, 0)))</f>
        <v>2012.3330000000001</v>
      </c>
      <c r="E26" s="9" t="str">
        <f>IFERROR(IF('Household delivery'!C26&lt;="2024-25", INDEX('PR19 Forecast'!$E$4:$E$139, MATCH('Household delivery'!A26, 'PR19 Forecast'!$G$4:$G$139, 0)), INDEX('PR24 Forecast'!$K$5:$K$140, MATCH('Household delivery'!$A26, 'PR24 Forecast'!$AA$5:$AA$140, 0))), "")</f>
        <v/>
      </c>
      <c r="F26" s="4">
        <f>IFERROR(INDEX('Historic replacements'!$E$3:$E$233, MATCH('Household delivery'!$A26, 'Historic replacements'!$A$3:$A$233, 0)), "")</f>
        <v>115.33799999999999</v>
      </c>
      <c r="G26" s="9">
        <f>IFERROR(IF($C26 &lt;= "2023-24", $F26, IF($C26 ="2024-25", INDEX( 'PR24 Forecast'!$F$5:$F$140, MATCH('Household delivery'!$A26, 'PR24 Forecast'!$AA$5:$AA$140, 0)), 'Household delivery'!E26)),"")</f>
        <v>115.33799999999999</v>
      </c>
      <c r="H26" s="10">
        <f t="shared" si="1"/>
        <v>5.7315563577201183E-2</v>
      </c>
      <c r="I26" s="9" t="str">
        <f>IF(C26&gt;="2025-26",D26*'Household rates'!$O$81*'Household rates'!$O$52,"")</f>
        <v/>
      </c>
      <c r="J26" s="9" t="str">
        <f t="shared" si="2"/>
        <v/>
      </c>
      <c r="M26" s="11" t="s">
        <v>51</v>
      </c>
      <c r="N26" s="24">
        <f t="shared" ref="N26:R35" si="13">INDEX($E$5:$E$337, MATCH($M26&amp;RIGHT(N$25,2), $A$5:$A$337, 0))*1000</f>
        <v>63612.599999999984</v>
      </c>
      <c r="O26" s="25">
        <f t="shared" si="13"/>
        <v>63612.599999999984</v>
      </c>
      <c r="P26" s="25">
        <f t="shared" si="13"/>
        <v>63612.599999999984</v>
      </c>
      <c r="Q26" s="25">
        <f t="shared" si="13"/>
        <v>63612.599999999984</v>
      </c>
      <c r="R26" s="25">
        <f t="shared" si="13"/>
        <v>63612.599999999984</v>
      </c>
      <c r="S26" s="26">
        <f t="shared" ref="S26:S42" si="14">SUM(N26:R26)</f>
        <v>318062.99999999994</v>
      </c>
    </row>
    <row r="27" spans="1:23">
      <c r="A27" s="4" t="str">
        <f t="shared" si="0"/>
        <v>ANH15</v>
      </c>
      <c r="B27" s="4" t="s">
        <v>27</v>
      </c>
      <c r="C27" s="4" t="s">
        <v>31</v>
      </c>
      <c r="D27" s="4">
        <f>IF(C27 &lt; "2024-25", INDEX('Historic replacements'!$G$3:$G$233, MATCH('Household delivery'!A27, 'Historic replacements'!$A$3:$A$233, 0)), INDEX('PR24 Forecast'!$W$5:$W$140, MATCH('Household delivery'!A27, 'PR24 Forecast'!$AA$5:$AA$140, 0)))</f>
        <v>2030.116</v>
      </c>
      <c r="E27" s="9" t="str">
        <f>IFERROR(IF('Household delivery'!C27&lt;="2024-25", INDEX('PR19 Forecast'!$E$4:$E$139, MATCH('Household delivery'!A27, 'PR19 Forecast'!$G$4:$G$139, 0)), INDEX('PR24 Forecast'!$K$5:$K$140, MATCH('Household delivery'!$A27, 'PR24 Forecast'!$AA$5:$AA$140, 0))), "")</f>
        <v/>
      </c>
      <c r="F27" s="4">
        <f>IFERROR(INDEX('Historic replacements'!$E$3:$E$233, MATCH('Household delivery'!$A27, 'Historic replacements'!$A$3:$A$233, 0)), "")</f>
        <v>114.762</v>
      </c>
      <c r="G27" s="9">
        <f>IFERROR(IF($C27 &lt;= "2023-24", $F27, IF($C27 ="2024-25", INDEX( 'PR24 Forecast'!$F$5:$F$140, MATCH('Household delivery'!$A27, 'PR24 Forecast'!$AA$5:$AA$140, 0)), 'Household delivery'!E27)),"")</f>
        <v>114.762</v>
      </c>
      <c r="H27" s="10">
        <f t="shared" si="1"/>
        <v>5.6529774653271046E-2</v>
      </c>
      <c r="I27" s="9" t="str">
        <f>IF(C27&gt;="2025-26",D27*'Household rates'!$O$81*'Household rates'!$O$52,"")</f>
        <v/>
      </c>
      <c r="J27" s="9" t="str">
        <f t="shared" si="2"/>
        <v/>
      </c>
      <c r="M27" s="11" t="s">
        <v>27</v>
      </c>
      <c r="N27" s="25">
        <f t="shared" si="13"/>
        <v>201827</v>
      </c>
      <c r="O27" s="25">
        <f t="shared" si="13"/>
        <v>205369</v>
      </c>
      <c r="P27" s="25">
        <f t="shared" si="13"/>
        <v>199257</v>
      </c>
      <c r="Q27" s="25">
        <f t="shared" si="13"/>
        <v>200470</v>
      </c>
      <c r="R27" s="25">
        <f t="shared" si="13"/>
        <v>146394.99999999997</v>
      </c>
      <c r="S27" s="26">
        <f t="shared" si="14"/>
        <v>953318</v>
      </c>
    </row>
    <row r="28" spans="1:23">
      <c r="A28" s="4" t="str">
        <f t="shared" si="0"/>
        <v>ANH16</v>
      </c>
      <c r="B28" s="4" t="s">
        <v>27</v>
      </c>
      <c r="C28" s="4" t="s">
        <v>32</v>
      </c>
      <c r="D28" s="4">
        <f>IF(C28 &lt; "2024-25", INDEX('Historic replacements'!$G$3:$G$233, MATCH('Household delivery'!A28, 'Historic replacements'!$A$3:$A$233, 0)), INDEX('PR24 Forecast'!$W$5:$W$140, MATCH('Household delivery'!A28, 'PR24 Forecast'!$AA$5:$AA$140, 0)))</f>
        <v>2045.03</v>
      </c>
      <c r="E28" s="9" t="str">
        <f>IFERROR(IF('Household delivery'!C28&lt;="2024-25", INDEX('PR19 Forecast'!$E$4:$E$139, MATCH('Household delivery'!A28, 'PR19 Forecast'!$G$4:$G$139, 0)), INDEX('PR24 Forecast'!$K$5:$K$140, MATCH('Household delivery'!$A28, 'PR24 Forecast'!$AA$5:$AA$140, 0))), "")</f>
        <v/>
      </c>
      <c r="F28" s="4">
        <f>IFERROR(INDEX('Historic replacements'!$E$3:$E$233, MATCH('Household delivery'!$A28, 'Historic replacements'!$A$3:$A$233, 0)), "")</f>
        <v>61.04</v>
      </c>
      <c r="G28" s="9">
        <f>IFERROR(IF($C28 &lt;= "2023-24", $F28, IF($C28 ="2024-25", INDEX( 'PR24 Forecast'!$F$5:$F$140, MATCH('Household delivery'!$A28, 'PR24 Forecast'!$AA$5:$AA$140, 0)), 'Household delivery'!E28)),"")</f>
        <v>61.04</v>
      </c>
      <c r="H28" s="10">
        <f t="shared" si="1"/>
        <v>2.9847972890373248E-2</v>
      </c>
      <c r="I28" s="9" t="str">
        <f>IF(C28&gt;="2025-26",D28*'Household rates'!$O$81*'Household rates'!$O$52,"")</f>
        <v/>
      </c>
      <c r="J28" s="9" t="str">
        <f t="shared" si="2"/>
        <v/>
      </c>
      <c r="M28" s="11" t="s">
        <v>52</v>
      </c>
      <c r="N28" s="25">
        <f t="shared" si="13"/>
        <v>26109.314354575647</v>
      </c>
      <c r="O28" s="25">
        <f t="shared" si="13"/>
        <v>26109.314354575647</v>
      </c>
      <c r="P28" s="25">
        <f t="shared" si="13"/>
        <v>26109.314354575647</v>
      </c>
      <c r="Q28" s="25">
        <f t="shared" si="13"/>
        <v>26109.314354575647</v>
      </c>
      <c r="R28" s="25">
        <f t="shared" si="13"/>
        <v>26109.314354575647</v>
      </c>
      <c r="S28" s="26">
        <f t="shared" si="14"/>
        <v>130546.57177287823</v>
      </c>
    </row>
    <row r="29" spans="1:23">
      <c r="A29" s="4" t="str">
        <f t="shared" si="0"/>
        <v>ANH17</v>
      </c>
      <c r="B29" s="4" t="s">
        <v>27</v>
      </c>
      <c r="C29" s="4" t="s">
        <v>33</v>
      </c>
      <c r="D29" s="4">
        <f>IF(C29 &lt; "2024-25", INDEX('Historic replacements'!$G$3:$G$233, MATCH('Household delivery'!A29, 'Historic replacements'!$A$3:$A$233, 0)), INDEX('PR24 Forecast'!$W$5:$W$140, MATCH('Household delivery'!A29, 'PR24 Forecast'!$AA$5:$AA$140, 0)))</f>
        <v>2044.885</v>
      </c>
      <c r="E29" s="9" t="str">
        <f>IFERROR(IF('Household delivery'!C29&lt;="2024-25", INDEX('PR19 Forecast'!$E$4:$E$139, MATCH('Household delivery'!A29, 'PR19 Forecast'!$G$4:$G$139, 0)), INDEX('PR24 Forecast'!$K$5:$K$140, MATCH('Household delivery'!$A29, 'PR24 Forecast'!$AA$5:$AA$140, 0))), "")</f>
        <v/>
      </c>
      <c r="F29" s="4">
        <f>IFERROR(INDEX('Historic replacements'!$E$3:$E$233, MATCH('Household delivery'!$A29, 'Historic replacements'!$A$3:$A$233, 0)), "")</f>
        <v>85.959000000000003</v>
      </c>
      <c r="G29" s="9">
        <f>IFERROR(IF($C29 &lt;= "2023-24", $F29, IF($C29 ="2024-25", INDEX( 'PR24 Forecast'!$F$5:$F$140, MATCH('Household delivery'!$A29, 'PR24 Forecast'!$AA$5:$AA$140, 0)), 'Household delivery'!E29)),"")</f>
        <v>85.959000000000003</v>
      </c>
      <c r="H29" s="10">
        <f t="shared" si="1"/>
        <v>4.2036104719825322E-2</v>
      </c>
      <c r="I29" s="9" t="str">
        <f>IF(C29&gt;="2025-26",D29*'Household rates'!$O$81*'Household rates'!$O$52,"")</f>
        <v/>
      </c>
      <c r="J29" s="9" t="str">
        <f t="shared" si="2"/>
        <v/>
      </c>
      <c r="M29" s="11" t="s">
        <v>60</v>
      </c>
      <c r="N29" s="25">
        <f t="shared" si="13"/>
        <v>3068</v>
      </c>
      <c r="O29" s="25">
        <f t="shared" si="13"/>
        <v>3068</v>
      </c>
      <c r="P29" s="25">
        <f t="shared" si="13"/>
        <v>3068</v>
      </c>
      <c r="Q29" s="25">
        <f t="shared" si="13"/>
        <v>3068</v>
      </c>
      <c r="R29" s="25">
        <f t="shared" si="13"/>
        <v>3068</v>
      </c>
      <c r="S29" s="26">
        <f t="shared" si="14"/>
        <v>15340</v>
      </c>
    </row>
    <row r="30" spans="1:23">
      <c r="A30" s="4" t="str">
        <f t="shared" si="0"/>
        <v>ANH18</v>
      </c>
      <c r="B30" s="4" t="s">
        <v>27</v>
      </c>
      <c r="C30" s="4" t="s">
        <v>34</v>
      </c>
      <c r="D30" s="4">
        <f>IF(C30 &lt; "2024-25", INDEX('Historic replacements'!$G$3:$G$233, MATCH('Household delivery'!A30, 'Historic replacements'!$A$3:$A$233, 0)), INDEX('PR24 Forecast'!$W$5:$W$140, MATCH('Household delivery'!A30, 'PR24 Forecast'!$AA$5:$AA$140, 0)))</f>
        <v>2072.837</v>
      </c>
      <c r="E30" s="9">
        <f>IFERROR(IF('Household delivery'!C30&lt;="2024-25", INDEX('PR19 Forecast'!$E$4:$E$139, MATCH('Household delivery'!A30, 'PR19 Forecast'!$G$4:$G$139, 0)), INDEX('PR24 Forecast'!$K$5:$K$140, MATCH('Household delivery'!$A30, 'PR24 Forecast'!$AA$5:$AA$140, 0))), "")</f>
        <v>91.518000000000001</v>
      </c>
      <c r="F30" s="4">
        <f>IFERROR(INDEX('Historic replacements'!$E$3:$E$233, MATCH('Household delivery'!$A30, 'Historic replacements'!$A$3:$A$233, 0)), "")</f>
        <v>91.518000000000001</v>
      </c>
      <c r="G30" s="9">
        <f>IFERROR(IF($C30 &lt;= "2023-24", $F30, IF($C30 ="2024-25", INDEX( 'PR24 Forecast'!$F$5:$F$140, MATCH('Household delivery'!$A30, 'PR24 Forecast'!$AA$5:$AA$140, 0)), 'Household delivery'!E30)),"")</f>
        <v>91.518000000000001</v>
      </c>
      <c r="H30" s="10">
        <f t="shared" si="1"/>
        <v>4.4151083756223959E-2</v>
      </c>
      <c r="I30" s="9" t="str">
        <f>IF(C30&gt;="2025-26",D30*'Household rates'!$O$81*'Household rates'!$O$52,"")</f>
        <v/>
      </c>
      <c r="J30" s="9" t="str">
        <f t="shared" si="2"/>
        <v/>
      </c>
      <c r="M30" s="11" t="s">
        <v>41</v>
      </c>
      <c r="N30" s="25">
        <f t="shared" si="13"/>
        <v>81003.999999999985</v>
      </c>
      <c r="O30" s="25">
        <f t="shared" si="13"/>
        <v>99976</v>
      </c>
      <c r="P30" s="25">
        <f t="shared" si="13"/>
        <v>97976.000000000015</v>
      </c>
      <c r="Q30" s="25">
        <f t="shared" si="13"/>
        <v>103576</v>
      </c>
      <c r="R30" s="25">
        <f t="shared" si="13"/>
        <v>98465</v>
      </c>
      <c r="S30" s="26">
        <f t="shared" si="14"/>
        <v>480997</v>
      </c>
    </row>
    <row r="31" spans="1:23">
      <c r="A31" s="4" t="str">
        <f t="shared" si="0"/>
        <v>ANH19</v>
      </c>
      <c r="B31" s="4" t="s">
        <v>27</v>
      </c>
      <c r="C31" s="4" t="s">
        <v>35</v>
      </c>
      <c r="D31" s="4">
        <f>IF(C31 &lt; "2024-25", INDEX('Historic replacements'!$G$3:$G$233, MATCH('Household delivery'!A31, 'Historic replacements'!$A$3:$A$233, 0)), INDEX('PR24 Forecast'!$W$5:$W$140, MATCH('Household delivery'!A31, 'PR24 Forecast'!$AA$5:$AA$140, 0)))</f>
        <v>2089.2809999999999</v>
      </c>
      <c r="E31" s="9">
        <f>IFERROR(IF('Household delivery'!C31&lt;="2024-25", INDEX('PR19 Forecast'!$E$4:$E$139, MATCH('Household delivery'!A31, 'PR19 Forecast'!$G$4:$G$139, 0)), INDEX('PR24 Forecast'!$K$5:$K$140, MATCH('Household delivery'!$A31, 'PR24 Forecast'!$AA$5:$AA$140, 0))), "")</f>
        <v>92.328000000000003</v>
      </c>
      <c r="F31" s="4">
        <f>IFERROR(INDEX('Historic replacements'!$E$3:$E$233, MATCH('Household delivery'!$A31, 'Historic replacements'!$A$3:$A$233, 0)), "")</f>
        <v>92.328000000000003</v>
      </c>
      <c r="G31" s="9">
        <f>IFERROR(IF($C31 &lt;= "2023-24", $F31, IF($C31 ="2024-25", INDEX( 'PR24 Forecast'!$F$5:$F$140, MATCH('Household delivery'!$A31, 'PR24 Forecast'!$AA$5:$AA$140, 0)), 'Household delivery'!E31)),"")</f>
        <v>92.328000000000003</v>
      </c>
      <c r="H31" s="10">
        <f t="shared" si="1"/>
        <v>4.4191279200835119E-2</v>
      </c>
      <c r="I31" s="9" t="str">
        <f>IF(C31&gt;="2025-26",D31*'Household rates'!$O$81*'Household rates'!$O$52,"")</f>
        <v/>
      </c>
      <c r="J31" s="9" t="str">
        <f t="shared" si="2"/>
        <v/>
      </c>
      <c r="M31" s="11" t="s">
        <v>42</v>
      </c>
      <c r="N31" s="25">
        <f t="shared" si="13"/>
        <v>50000</v>
      </c>
      <c r="O31" s="25">
        <f t="shared" si="13"/>
        <v>50000</v>
      </c>
      <c r="P31" s="25">
        <f t="shared" si="13"/>
        <v>50000</v>
      </c>
      <c r="Q31" s="25">
        <f t="shared" si="13"/>
        <v>50000</v>
      </c>
      <c r="R31" s="25">
        <f t="shared" si="13"/>
        <v>50000</v>
      </c>
      <c r="S31" s="26">
        <f t="shared" si="14"/>
        <v>250000</v>
      </c>
    </row>
    <row r="32" spans="1:23">
      <c r="A32" s="4" t="str">
        <f t="shared" si="0"/>
        <v>ANH20</v>
      </c>
      <c r="B32" s="4" t="s">
        <v>27</v>
      </c>
      <c r="C32" s="4" t="s">
        <v>36</v>
      </c>
      <c r="D32" s="4">
        <f>IF(C32 &lt; "2024-25", INDEX('Historic replacements'!$G$3:$G$233, MATCH('Household delivery'!A32, 'Historic replacements'!$A$3:$A$233, 0)), INDEX('PR24 Forecast'!$W$5:$W$140, MATCH('Household delivery'!A32, 'PR24 Forecast'!$AA$5:$AA$140, 0)))</f>
        <v>2115.9470000000001</v>
      </c>
      <c r="E32" s="9">
        <f>IFERROR(IF('Household delivery'!C32&lt;="2024-25", INDEX('PR19 Forecast'!$E$4:$E$139, MATCH('Household delivery'!A32, 'PR19 Forecast'!$G$4:$G$139, 0)), INDEX('PR24 Forecast'!$K$5:$K$140, MATCH('Household delivery'!$A32, 'PR24 Forecast'!$AA$5:$AA$140, 0))), "")</f>
        <v>114.63500000000001</v>
      </c>
      <c r="F32" s="4">
        <f>IFERROR(INDEX('Historic replacements'!$E$3:$E$233, MATCH('Household delivery'!$A32, 'Historic replacements'!$A$3:$A$233, 0)), "")</f>
        <v>88.037000000000006</v>
      </c>
      <c r="G32" s="9">
        <f>IFERROR(IF($C32 &lt;= "2023-24", $F32, IF($C32 ="2024-25", INDEX( 'PR24 Forecast'!$F$5:$F$140, MATCH('Household delivery'!$A32, 'PR24 Forecast'!$AA$5:$AA$140, 0)), 'Household delivery'!E32)),"")</f>
        <v>88.037000000000006</v>
      </c>
      <c r="H32" s="10">
        <f t="shared" si="1"/>
        <v>4.1606429650648147E-2</v>
      </c>
      <c r="I32" s="9" t="str">
        <f>IF(C32&gt;="2025-26",D32*'Household rates'!$O$81*'Household rates'!$O$52,"")</f>
        <v/>
      </c>
      <c r="J32" s="9" t="str">
        <f t="shared" si="2"/>
        <v/>
      </c>
      <c r="M32" s="11" t="s">
        <v>55</v>
      </c>
      <c r="N32" s="25">
        <f t="shared" si="13"/>
        <v>1131</v>
      </c>
      <c r="O32" s="25">
        <f t="shared" si="13"/>
        <v>7529</v>
      </c>
      <c r="P32" s="25">
        <f t="shared" si="13"/>
        <v>13043</v>
      </c>
      <c r="Q32" s="25">
        <f t="shared" si="13"/>
        <v>17956</v>
      </c>
      <c r="R32" s="25">
        <f t="shared" si="13"/>
        <v>21209</v>
      </c>
      <c r="S32" s="26">
        <f t="shared" si="14"/>
        <v>60868</v>
      </c>
    </row>
    <row r="33" spans="1:19">
      <c r="A33" s="4" t="str">
        <f t="shared" si="0"/>
        <v>ANH21</v>
      </c>
      <c r="B33" s="4" t="s">
        <v>27</v>
      </c>
      <c r="C33" s="4" t="s">
        <v>37</v>
      </c>
      <c r="D33" s="4">
        <f>IF(C33 &lt; "2024-25", INDEX('Historic replacements'!$G$3:$G$233, MATCH('Household delivery'!A33, 'Historic replacements'!$A$3:$A$233, 0)), INDEX('PR24 Forecast'!$W$5:$W$140, MATCH('Household delivery'!A33, 'PR24 Forecast'!$AA$5:$AA$140, 0)))</f>
        <v>2116.299</v>
      </c>
      <c r="E33" s="9">
        <f>IFERROR(IF('Household delivery'!C33&lt;="2024-25", INDEX('PR19 Forecast'!$E$4:$E$139, MATCH('Household delivery'!A33, 'PR19 Forecast'!$G$4:$G$139, 0)), INDEX('PR24 Forecast'!$K$5:$K$140, MATCH('Household delivery'!$A33, 'PR24 Forecast'!$AA$5:$AA$140, 0))), "")</f>
        <v>240.49100000000001</v>
      </c>
      <c r="F33" s="4">
        <f>IFERROR(INDEX('Historic replacements'!$E$3:$E$233, MATCH('Household delivery'!$A33, 'Historic replacements'!$A$3:$A$233, 0)), "")</f>
        <v>201.58799999999999</v>
      </c>
      <c r="G33" s="9">
        <f>IFERROR(IF($C33 &lt;= "2023-24", $F33, IF($C33 ="2024-25", INDEX( 'PR24 Forecast'!$F$5:$F$140, MATCH('Household delivery'!$A33, 'PR24 Forecast'!$AA$5:$AA$140, 0)), 'Household delivery'!E33)),"")</f>
        <v>201.58799999999999</v>
      </c>
      <c r="H33" s="10">
        <f t="shared" si="1"/>
        <v>9.5254971060327487E-2</v>
      </c>
      <c r="I33" s="9" t="str">
        <f>IF(C33&gt;="2025-26",D33*'Household rates'!$O$81*'Household rates'!$O$52,"")</f>
        <v/>
      </c>
      <c r="J33" s="9" t="str">
        <f t="shared" si="2"/>
        <v/>
      </c>
      <c r="M33" s="11" t="s">
        <v>56</v>
      </c>
      <c r="N33" s="25">
        <f t="shared" si="13"/>
        <v>38786</v>
      </c>
      <c r="O33" s="25">
        <f t="shared" si="13"/>
        <v>38786</v>
      </c>
      <c r="P33" s="25">
        <f t="shared" si="13"/>
        <v>38786</v>
      </c>
      <c r="Q33" s="25">
        <f t="shared" si="13"/>
        <v>38786</v>
      </c>
      <c r="R33" s="25">
        <f t="shared" si="13"/>
        <v>38786</v>
      </c>
      <c r="S33" s="26">
        <f t="shared" si="14"/>
        <v>193930</v>
      </c>
    </row>
    <row r="34" spans="1:19">
      <c r="A34" s="4" t="str">
        <f t="shared" si="0"/>
        <v>ANH22</v>
      </c>
      <c r="B34" s="4" t="s">
        <v>27</v>
      </c>
      <c r="C34" s="4" t="s">
        <v>38</v>
      </c>
      <c r="D34" s="4">
        <f>IF(C34 &lt; "2024-25", INDEX('Historic replacements'!$G$3:$G$233, MATCH('Household delivery'!A34, 'Historic replacements'!$A$3:$A$233, 0)), INDEX('PR24 Forecast'!$W$5:$W$140, MATCH('Household delivery'!A34, 'PR24 Forecast'!$AA$5:$AA$140, 0)))</f>
        <v>2144.6219999999998</v>
      </c>
      <c r="E34" s="9">
        <f>IFERROR(IF('Household delivery'!C34&lt;="2024-25", INDEX('PR19 Forecast'!$E$4:$E$139, MATCH('Household delivery'!A34, 'PR19 Forecast'!$G$4:$G$139, 0)), INDEX('PR24 Forecast'!$K$5:$K$140, MATCH('Household delivery'!$A34, 'PR24 Forecast'!$AA$5:$AA$140, 0))), "")</f>
        <v>234.27799999999999</v>
      </c>
      <c r="F34" s="4">
        <f>IFERROR(INDEX('Historic replacements'!$E$3:$E$233, MATCH('Household delivery'!$A34, 'Historic replacements'!$A$3:$A$233, 0)), "")</f>
        <v>276.49199999999996</v>
      </c>
      <c r="G34" s="9">
        <f>IFERROR(IF($C34 &lt;= "2023-24", $F34, IF($C34 ="2024-25", INDEX( 'PR24 Forecast'!$F$5:$F$140, MATCH('Household delivery'!$A34, 'PR24 Forecast'!$AA$5:$AA$140, 0)), 'Household delivery'!E34)),"")</f>
        <v>276.49199999999996</v>
      </c>
      <c r="H34" s="10">
        <f t="shared" si="1"/>
        <v>0.12892341867238141</v>
      </c>
      <c r="I34" s="9" t="str">
        <f>IF(C34&gt;="2025-26",D34*'Household rates'!$O$81*'Household rates'!$O$52,"")</f>
        <v/>
      </c>
      <c r="J34" s="9" t="str">
        <f t="shared" si="2"/>
        <v/>
      </c>
      <c r="M34" s="11" t="s">
        <v>57</v>
      </c>
      <c r="N34" s="25">
        <f t="shared" si="13"/>
        <v>17317.876699072207</v>
      </c>
      <c r="O34" s="25">
        <f t="shared" si="13"/>
        <v>17217.876699072211</v>
      </c>
      <c r="P34" s="25">
        <f t="shared" si="13"/>
        <v>59135.136893505463</v>
      </c>
      <c r="Q34" s="25">
        <f t="shared" si="13"/>
        <v>101374.5203888665</v>
      </c>
      <c r="R34" s="25">
        <f t="shared" si="13"/>
        <v>101374.52038886648</v>
      </c>
      <c r="S34" s="26">
        <f t="shared" si="14"/>
        <v>296419.93106938287</v>
      </c>
    </row>
    <row r="35" spans="1:19">
      <c r="A35" s="4" t="str">
        <f t="shared" si="0"/>
        <v>ANH23</v>
      </c>
      <c r="B35" s="4" t="s">
        <v>27</v>
      </c>
      <c r="C35" s="4" t="s">
        <v>39</v>
      </c>
      <c r="D35" s="4">
        <f>IF(C35 &lt; "2024-25", INDEX('Historic replacements'!$G$3:$G$233, MATCH('Household delivery'!A35, 'Historic replacements'!$A$3:$A$233, 0)), INDEX('PR24 Forecast'!$W$5:$W$140, MATCH('Household delivery'!A35, 'PR24 Forecast'!$AA$5:$AA$140, 0)))</f>
        <v>2166.8939999999998</v>
      </c>
      <c r="E35" s="9">
        <f>IFERROR(IF('Household delivery'!C35&lt;="2024-25", INDEX('PR19 Forecast'!$E$4:$E$139, MATCH('Household delivery'!A35, 'PR19 Forecast'!$G$4:$G$139, 0)), INDEX('PR24 Forecast'!$K$5:$K$140, MATCH('Household delivery'!$A35, 'PR24 Forecast'!$AA$5:$AA$140, 0))), "")</f>
        <v>237.10400000000001</v>
      </c>
      <c r="F35" s="4">
        <f>IFERROR(INDEX('Historic replacements'!$E$3:$E$233, MATCH('Household delivery'!$A35, 'Historic replacements'!$A$3:$A$233, 0)), "")</f>
        <v>241.77800000000002</v>
      </c>
      <c r="G35" s="9">
        <f>IFERROR(IF($C35 &lt;= "2023-24", $F35, IF($C35 ="2024-25", INDEX( 'PR24 Forecast'!$F$5:$F$140, MATCH('Household delivery'!$A35, 'PR24 Forecast'!$AA$5:$AA$140, 0)), 'Household delivery'!E35)),"")</f>
        <v>241.77800000000002</v>
      </c>
      <c r="H35" s="10">
        <f t="shared" si="1"/>
        <v>0.11157813903218157</v>
      </c>
      <c r="I35" s="9" t="str">
        <f>IF(C35&gt;="2025-26",D35*'Household rates'!$O$81*'Household rates'!$O$52,"")</f>
        <v/>
      </c>
      <c r="J35" s="9" t="str">
        <f t="shared" si="2"/>
        <v/>
      </c>
      <c r="M35" s="11" t="s">
        <v>43</v>
      </c>
      <c r="N35" s="25">
        <f t="shared" si="13"/>
        <v>93478</v>
      </c>
      <c r="O35" s="25">
        <f t="shared" si="13"/>
        <v>195975</v>
      </c>
      <c r="P35" s="25">
        <f t="shared" si="13"/>
        <v>249070</v>
      </c>
      <c r="Q35" s="25">
        <f t="shared" si="13"/>
        <v>236339.99999999997</v>
      </c>
      <c r="R35" s="25">
        <f t="shared" si="13"/>
        <v>159297</v>
      </c>
      <c r="S35" s="26">
        <f t="shared" si="14"/>
        <v>934160</v>
      </c>
    </row>
    <row r="36" spans="1:19">
      <c r="A36" s="4" t="str">
        <f t="shared" si="0"/>
        <v>ANH24</v>
      </c>
      <c r="B36" s="4" t="s">
        <v>27</v>
      </c>
      <c r="C36" s="4" t="s">
        <v>40</v>
      </c>
      <c r="D36" s="4">
        <f>IF(C36 &lt; "2024-25", INDEX('Historic replacements'!$G$3:$G$233, MATCH('Household delivery'!A36, 'Historic replacements'!$A$3:$A$233, 0)), INDEX('PR24 Forecast'!$W$5:$W$140, MATCH('Household delivery'!A36, 'PR24 Forecast'!$AA$5:$AA$140, 0)))</f>
        <v>2183.4749999999999</v>
      </c>
      <c r="E36" s="9">
        <f>IFERROR(IF('Household delivery'!C36&lt;="2024-25", INDEX('PR19 Forecast'!$E$4:$E$139, MATCH('Household delivery'!A36, 'PR19 Forecast'!$G$4:$G$139, 0)), INDEX('PR24 Forecast'!$K$5:$K$140, MATCH('Household delivery'!$A36, 'PR24 Forecast'!$AA$5:$AA$140, 0))), "")</f>
        <v>240.70500000000001</v>
      </c>
      <c r="F36" s="4">
        <f>IFERROR(INDEX('Historic replacements'!$E$3:$E$233, MATCH('Household delivery'!$A36, 'Historic replacements'!$A$3:$A$233, 0)), "")</f>
        <v>250.41200000000001</v>
      </c>
      <c r="G36" s="9">
        <f>IFERROR(IF($C36 &lt;= "2023-24", $F36, IF($C36 ="2024-25", INDEX( 'PR24 Forecast'!$F$5:$F$140, MATCH('Household delivery'!$A36, 'PR24 Forecast'!$AA$5:$AA$140, 0)), 'Household delivery'!E36)),"")</f>
        <v>250.41200000000001</v>
      </c>
      <c r="H36" s="10">
        <f t="shared" si="1"/>
        <v>0.11468507768579903</v>
      </c>
      <c r="I36" s="9" t="str">
        <f>IF(C36&gt;="2025-26",D36*'Household rates'!$O$81*'Household rates'!$O$52,"")</f>
        <v/>
      </c>
      <c r="J36" s="9" t="str">
        <f t="shared" si="2"/>
        <v/>
      </c>
      <c r="M36" s="11" t="s">
        <v>58</v>
      </c>
      <c r="N36" s="25">
        <f t="shared" ref="N36:R42" si="15">INDEX($E$5:$E$337, MATCH($M36&amp;RIGHT(N$25,2), $A$5:$A$337, 0))*1000</f>
        <v>5802.660420515318</v>
      </c>
      <c r="O36" s="25">
        <f t="shared" si="15"/>
        <v>5802.660420515318</v>
      </c>
      <c r="P36" s="25">
        <f t="shared" si="15"/>
        <v>5802.660420515318</v>
      </c>
      <c r="Q36" s="25">
        <f t="shared" si="15"/>
        <v>5802.660420515318</v>
      </c>
      <c r="R36" s="25">
        <f t="shared" si="15"/>
        <v>5802.660420515318</v>
      </c>
      <c r="S36" s="26">
        <f t="shared" si="14"/>
        <v>29013.302102576592</v>
      </c>
    </row>
    <row r="37" spans="1:19">
      <c r="A37" s="4" t="str">
        <f t="shared" ref="A37:A68" si="16">B37&amp;RIGHT(C37,2)</f>
        <v>ANH25</v>
      </c>
      <c r="B37" s="4" t="s">
        <v>27</v>
      </c>
      <c r="C37" s="4" t="s">
        <v>65</v>
      </c>
      <c r="D37" s="4">
        <f>IF(C37 &lt; "2024-25", INDEX('Historic replacements'!$G$3:$G$233, MATCH('Household delivery'!A37, 'Historic replacements'!$A$3:$A$233, 0)), INDEX('PR24 Forecast'!$W$5:$W$140, MATCH('Household delivery'!A37, 'PR24 Forecast'!$AA$5:$AA$140, 0)))</f>
        <v>2214.7959999999998</v>
      </c>
      <c r="E37" s="9">
        <f>IFERROR(IF('Household delivery'!C37&lt;="2024-25", INDEX('PR19 Forecast'!$E$4:$E$139, MATCH('Household delivery'!A37, 'PR19 Forecast'!$G$4:$G$139, 0)), INDEX('PR24 Forecast'!$K$5:$K$140, MATCH('Household delivery'!$A37, 'PR24 Forecast'!$AA$5:$AA$140, 0))), "")</f>
        <v>232.59899999999999</v>
      </c>
      <c r="F37" s="4" t="str">
        <f>IFERROR(INDEX('Historic replacements'!$E$3:$E$233, MATCH('Household delivery'!$A37, 'Historic replacements'!$A$3:$A$233, 0)), "")</f>
        <v/>
      </c>
      <c r="G37" s="9">
        <f>IFERROR(IF($C37 &lt;= "2023-24", $F37, IF($C37 ="2024-25", INDEX( 'PR24 Forecast'!$F$5:$F$140, MATCH('Household delivery'!$A37, 'PR24 Forecast'!$AA$5:$AA$140, 0)), 'Household delivery'!E37)),"")</f>
        <v>271.07200000000006</v>
      </c>
      <c r="H37" s="10">
        <f t="shared" ref="H37:H68" si="17">G37/D37</f>
        <v>0.12239140760593756</v>
      </c>
      <c r="I37" s="9" t="str">
        <f>IF(C37&gt;="2025-26",D37*'Household rates'!$O$81*'Household rates'!$O$52,"")</f>
        <v/>
      </c>
      <c r="J37" s="9" t="str">
        <f t="shared" ref="J37:J68" si="18">IF(C37 &gt;="2025-26", E37-I37, "")</f>
        <v/>
      </c>
      <c r="M37" s="11" t="s">
        <v>59</v>
      </c>
      <c r="N37" s="25">
        <f t="shared" si="15"/>
        <v>54930</v>
      </c>
      <c r="O37" s="25">
        <f t="shared" si="15"/>
        <v>50015</v>
      </c>
      <c r="P37" s="25">
        <f t="shared" si="15"/>
        <v>45403.000000000007</v>
      </c>
      <c r="Q37" s="25">
        <f t="shared" si="15"/>
        <v>41074</v>
      </c>
      <c r="R37" s="25">
        <f t="shared" si="15"/>
        <v>37012</v>
      </c>
      <c r="S37" s="26">
        <f t="shared" si="14"/>
        <v>228434</v>
      </c>
    </row>
    <row r="38" spans="1:19">
      <c r="A38" s="4" t="str">
        <f t="shared" si="16"/>
        <v>ANH26</v>
      </c>
      <c r="B38" s="4" t="s">
        <v>27</v>
      </c>
      <c r="C38" s="4" t="s">
        <v>101</v>
      </c>
      <c r="D38" s="4">
        <f>IF(C38 &lt; "2024-25", INDEX('Historic replacements'!$G$3:$G$233, MATCH('Household delivery'!A38, 'Historic replacements'!$A$3:$A$233, 0)), INDEX('PR24 Forecast'!$W$5:$W$140, MATCH('Household delivery'!A38, 'PR24 Forecast'!$AA$5:$AA$140, 0)))</f>
        <v>2232.3710000000001</v>
      </c>
      <c r="E38" s="9">
        <f>IFERROR(IF('Household delivery'!C38&lt;="2024-25", INDEX('PR19 Forecast'!$E$4:$E$139, MATCH('Household delivery'!A38, 'PR19 Forecast'!$G$4:$G$139, 0)), INDEX('PR24 Forecast'!$K$5:$K$140, MATCH('Household delivery'!$A38, 'PR24 Forecast'!$AA$5:$AA$140, 0))), "")</f>
        <v>201.827</v>
      </c>
      <c r="F38" s="4" t="str">
        <f>IFERROR(INDEX('Historic replacements'!$E$3:$E$233, MATCH('Household delivery'!$A38, 'Historic replacements'!$A$3:$A$233, 0)), "")</f>
        <v/>
      </c>
      <c r="G38" s="9">
        <f>IFERROR(IF($C38 &lt;= "2023-24", $F38, IF($C38 ="2024-25", INDEX( 'PR24 Forecast'!$F$5:$F$140, MATCH('Household delivery'!$A38, 'PR24 Forecast'!$AA$5:$AA$140, 0)), 'Household delivery'!E38)),"")</f>
        <v>201.827</v>
      </c>
      <c r="H38" s="10">
        <f t="shared" si="17"/>
        <v>9.0409255450818876E-2</v>
      </c>
      <c r="I38" s="9">
        <f>IF(C38&gt;="2025-26",D38*'Household rates'!$O$81*'Household rates'!$O$52,"")</f>
        <v>19.344778113627186</v>
      </c>
      <c r="J38" s="9">
        <f t="shared" si="18"/>
        <v>182.48222188637283</v>
      </c>
      <c r="M38" s="11" t="s">
        <v>46</v>
      </c>
      <c r="N38" s="25">
        <f t="shared" si="15"/>
        <v>75520.800000000003</v>
      </c>
      <c r="O38" s="25">
        <f t="shared" si="15"/>
        <v>75520.800000000003</v>
      </c>
      <c r="P38" s="25">
        <f t="shared" si="15"/>
        <v>75520.800000000003</v>
      </c>
      <c r="Q38" s="25">
        <f t="shared" si="15"/>
        <v>75520.800000000003</v>
      </c>
      <c r="R38" s="25">
        <f t="shared" si="15"/>
        <v>75520.800000000003</v>
      </c>
      <c r="S38" s="26">
        <f t="shared" si="14"/>
        <v>377604</v>
      </c>
    </row>
    <row r="39" spans="1:19">
      <c r="A39" s="4" t="str">
        <f t="shared" si="16"/>
        <v>ANH27</v>
      </c>
      <c r="B39" s="4" t="s">
        <v>27</v>
      </c>
      <c r="C39" s="4" t="s">
        <v>102</v>
      </c>
      <c r="D39" s="4">
        <f>IF(C39 &lt; "2024-25", INDEX('Historic replacements'!$G$3:$G$233, MATCH('Household delivery'!A39, 'Historic replacements'!$A$3:$A$233, 0)), INDEX('PR24 Forecast'!$W$5:$W$140, MATCH('Household delivery'!A39, 'PR24 Forecast'!$AA$5:$AA$140, 0)))</f>
        <v>2249.4679999999998</v>
      </c>
      <c r="E39" s="9">
        <f>IFERROR(IF('Household delivery'!C39&lt;="2024-25", INDEX('PR19 Forecast'!$E$4:$E$139, MATCH('Household delivery'!A39, 'PR19 Forecast'!$G$4:$G$139, 0)), INDEX('PR24 Forecast'!$K$5:$K$140, MATCH('Household delivery'!$A39, 'PR24 Forecast'!$AA$5:$AA$140, 0))), "")</f>
        <v>205.369</v>
      </c>
      <c r="F39" s="4" t="str">
        <f>IFERROR(INDEX('Historic replacements'!$E$3:$E$233, MATCH('Household delivery'!$A39, 'Historic replacements'!$A$3:$A$233, 0)), "")</f>
        <v/>
      </c>
      <c r="G39" s="9">
        <f>IFERROR(IF($C39 &lt;= "2023-24", $F39, IF($C39 ="2024-25", INDEX( 'PR24 Forecast'!$F$5:$F$140, MATCH('Household delivery'!$A39, 'PR24 Forecast'!$AA$5:$AA$140, 0)), 'Household delivery'!E39)),"")</f>
        <v>205.369</v>
      </c>
      <c r="H39" s="10">
        <f t="shared" si="17"/>
        <v>9.1296697708080313E-2</v>
      </c>
      <c r="I39" s="9">
        <f>IF(C39&gt;="2025-26",D39*'Household rates'!$O$81*'Household rates'!$O$52,"")</f>
        <v>19.492933447757881</v>
      </c>
      <c r="J39" s="9">
        <f t="shared" si="18"/>
        <v>185.87606655224212</v>
      </c>
      <c r="M39" s="11" t="s">
        <v>47</v>
      </c>
      <c r="N39" s="25">
        <f t="shared" si="15"/>
        <v>129098.00000000001</v>
      </c>
      <c r="O39" s="25">
        <f t="shared" si="15"/>
        <v>129098.00000000001</v>
      </c>
      <c r="P39" s="25">
        <f t="shared" si="15"/>
        <v>129098.00000000001</v>
      </c>
      <c r="Q39" s="25">
        <f t="shared" si="15"/>
        <v>129098.00000000001</v>
      </c>
      <c r="R39" s="25">
        <f t="shared" si="15"/>
        <v>129098.00000000001</v>
      </c>
      <c r="S39" s="26">
        <f t="shared" si="14"/>
        <v>645490.00000000012</v>
      </c>
    </row>
    <row r="40" spans="1:19">
      <c r="A40" s="4" t="str">
        <f t="shared" si="16"/>
        <v>ANH28</v>
      </c>
      <c r="B40" s="4" t="s">
        <v>27</v>
      </c>
      <c r="C40" s="4" t="s">
        <v>103</v>
      </c>
      <c r="D40" s="4">
        <f>IF(C40 &lt; "2024-25", INDEX('Historic replacements'!$G$3:$G$233, MATCH('Household delivery'!A40, 'Historic replacements'!$A$3:$A$233, 0)), INDEX('PR24 Forecast'!$W$5:$W$140, MATCH('Household delivery'!A40, 'PR24 Forecast'!$AA$5:$AA$140, 0)))</f>
        <v>2265.8829999999998</v>
      </c>
      <c r="E40" s="9">
        <f>IFERROR(IF('Household delivery'!C40&lt;="2024-25", INDEX('PR19 Forecast'!$E$4:$E$139, MATCH('Household delivery'!A40, 'PR19 Forecast'!$G$4:$G$139, 0)), INDEX('PR24 Forecast'!$K$5:$K$140, MATCH('Household delivery'!$A40, 'PR24 Forecast'!$AA$5:$AA$140, 0))), "")</f>
        <v>199.25700000000001</v>
      </c>
      <c r="F40" s="4" t="str">
        <f>IFERROR(INDEX('Historic replacements'!$E$3:$E$233, MATCH('Household delivery'!$A40, 'Historic replacements'!$A$3:$A$233, 0)), "")</f>
        <v/>
      </c>
      <c r="G40" s="9">
        <f>IFERROR(IF($C40 &lt;= "2023-24", $F40, IF($C40 ="2024-25", INDEX( 'PR24 Forecast'!$F$5:$F$140, MATCH('Household delivery'!$A40, 'PR24 Forecast'!$AA$5:$AA$140, 0)), 'Household delivery'!E40)),"")</f>
        <v>199.25700000000001</v>
      </c>
      <c r="H40" s="10">
        <f t="shared" si="17"/>
        <v>8.7937903236839685E-2</v>
      </c>
      <c r="I40" s="9">
        <f>IF(C40&gt;="2025-26",D40*'Household rates'!$O$81*'Household rates'!$O$52,"")</f>
        <v>19.635178859804171</v>
      </c>
      <c r="J40" s="9">
        <f t="shared" si="18"/>
        <v>179.62182114019583</v>
      </c>
      <c r="M40" s="11" t="s">
        <v>48</v>
      </c>
      <c r="N40" s="25">
        <f t="shared" si="15"/>
        <v>57286.318887551948</v>
      </c>
      <c r="O40" s="25">
        <f t="shared" si="15"/>
        <v>70540.185538578531</v>
      </c>
      <c r="P40" s="25">
        <f t="shared" si="15"/>
        <v>74798.446750946212</v>
      </c>
      <c r="Q40" s="25">
        <f t="shared" si="15"/>
        <v>76938.516859248688</v>
      </c>
      <c r="R40" s="25">
        <f t="shared" si="15"/>
        <v>97720.064667056562</v>
      </c>
      <c r="S40" s="26">
        <f t="shared" si="14"/>
        <v>377283.5327033819</v>
      </c>
    </row>
    <row r="41" spans="1:19">
      <c r="A41" s="4" t="str">
        <f t="shared" si="16"/>
        <v>ANH29</v>
      </c>
      <c r="B41" s="4" t="s">
        <v>27</v>
      </c>
      <c r="C41" s="4" t="s">
        <v>104</v>
      </c>
      <c r="D41" s="4">
        <f>IF(C41 &lt; "2024-25", INDEX('Historic replacements'!$G$3:$G$233, MATCH('Household delivery'!A41, 'Historic replacements'!$A$3:$A$233, 0)), INDEX('PR24 Forecast'!$W$5:$W$140, MATCH('Household delivery'!A41, 'PR24 Forecast'!$AA$5:$AA$140, 0)))</f>
        <v>2281.759</v>
      </c>
      <c r="E41" s="9">
        <f>IFERROR(IF('Household delivery'!C41&lt;="2024-25", INDEX('PR19 Forecast'!$E$4:$E$139, MATCH('Household delivery'!A41, 'PR19 Forecast'!$G$4:$G$139, 0)), INDEX('PR24 Forecast'!$K$5:$K$140, MATCH('Household delivery'!$A41, 'PR24 Forecast'!$AA$5:$AA$140, 0))), "")</f>
        <v>200.47</v>
      </c>
      <c r="F41" s="4" t="str">
        <f>IFERROR(INDEX('Historic replacements'!$E$3:$E$233, MATCH('Household delivery'!$A41, 'Historic replacements'!$A$3:$A$233, 0)), "")</f>
        <v/>
      </c>
      <c r="G41" s="9">
        <f>IFERROR(IF($C41 &lt;= "2023-24", $F41, IF($C41 ="2024-25", INDEX( 'PR24 Forecast'!$F$5:$F$140, MATCH('Household delivery'!$A41, 'PR24 Forecast'!$AA$5:$AA$140, 0)), 'Household delivery'!E41)),"")</f>
        <v>200.47</v>
      </c>
      <c r="H41" s="10">
        <f t="shared" si="17"/>
        <v>8.7857657184654464E-2</v>
      </c>
      <c r="I41" s="9">
        <f>IF(C41&gt;="2025-26",D41*'Household rates'!$O$81*'Household rates'!$O$52,"")</f>
        <v>19.772753526977304</v>
      </c>
      <c r="J41" s="9">
        <f t="shared" si="18"/>
        <v>180.69724647302269</v>
      </c>
      <c r="M41" s="11" t="s">
        <v>49</v>
      </c>
      <c r="N41" s="25">
        <f t="shared" si="15"/>
        <v>33700</v>
      </c>
      <c r="O41" s="25">
        <f t="shared" si="15"/>
        <v>33700</v>
      </c>
      <c r="P41" s="25">
        <f t="shared" si="15"/>
        <v>33700</v>
      </c>
      <c r="Q41" s="25">
        <f t="shared" si="15"/>
        <v>33700</v>
      </c>
      <c r="R41" s="25">
        <f t="shared" si="15"/>
        <v>33699.999999999985</v>
      </c>
      <c r="S41" s="26">
        <f t="shared" si="14"/>
        <v>168500</v>
      </c>
    </row>
    <row r="42" spans="1:19">
      <c r="A42" s="4" t="str">
        <f t="shared" si="16"/>
        <v>ANH30</v>
      </c>
      <c r="B42" s="4" t="s">
        <v>27</v>
      </c>
      <c r="C42" s="4" t="s">
        <v>105</v>
      </c>
      <c r="D42" s="4">
        <f>IF(C42 &lt; "2024-25", INDEX('Historic replacements'!$G$3:$G$233, MATCH('Household delivery'!A42, 'Historic replacements'!$A$3:$A$233, 0)), INDEX('PR24 Forecast'!$W$5:$W$140, MATCH('Household delivery'!A42, 'PR24 Forecast'!$AA$5:$AA$140, 0)))</f>
        <v>2297.732</v>
      </c>
      <c r="E42" s="9">
        <f>IFERROR(IF('Household delivery'!C42&lt;="2024-25", INDEX('PR19 Forecast'!$E$4:$E$139, MATCH('Household delivery'!A42, 'PR19 Forecast'!$G$4:$G$139, 0)), INDEX('PR24 Forecast'!$K$5:$K$140, MATCH('Household delivery'!$A42, 'PR24 Forecast'!$AA$5:$AA$140, 0))), "")</f>
        <v>146.39499999999998</v>
      </c>
      <c r="F42" s="4" t="str">
        <f>IFERROR(INDEX('Historic replacements'!$E$3:$E$233, MATCH('Household delivery'!$A42, 'Historic replacements'!$A$3:$A$233, 0)), "")</f>
        <v/>
      </c>
      <c r="G42" s="9">
        <f>IFERROR(IF($C42 &lt;= "2023-24", $F42, IF($C42 ="2024-25", INDEX( 'PR24 Forecast'!$F$5:$F$140, MATCH('Household delivery'!$A42, 'PR24 Forecast'!$AA$5:$AA$140, 0)), 'Household delivery'!E42)),"")</f>
        <v>146.39499999999998</v>
      </c>
      <c r="H42" s="10">
        <f t="shared" si="17"/>
        <v>6.3712826387063409E-2</v>
      </c>
      <c r="I42" s="9">
        <f>IF(C42&gt;="2025-26",D42*'Household rates'!$O$81*'Household rates'!$O$52,"")</f>
        <v>19.911168754916101</v>
      </c>
      <c r="J42" s="9">
        <f t="shared" si="18"/>
        <v>126.48383124508388</v>
      </c>
      <c r="M42" s="11" t="s">
        <v>50</v>
      </c>
      <c r="N42" s="25">
        <f t="shared" si="15"/>
        <v>128466.22955003999</v>
      </c>
      <c r="O42" s="25">
        <f t="shared" si="15"/>
        <v>320864.6857828814</v>
      </c>
      <c r="P42" s="25">
        <f t="shared" si="15"/>
        <v>320864.6857828814</v>
      </c>
      <c r="Q42" s="25">
        <f t="shared" si="15"/>
        <v>320864.6857828814</v>
      </c>
      <c r="R42" s="25">
        <f t="shared" si="15"/>
        <v>192598.71310131569</v>
      </c>
      <c r="S42" s="26">
        <f t="shared" si="14"/>
        <v>1283659</v>
      </c>
    </row>
    <row r="43" spans="1:19">
      <c r="A43" s="4" t="str">
        <f t="shared" si="16"/>
        <v>BRL12</v>
      </c>
      <c r="B43" s="4" t="s">
        <v>52</v>
      </c>
      <c r="C43" s="4" t="s">
        <v>28</v>
      </c>
      <c r="D43" s="4">
        <f>IF(C43 &lt; "2024-25", INDEX('Historic replacements'!$G$3:$G$233, MATCH('Household delivery'!A43, 'Historic replacements'!$A$3:$A$233, 0)), INDEX('PR24 Forecast'!$W$5:$W$140, MATCH('Household delivery'!A43, 'PR24 Forecast'!$AA$5:$AA$140, 0)))</f>
        <v>477.46300000000002</v>
      </c>
      <c r="E43" s="9" t="str">
        <f>IFERROR(IF('Household delivery'!C43&lt;="2024-25", INDEX('PR19 Forecast'!$E$4:$E$139, MATCH('Household delivery'!A43, 'PR19 Forecast'!$G$4:$G$139, 0)), INDEX('PR24 Forecast'!$K$5:$K$140, MATCH('Household delivery'!$A43, 'PR24 Forecast'!$AA$5:$AA$140, 0))), "")</f>
        <v/>
      </c>
      <c r="F43" s="4">
        <f>IFERROR(INDEX('Historic replacements'!$E$3:$E$233, MATCH('Household delivery'!$A43, 'Historic replacements'!$A$3:$A$233, 0)), "")</f>
        <v>8.9540000000000006</v>
      </c>
      <c r="G43" s="9">
        <f>IFERROR(IF($C43 &lt;= "2023-24", $F43, IF($C43 ="2024-25", INDEX( 'PR24 Forecast'!$F$5:$F$140, MATCH('Household delivery'!$A43, 'PR24 Forecast'!$AA$5:$AA$140, 0)), 'Household delivery'!E43)),"")</f>
        <v>8.9540000000000006</v>
      </c>
      <c r="H43" s="10">
        <f t="shared" si="17"/>
        <v>1.8753285594904738E-2</v>
      </c>
      <c r="I43" s="9" t="str">
        <f>IF(C43&gt;="2025-26",D43*'Household rates'!$O$81*'Household rates'!$O$52,"")</f>
        <v/>
      </c>
      <c r="J43" s="9" t="str">
        <f t="shared" si="18"/>
        <v/>
      </c>
      <c r="M43" s="15" t="s">
        <v>112</v>
      </c>
      <c r="N43" s="26">
        <f t="shared" ref="N43:S43" si="19">SUM(N26:N42)</f>
        <v>1061137.7999117551</v>
      </c>
      <c r="O43" s="26">
        <f t="shared" si="19"/>
        <v>1393184.1227956233</v>
      </c>
      <c r="P43" s="26">
        <f t="shared" si="19"/>
        <v>1485244.644202424</v>
      </c>
      <c r="Q43" s="26">
        <f t="shared" si="19"/>
        <v>1524291.0978060877</v>
      </c>
      <c r="R43" s="26">
        <f t="shared" si="19"/>
        <v>1279768.6729323298</v>
      </c>
      <c r="S43" s="26">
        <f t="shared" si="19"/>
        <v>6743626.3376482194</v>
      </c>
    </row>
    <row r="44" spans="1:19">
      <c r="A44" s="4" t="str">
        <f t="shared" si="16"/>
        <v>BRL13</v>
      </c>
      <c r="B44" s="4" t="s">
        <v>52</v>
      </c>
      <c r="C44" s="4" t="s">
        <v>29</v>
      </c>
      <c r="D44" s="4">
        <f>IF(C44 &lt; "2024-25", INDEX('Historic replacements'!$G$3:$G$233, MATCH('Household delivery'!A44, 'Historic replacements'!$A$3:$A$233, 0)), INDEX('PR24 Forecast'!$W$5:$W$140, MATCH('Household delivery'!A44, 'PR24 Forecast'!$AA$5:$AA$140, 0)))</f>
        <v>481.197</v>
      </c>
      <c r="E44" s="9" t="str">
        <f>IFERROR(IF('Household delivery'!C44&lt;="2024-25", INDEX('PR19 Forecast'!$E$4:$E$139, MATCH('Household delivery'!A44, 'PR19 Forecast'!$G$4:$G$139, 0)), INDEX('PR24 Forecast'!$K$5:$K$140, MATCH('Household delivery'!$A44, 'PR24 Forecast'!$AA$5:$AA$140, 0))), "")</f>
        <v/>
      </c>
      <c r="F44" s="4">
        <f>IFERROR(INDEX('Historic replacements'!$E$3:$E$233, MATCH('Household delivery'!$A44, 'Historic replacements'!$A$3:$A$233, 0)), "")</f>
        <v>9.5259999999999998</v>
      </c>
      <c r="G44" s="9">
        <f>IFERROR(IF($C44 &lt;= "2023-24", $F44, IF($C44 ="2024-25", INDEX( 'PR24 Forecast'!$F$5:$F$140, MATCH('Household delivery'!$A44, 'PR24 Forecast'!$AA$5:$AA$140, 0)), 'Household delivery'!E44)),"")</f>
        <v>9.5259999999999998</v>
      </c>
      <c r="H44" s="10">
        <f t="shared" si="17"/>
        <v>1.9796465896503926E-2</v>
      </c>
      <c r="I44" s="9" t="str">
        <f>IF(C44&gt;="2025-26",D44*'Household rates'!$O$81*'Household rates'!$O$52,"")</f>
        <v/>
      </c>
      <c r="J44" s="9" t="str">
        <f t="shared" si="18"/>
        <v/>
      </c>
    </row>
    <row r="45" spans="1:19" ht="14.25">
      <c r="A45" s="4" t="str">
        <f t="shared" si="16"/>
        <v>BRL14</v>
      </c>
      <c r="B45" s="4" t="s">
        <v>52</v>
      </c>
      <c r="C45" s="4" t="s">
        <v>30</v>
      </c>
      <c r="D45" s="4">
        <f>IF(C45 &lt; "2024-25", INDEX('Historic replacements'!$G$3:$G$233, MATCH('Household delivery'!A45, 'Historic replacements'!$A$3:$A$233, 0)), INDEX('PR24 Forecast'!$W$5:$W$140, MATCH('Household delivery'!A45, 'PR24 Forecast'!$AA$5:$AA$140, 0)))</f>
        <v>484.62400000000002</v>
      </c>
      <c r="E45" s="9" t="str">
        <f>IFERROR(IF('Household delivery'!C45&lt;="2024-25", INDEX('PR19 Forecast'!$E$4:$E$139, MATCH('Household delivery'!A45, 'PR19 Forecast'!$G$4:$G$139, 0)), INDEX('PR24 Forecast'!$K$5:$K$140, MATCH('Household delivery'!$A45, 'PR24 Forecast'!$AA$5:$AA$140, 0))), "")</f>
        <v/>
      </c>
      <c r="F45" s="4">
        <f>IFERROR(INDEX('Historic replacements'!$E$3:$E$233, MATCH('Household delivery'!$A45, 'Historic replacements'!$A$3:$A$233, 0)), "")</f>
        <v>7.4539999999999997</v>
      </c>
      <c r="G45" s="9">
        <f>IFERROR(IF($C45 &lt;= "2023-24", $F45, IF($C45 ="2024-25", INDEX( 'PR24 Forecast'!$F$5:$F$140, MATCH('Household delivery'!$A45, 'PR24 Forecast'!$AA$5:$AA$140, 0)), 'Household delivery'!E45)),"")</f>
        <v>7.4539999999999997</v>
      </c>
      <c r="H45" s="10">
        <f t="shared" si="17"/>
        <v>1.5380996401333816E-2</v>
      </c>
      <c r="I45" s="9" t="str">
        <f>IF(C45&gt;="2025-26",D45*'Household rates'!$O$81*'Household rates'!$O$52,"")</f>
        <v/>
      </c>
      <c r="J45" s="9" t="str">
        <f t="shared" si="18"/>
        <v/>
      </c>
      <c r="M45"/>
    </row>
    <row r="46" spans="1:19" ht="14.25">
      <c r="A46" s="4" t="str">
        <f t="shared" si="16"/>
        <v>BRL15</v>
      </c>
      <c r="B46" s="4" t="s">
        <v>52</v>
      </c>
      <c r="C46" s="4" t="s">
        <v>31</v>
      </c>
      <c r="D46" s="4">
        <f>IF(C46 &lt; "2024-25", INDEX('Historic replacements'!$G$3:$G$233, MATCH('Household delivery'!A46, 'Historic replacements'!$A$3:$A$233, 0)), INDEX('PR24 Forecast'!$W$5:$W$140, MATCH('Household delivery'!A46, 'PR24 Forecast'!$AA$5:$AA$140, 0)))</f>
        <v>487.87299999999999</v>
      </c>
      <c r="E46" s="9" t="str">
        <f>IFERROR(IF('Household delivery'!C46&lt;="2024-25", INDEX('PR19 Forecast'!$E$4:$E$139, MATCH('Household delivery'!A46, 'PR19 Forecast'!$G$4:$G$139, 0)), INDEX('PR24 Forecast'!$K$5:$K$140, MATCH('Household delivery'!$A46, 'PR24 Forecast'!$AA$5:$AA$140, 0))), "")</f>
        <v/>
      </c>
      <c r="F46" s="4">
        <f>IFERROR(INDEX('Historic replacements'!$E$3:$E$233, MATCH('Household delivery'!$A46, 'Historic replacements'!$A$3:$A$233, 0)), "")</f>
        <v>6.86</v>
      </c>
      <c r="G46" s="9">
        <f>IFERROR(IF($C46 &lt;= "2023-24", $F46, IF($C46 ="2024-25", INDEX( 'PR24 Forecast'!$F$5:$F$140, MATCH('Household delivery'!$A46, 'PR24 Forecast'!$AA$5:$AA$140, 0)), 'Household delivery'!E46)),"")</f>
        <v>6.86</v>
      </c>
      <c r="H46" s="10">
        <f t="shared" si="17"/>
        <v>1.4061036376270054E-2</v>
      </c>
      <c r="I46" s="9" t="str">
        <f>IF(C46&gt;="2025-26",D46*'Household rates'!$O$81*'Household rates'!$O$52,"")</f>
        <v/>
      </c>
      <c r="J46" s="9" t="str">
        <f t="shared" si="18"/>
        <v/>
      </c>
      <c r="M46"/>
    </row>
    <row r="47" spans="1:19" ht="14.25">
      <c r="A47" s="4" t="str">
        <f t="shared" si="16"/>
        <v>BRL16</v>
      </c>
      <c r="B47" s="4" t="s">
        <v>52</v>
      </c>
      <c r="C47" s="4" t="s">
        <v>32</v>
      </c>
      <c r="D47" s="4">
        <f>IF(C47 &lt; "2024-25", INDEX('Historic replacements'!$G$3:$G$233, MATCH('Household delivery'!A47, 'Historic replacements'!$A$3:$A$233, 0)), INDEX('PR24 Forecast'!$W$5:$W$140, MATCH('Household delivery'!A47, 'PR24 Forecast'!$AA$5:$AA$140, 0)))</f>
        <v>492.04599999999999</v>
      </c>
      <c r="E47" s="9" t="str">
        <f>IFERROR(IF('Household delivery'!C47&lt;="2024-25", INDEX('PR19 Forecast'!$E$4:$E$139, MATCH('Household delivery'!A47, 'PR19 Forecast'!$G$4:$G$139, 0)), INDEX('PR24 Forecast'!$K$5:$K$140, MATCH('Household delivery'!$A47, 'PR24 Forecast'!$AA$5:$AA$140, 0))), "")</f>
        <v/>
      </c>
      <c r="F47" s="4">
        <f>IFERROR(INDEX('Historic replacements'!$E$3:$E$233, MATCH('Household delivery'!$A47, 'Historic replacements'!$A$3:$A$233, 0)), "")</f>
        <v>3.6589999999999998</v>
      </c>
      <c r="G47" s="9">
        <f>IFERROR(IF($C47 &lt;= "2023-24", $F47, IF($C47 ="2024-25", INDEX( 'PR24 Forecast'!$F$5:$F$140, MATCH('Household delivery'!$A47, 'PR24 Forecast'!$AA$5:$AA$140, 0)), 'Household delivery'!E47)),"")</f>
        <v>3.6589999999999998</v>
      </c>
      <c r="H47" s="10">
        <f t="shared" si="17"/>
        <v>7.4362966064148474E-3</v>
      </c>
      <c r="I47" s="9" t="str">
        <f>IF(C47&gt;="2025-26",D47*'Household rates'!$O$81*'Household rates'!$O$52,"")</f>
        <v/>
      </c>
      <c r="J47" s="9" t="str">
        <f t="shared" si="18"/>
        <v/>
      </c>
      <c r="M47"/>
    </row>
    <row r="48" spans="1:19" ht="14.25">
      <c r="A48" s="4" t="str">
        <f t="shared" si="16"/>
        <v>BRL17</v>
      </c>
      <c r="B48" s="4" t="s">
        <v>52</v>
      </c>
      <c r="C48" s="4" t="s">
        <v>33</v>
      </c>
      <c r="D48" s="4">
        <f>IF(C48 &lt; "2024-25", INDEX('Historic replacements'!$G$3:$G$233, MATCH('Household delivery'!A48, 'Historic replacements'!$A$3:$A$233, 0)), INDEX('PR24 Forecast'!$W$5:$W$140, MATCH('Household delivery'!A48, 'PR24 Forecast'!$AA$5:$AA$140, 0)))</f>
        <v>496.77800000000002</v>
      </c>
      <c r="E48" s="9" t="str">
        <f>IFERROR(IF('Household delivery'!C48&lt;="2024-25", INDEX('PR19 Forecast'!$E$4:$E$139, MATCH('Household delivery'!A48, 'PR19 Forecast'!$G$4:$G$139, 0)), INDEX('PR24 Forecast'!$K$5:$K$140, MATCH('Household delivery'!$A48, 'PR24 Forecast'!$AA$5:$AA$140, 0))), "")</f>
        <v/>
      </c>
      <c r="F48" s="4">
        <f>IFERROR(INDEX('Historic replacements'!$E$3:$E$233, MATCH('Household delivery'!$A48, 'Historic replacements'!$A$3:$A$233, 0)), "")</f>
        <v>1.2410000000000001</v>
      </c>
      <c r="G48" s="9">
        <f>IFERROR(IF($C48 &lt;= "2023-24", $F48, IF($C48 ="2024-25", INDEX( 'PR24 Forecast'!$F$5:$F$140, MATCH('Household delivery'!$A48, 'PR24 Forecast'!$AA$5:$AA$140, 0)), 'Household delivery'!E48)),"")</f>
        <v>1.2410000000000001</v>
      </c>
      <c r="H48" s="10">
        <f t="shared" si="17"/>
        <v>2.4980977418484714E-3</v>
      </c>
      <c r="I48" s="9" t="str">
        <f>IF(C48&gt;="2025-26",D48*'Household rates'!$O$81*'Household rates'!$O$52,"")</f>
        <v/>
      </c>
      <c r="J48" s="9" t="str">
        <f t="shared" si="18"/>
        <v/>
      </c>
      <c r="M48"/>
    </row>
    <row r="49" spans="1:13" ht="14.25">
      <c r="A49" s="4" t="str">
        <f t="shared" si="16"/>
        <v>BRL18</v>
      </c>
      <c r="B49" s="4" t="s">
        <v>52</v>
      </c>
      <c r="C49" s="4" t="s">
        <v>34</v>
      </c>
      <c r="D49" s="4">
        <f>IF(C49 &lt; "2024-25", INDEX('Historic replacements'!$G$3:$G$233, MATCH('Household delivery'!A49, 'Historic replacements'!$A$3:$A$233, 0)), INDEX('PR24 Forecast'!$W$5:$W$140, MATCH('Household delivery'!A49, 'PR24 Forecast'!$AA$5:$AA$140, 0)))</f>
        <v>502.63299999999998</v>
      </c>
      <c r="E49" s="9">
        <f>IFERROR(IF('Household delivery'!C49&lt;="2024-25", INDEX('PR19 Forecast'!$E$4:$E$139, MATCH('Household delivery'!A49, 'PR19 Forecast'!$G$4:$G$139, 0)), INDEX('PR24 Forecast'!$K$5:$K$140, MATCH('Household delivery'!$A49, 'PR24 Forecast'!$AA$5:$AA$140, 0))), "")</f>
        <v>1.5089999999999999</v>
      </c>
      <c r="F49" s="4">
        <f>IFERROR(INDEX('Historic replacements'!$E$3:$E$233, MATCH('Household delivery'!$A49, 'Historic replacements'!$A$3:$A$233, 0)), "")</f>
        <v>1.5089999999999999</v>
      </c>
      <c r="G49" s="9">
        <f>IFERROR(IF($C49 &lt;= "2023-24", $F49, IF($C49 ="2024-25", INDEX( 'PR24 Forecast'!$F$5:$F$140, MATCH('Household delivery'!$A49, 'PR24 Forecast'!$AA$5:$AA$140, 0)), 'Household delivery'!E49)),"")</f>
        <v>1.5089999999999999</v>
      </c>
      <c r="H49" s="10">
        <f t="shared" si="17"/>
        <v>3.0021904650112505E-3</v>
      </c>
      <c r="I49" s="9" t="str">
        <f>IF(C49&gt;="2025-26",D49*'Household rates'!$O$81*'Household rates'!$O$52,"")</f>
        <v/>
      </c>
      <c r="J49" s="9" t="str">
        <f t="shared" si="18"/>
        <v/>
      </c>
      <c r="M49"/>
    </row>
    <row r="50" spans="1:13" ht="14.25">
      <c r="A50" s="4" t="str">
        <f t="shared" si="16"/>
        <v>BRL19</v>
      </c>
      <c r="B50" s="4" t="s">
        <v>52</v>
      </c>
      <c r="C50" s="4" t="s">
        <v>35</v>
      </c>
      <c r="D50" s="4">
        <f>IF(C50 &lt; "2024-25", INDEX('Historic replacements'!$G$3:$G$233, MATCH('Household delivery'!A50, 'Historic replacements'!$A$3:$A$233, 0)), INDEX('PR24 Forecast'!$W$5:$W$140, MATCH('Household delivery'!A50, 'PR24 Forecast'!$AA$5:$AA$140, 0)))</f>
        <v>507.50799999999998</v>
      </c>
      <c r="E50" s="9">
        <f>IFERROR(IF('Household delivery'!C50&lt;="2024-25", INDEX('PR19 Forecast'!$E$4:$E$139, MATCH('Household delivery'!A50, 'PR19 Forecast'!$G$4:$G$139, 0)), INDEX('PR24 Forecast'!$K$5:$K$140, MATCH('Household delivery'!$A50, 'PR24 Forecast'!$AA$5:$AA$140, 0))), "")</f>
        <v>2.0129999999999999</v>
      </c>
      <c r="F50" s="4">
        <f>IFERROR(INDEX('Historic replacements'!$E$3:$E$233, MATCH('Household delivery'!$A50, 'Historic replacements'!$A$3:$A$233, 0)), "")</f>
        <v>2.0129999999999999</v>
      </c>
      <c r="G50" s="9">
        <f>IFERROR(IF($C50 &lt;= "2023-24", $F50, IF($C50 ="2024-25", INDEX( 'PR24 Forecast'!$F$5:$F$140, MATCH('Household delivery'!$A50, 'PR24 Forecast'!$AA$5:$AA$140, 0)), 'Household delivery'!E50)),"")</f>
        <v>2.0129999999999999</v>
      </c>
      <c r="H50" s="10">
        <f t="shared" si="17"/>
        <v>3.9664399378926043E-3</v>
      </c>
      <c r="I50" s="9" t="str">
        <f>IF(C50&gt;="2025-26",D50*'Household rates'!$O$81*'Household rates'!$O$52,"")</f>
        <v/>
      </c>
      <c r="J50" s="9" t="str">
        <f t="shared" si="18"/>
        <v/>
      </c>
      <c r="M50"/>
    </row>
    <row r="51" spans="1:13" ht="14.25">
      <c r="A51" s="4" t="str">
        <f t="shared" si="16"/>
        <v>BRL20</v>
      </c>
      <c r="B51" s="4" t="s">
        <v>52</v>
      </c>
      <c r="C51" s="4" t="s">
        <v>36</v>
      </c>
      <c r="D51" s="4">
        <f>IF(C51 &lt; "2024-25", INDEX('Historic replacements'!$G$3:$G$233, MATCH('Household delivery'!A51, 'Historic replacements'!$A$3:$A$233, 0)), INDEX('PR24 Forecast'!$W$5:$W$140, MATCH('Household delivery'!A51, 'PR24 Forecast'!$AA$5:$AA$140, 0)))</f>
        <v>512.48500000000001</v>
      </c>
      <c r="E51" s="9">
        <f>IFERROR(IF('Household delivery'!C51&lt;="2024-25", INDEX('PR19 Forecast'!$E$4:$E$139, MATCH('Household delivery'!A51, 'PR19 Forecast'!$G$4:$G$139, 0)), INDEX('PR24 Forecast'!$K$5:$K$140, MATCH('Household delivery'!$A51, 'PR24 Forecast'!$AA$5:$AA$140, 0))), "")</f>
        <v>7.1180000000000003</v>
      </c>
      <c r="F51" s="4">
        <f>IFERROR(INDEX('Historic replacements'!$E$3:$E$233, MATCH('Household delivery'!$A51, 'Historic replacements'!$A$3:$A$233, 0)), "")</f>
        <v>2.3620000000000001</v>
      </c>
      <c r="G51" s="9">
        <f>IFERROR(IF($C51 &lt;= "2023-24", $F51, IF($C51 ="2024-25", INDEX( 'PR24 Forecast'!$F$5:$F$140, MATCH('Household delivery'!$A51, 'PR24 Forecast'!$AA$5:$AA$140, 0)), 'Household delivery'!E51)),"")</f>
        <v>2.3620000000000001</v>
      </c>
      <c r="H51" s="10">
        <f t="shared" si="17"/>
        <v>4.6089153828892558E-3</v>
      </c>
      <c r="I51" s="9" t="str">
        <f>IF(C51&gt;="2025-26",D51*'Household rates'!$O$81*'Household rates'!$O$52,"")</f>
        <v/>
      </c>
      <c r="J51" s="9" t="str">
        <f t="shared" si="18"/>
        <v/>
      </c>
      <c r="M51"/>
    </row>
    <row r="52" spans="1:13" ht="14.25">
      <c r="A52" s="4" t="str">
        <f t="shared" si="16"/>
        <v>BRL21</v>
      </c>
      <c r="B52" s="4" t="s">
        <v>52</v>
      </c>
      <c r="C52" s="4" t="s">
        <v>37</v>
      </c>
      <c r="D52" s="4">
        <f>IF(C52 &lt; "2024-25", INDEX('Historic replacements'!$G$3:$G$233, MATCH('Household delivery'!A52, 'Historic replacements'!$A$3:$A$233, 0)), INDEX('PR24 Forecast'!$W$5:$W$140, MATCH('Household delivery'!A52, 'PR24 Forecast'!$AA$5:$AA$140, 0)))</f>
        <v>514.76700000000005</v>
      </c>
      <c r="E52" s="9">
        <f>IFERROR(IF('Household delivery'!C52&lt;="2024-25", INDEX('PR19 Forecast'!$E$4:$E$139, MATCH('Household delivery'!A52, 'PR19 Forecast'!$G$4:$G$139, 0)), INDEX('PR24 Forecast'!$K$5:$K$140, MATCH('Household delivery'!$A52, 'PR24 Forecast'!$AA$5:$AA$140, 0))), "")</f>
        <v>8.7609999999999992</v>
      </c>
      <c r="F52" s="4">
        <f>IFERROR(INDEX('Historic replacements'!$E$3:$E$233, MATCH('Household delivery'!$A52, 'Historic replacements'!$A$3:$A$233, 0)), "")</f>
        <v>1.827</v>
      </c>
      <c r="G52" s="9">
        <f>IFERROR(IF($C52 &lt;= "2023-24", $F52, IF($C52 ="2024-25", INDEX( 'PR24 Forecast'!$F$5:$F$140, MATCH('Household delivery'!$A52, 'PR24 Forecast'!$AA$5:$AA$140, 0)), 'Household delivery'!E52)),"")</f>
        <v>1.827</v>
      </c>
      <c r="H52" s="10">
        <f t="shared" si="17"/>
        <v>3.5491785603972278E-3</v>
      </c>
      <c r="I52" s="9" t="str">
        <f>IF(C52&gt;="2025-26",D52*'Household rates'!$O$81*'Household rates'!$O$52,"")</f>
        <v/>
      </c>
      <c r="J52" s="9" t="str">
        <f t="shared" si="18"/>
        <v/>
      </c>
      <c r="M52"/>
    </row>
    <row r="53" spans="1:13" ht="14.25">
      <c r="A53" s="4" t="str">
        <f t="shared" si="16"/>
        <v>BRL22</v>
      </c>
      <c r="B53" s="4" t="s">
        <v>52</v>
      </c>
      <c r="C53" s="4" t="s">
        <v>38</v>
      </c>
      <c r="D53" s="4">
        <f>IF(C53 &lt; "2024-25", INDEX('Historic replacements'!$G$3:$G$233, MATCH('Household delivery'!A53, 'Historic replacements'!$A$3:$A$233, 0)), INDEX('PR24 Forecast'!$W$5:$W$140, MATCH('Household delivery'!A53, 'PR24 Forecast'!$AA$5:$AA$140, 0)))</f>
        <v>520.06299999999999</v>
      </c>
      <c r="E53" s="9">
        <f>IFERROR(IF('Household delivery'!C53&lt;="2024-25", INDEX('PR19 Forecast'!$E$4:$E$139, MATCH('Household delivery'!A53, 'PR19 Forecast'!$G$4:$G$139, 0)), INDEX('PR24 Forecast'!$K$5:$K$140, MATCH('Household delivery'!$A53, 'PR24 Forecast'!$AA$5:$AA$140, 0))), "")</f>
        <v>10.148</v>
      </c>
      <c r="F53" s="4">
        <f>IFERROR(INDEX('Historic replacements'!$E$3:$E$233, MATCH('Household delivery'!$A53, 'Historic replacements'!$A$3:$A$233, 0)), "")</f>
        <v>2.048</v>
      </c>
      <c r="G53" s="9">
        <f>IFERROR(IF($C53 &lt;= "2023-24", $F53, IF($C53 ="2024-25", INDEX( 'PR24 Forecast'!$F$5:$F$140, MATCH('Household delivery'!$A53, 'PR24 Forecast'!$AA$5:$AA$140, 0)), 'Household delivery'!E53)),"")</f>
        <v>2.048</v>
      </c>
      <c r="H53" s="10">
        <f t="shared" si="17"/>
        <v>3.9379844365009624E-3</v>
      </c>
      <c r="I53" s="9" t="str">
        <f>IF(C53&gt;="2025-26",D53*'Household rates'!$O$81*'Household rates'!$O$52,"")</f>
        <v/>
      </c>
      <c r="J53" s="9" t="str">
        <f t="shared" si="18"/>
        <v/>
      </c>
      <c r="M53"/>
    </row>
    <row r="54" spans="1:13" ht="14.25">
      <c r="A54" s="4" t="str">
        <f t="shared" si="16"/>
        <v>BRL23</v>
      </c>
      <c r="B54" s="4" t="s">
        <v>52</v>
      </c>
      <c r="C54" s="4" t="s">
        <v>39</v>
      </c>
      <c r="D54" s="4">
        <f>IF(C54 &lt; "2024-25", INDEX('Historic replacements'!$G$3:$G$233, MATCH('Household delivery'!A54, 'Historic replacements'!$A$3:$A$233, 0)), INDEX('PR24 Forecast'!$W$5:$W$140, MATCH('Household delivery'!A54, 'PR24 Forecast'!$AA$5:$AA$140, 0)))</f>
        <v>524.45600000000002</v>
      </c>
      <c r="E54" s="9">
        <f>IFERROR(IF('Household delivery'!C54&lt;="2024-25", INDEX('PR19 Forecast'!$E$4:$E$139, MATCH('Household delivery'!A54, 'PR19 Forecast'!$G$4:$G$139, 0)), INDEX('PR24 Forecast'!$K$5:$K$140, MATCH('Household delivery'!$A54, 'PR24 Forecast'!$AA$5:$AA$140, 0))), "")</f>
        <v>10.597</v>
      </c>
      <c r="F54" s="4">
        <f>IFERROR(INDEX('Historic replacements'!$E$3:$E$233, MATCH('Household delivery'!$A54, 'Historic replacements'!$A$3:$A$233, 0)), "")</f>
        <v>3.35</v>
      </c>
      <c r="G54" s="9">
        <f>IFERROR(IF($C54 &lt;= "2023-24", $F54, IF($C54 ="2024-25", INDEX( 'PR24 Forecast'!$F$5:$F$140, MATCH('Household delivery'!$A54, 'PR24 Forecast'!$AA$5:$AA$140, 0)), 'Household delivery'!E54)),"")</f>
        <v>3.35</v>
      </c>
      <c r="H54" s="10">
        <f t="shared" si="17"/>
        <v>6.3875711213142762E-3</v>
      </c>
      <c r="I54" s="9" t="str">
        <f>IF(C54&gt;="2025-26",D54*'Household rates'!$O$81*'Household rates'!$O$52,"")</f>
        <v/>
      </c>
      <c r="J54" s="9" t="str">
        <f t="shared" si="18"/>
        <v/>
      </c>
      <c r="M54"/>
    </row>
    <row r="55" spans="1:13" ht="14.25">
      <c r="A55" s="4" t="str">
        <f t="shared" si="16"/>
        <v>BRL24</v>
      </c>
      <c r="B55" s="4" t="s">
        <v>52</v>
      </c>
      <c r="C55" s="4" t="s">
        <v>40</v>
      </c>
      <c r="D55" s="4">
        <f>IF(C55 &lt; "2024-25", INDEX('Historic replacements'!$G$3:$G$233, MATCH('Household delivery'!A55, 'Historic replacements'!$A$3:$A$233, 0)), INDEX('PR24 Forecast'!$W$5:$W$140, MATCH('Household delivery'!A55, 'PR24 Forecast'!$AA$5:$AA$140, 0)))</f>
        <v>527.87900000000002</v>
      </c>
      <c r="E55" s="9">
        <f>IFERROR(IF('Household delivery'!C55&lt;="2024-25", INDEX('PR19 Forecast'!$E$4:$E$139, MATCH('Household delivery'!A55, 'PR19 Forecast'!$G$4:$G$139, 0)), INDEX('PR24 Forecast'!$K$5:$K$140, MATCH('Household delivery'!$A55, 'PR24 Forecast'!$AA$5:$AA$140, 0))), "")</f>
        <v>11.337999999999999</v>
      </c>
      <c r="F55" s="4">
        <f>IFERROR(INDEX('Historic replacements'!$E$3:$E$233, MATCH('Household delivery'!$A55, 'Historic replacements'!$A$3:$A$233, 0)), "")</f>
        <v>4.1470000000000002</v>
      </c>
      <c r="G55" s="9">
        <f>IFERROR(IF($C55 &lt;= "2023-24", $F55, IF($C55 ="2024-25", INDEX( 'PR24 Forecast'!$F$5:$F$140, MATCH('Household delivery'!$A55, 'PR24 Forecast'!$AA$5:$AA$140, 0)), 'Household delivery'!E55)),"")</f>
        <v>4.1470000000000002</v>
      </c>
      <c r="H55" s="10">
        <f t="shared" si="17"/>
        <v>7.8559669924357662E-3</v>
      </c>
      <c r="I55" s="9" t="str">
        <f>IF(C55&gt;="2025-26",D55*'Household rates'!$O$81*'Household rates'!$O$52,"")</f>
        <v/>
      </c>
      <c r="J55" s="9" t="str">
        <f t="shared" si="18"/>
        <v/>
      </c>
      <c r="M55"/>
    </row>
    <row r="56" spans="1:13" ht="14.25">
      <c r="A56" s="4" t="str">
        <f t="shared" si="16"/>
        <v>BRL25</v>
      </c>
      <c r="B56" s="4" t="s">
        <v>52</v>
      </c>
      <c r="C56" s="4" t="s">
        <v>65</v>
      </c>
      <c r="D56" s="4">
        <f>IF(C56 &lt; "2024-25", INDEX('Historic replacements'!$G$3:$G$233, MATCH('Household delivery'!A56, 'Historic replacements'!$A$3:$A$233, 0)), INDEX('PR24 Forecast'!$W$5:$W$140, MATCH('Household delivery'!A56, 'PR24 Forecast'!$AA$5:$AA$140, 0)))</f>
        <v>529.77499999999998</v>
      </c>
      <c r="E56" s="9">
        <f>IFERROR(IF('Household delivery'!C56&lt;="2024-25", INDEX('PR19 Forecast'!$E$4:$E$139, MATCH('Household delivery'!A56, 'PR19 Forecast'!$G$4:$G$139, 0)), INDEX('PR24 Forecast'!$K$5:$K$140, MATCH('Household delivery'!$A56, 'PR24 Forecast'!$AA$5:$AA$140, 0))), "")</f>
        <v>14.601000000000001</v>
      </c>
      <c r="F56" s="4" t="str">
        <f>IFERROR(INDEX('Historic replacements'!$E$3:$E$233, MATCH('Household delivery'!$A56, 'Historic replacements'!$A$3:$A$233, 0)), "")</f>
        <v/>
      </c>
      <c r="G56" s="9">
        <f>IFERROR(IF($C56 &lt;= "2023-24", $F56, IF($C56 ="2024-25", INDEX( 'PR24 Forecast'!$F$5:$F$140, MATCH('Household delivery'!$A56, 'PR24 Forecast'!$AA$5:$AA$140, 0)), 'Household delivery'!E56)),"")</f>
        <v>2.2360000000000002</v>
      </c>
      <c r="H56" s="10">
        <f t="shared" si="17"/>
        <v>4.2206597140295411E-3</v>
      </c>
      <c r="I56" s="9" t="str">
        <f>IF(C56&gt;="2025-26",D56*'Household rates'!$O$81*'Household rates'!$O$52,"")</f>
        <v/>
      </c>
      <c r="J56" s="9" t="str">
        <f t="shared" si="18"/>
        <v/>
      </c>
      <c r="M56"/>
    </row>
    <row r="57" spans="1:13" ht="14.25">
      <c r="A57" s="4" t="str">
        <f t="shared" si="16"/>
        <v>BRL26</v>
      </c>
      <c r="B57" s="4" t="s">
        <v>52</v>
      </c>
      <c r="C57" s="4" t="s">
        <v>101</v>
      </c>
      <c r="D57" s="4">
        <f>IF(C57 &lt; "2024-25", INDEX('Historic replacements'!$G$3:$G$233, MATCH('Household delivery'!A57, 'Historic replacements'!$A$3:$A$233, 0)), INDEX('PR24 Forecast'!$W$5:$W$140, MATCH('Household delivery'!A57, 'PR24 Forecast'!$AA$5:$AA$140, 0)))</f>
        <v>530.98300000000006</v>
      </c>
      <c r="E57" s="9">
        <f>IFERROR(IF('Household delivery'!C57&lt;="2024-25", INDEX('PR19 Forecast'!$E$4:$E$139, MATCH('Household delivery'!A57, 'PR19 Forecast'!$G$4:$G$139, 0)), INDEX('PR24 Forecast'!$K$5:$K$140, MATCH('Household delivery'!$A57, 'PR24 Forecast'!$AA$5:$AA$140, 0))), "")</f>
        <v>26.109314354575645</v>
      </c>
      <c r="F57" s="4" t="str">
        <f>IFERROR(INDEX('Historic replacements'!$E$3:$E$233, MATCH('Household delivery'!$A57, 'Historic replacements'!$A$3:$A$233, 0)), "")</f>
        <v/>
      </c>
      <c r="G57" s="9">
        <f>IFERROR(IF($C57 &lt;= "2023-24", $F57, IF($C57 ="2024-25", INDEX( 'PR24 Forecast'!$F$5:$F$140, MATCH('Household delivery'!$A57, 'PR24 Forecast'!$AA$5:$AA$140, 0)), 'Household delivery'!E57)),"")</f>
        <v>26.109314354575645</v>
      </c>
      <c r="H57" s="10">
        <f t="shared" si="17"/>
        <v>4.917165776413867E-2</v>
      </c>
      <c r="I57" s="9">
        <f>IF(C57&gt;="2025-26",D57*'Household rates'!$O$81*'Household rates'!$O$52,"")</f>
        <v>4.6012729591578214</v>
      </c>
      <c r="J57" s="9">
        <f t="shared" si="18"/>
        <v>21.508041395417823</v>
      </c>
      <c r="M57"/>
    </row>
    <row r="58" spans="1:13" ht="14.25">
      <c r="A58" s="4" t="str">
        <f t="shared" si="16"/>
        <v>BRL27</v>
      </c>
      <c r="B58" s="4" t="s">
        <v>52</v>
      </c>
      <c r="C58" s="4" t="s">
        <v>102</v>
      </c>
      <c r="D58" s="4">
        <f>IF(C58 &lt; "2024-25", INDEX('Historic replacements'!$G$3:$G$233, MATCH('Household delivery'!A58, 'Historic replacements'!$A$3:$A$233, 0)), INDEX('PR24 Forecast'!$W$5:$W$140, MATCH('Household delivery'!A58, 'PR24 Forecast'!$AA$5:$AA$140, 0)))</f>
        <v>532.76900000000001</v>
      </c>
      <c r="E58" s="9">
        <f>IFERROR(IF('Household delivery'!C58&lt;="2024-25", INDEX('PR19 Forecast'!$E$4:$E$139, MATCH('Household delivery'!A58, 'PR19 Forecast'!$G$4:$G$139, 0)), INDEX('PR24 Forecast'!$K$5:$K$140, MATCH('Household delivery'!$A58, 'PR24 Forecast'!$AA$5:$AA$140, 0))), "")</f>
        <v>26.109314354575645</v>
      </c>
      <c r="F58" s="4" t="str">
        <f>IFERROR(INDEX('Historic replacements'!$E$3:$E$233, MATCH('Household delivery'!$A58, 'Historic replacements'!$A$3:$A$233, 0)), "")</f>
        <v/>
      </c>
      <c r="G58" s="9">
        <f>IFERROR(IF($C58 &lt;= "2023-24", $F58, IF($C58 ="2024-25", INDEX( 'PR24 Forecast'!$F$5:$F$140, MATCH('Household delivery'!$A58, 'PR24 Forecast'!$AA$5:$AA$140, 0)), 'Household delivery'!E58)),"")</f>
        <v>26.109314354575645</v>
      </c>
      <c r="H58" s="10">
        <f t="shared" si="17"/>
        <v>4.9006819755983637E-2</v>
      </c>
      <c r="I58" s="9">
        <f>IF(C58&gt;="2025-26",D58*'Household rates'!$O$81*'Household rates'!$O$52,"")</f>
        <v>4.6167496759360525</v>
      </c>
      <c r="J58" s="9">
        <f t="shared" si="18"/>
        <v>21.492564678639592</v>
      </c>
      <c r="M58"/>
    </row>
    <row r="59" spans="1:13" ht="14.25">
      <c r="A59" s="4" t="str">
        <f t="shared" si="16"/>
        <v>BRL28</v>
      </c>
      <c r="B59" s="4" t="s">
        <v>52</v>
      </c>
      <c r="C59" s="4" t="s">
        <v>103</v>
      </c>
      <c r="D59" s="4">
        <f>IF(C59 &lt; "2024-25", INDEX('Historic replacements'!$G$3:$G$233, MATCH('Household delivery'!A59, 'Historic replacements'!$A$3:$A$233, 0)), INDEX('PR24 Forecast'!$W$5:$W$140, MATCH('Household delivery'!A59, 'PR24 Forecast'!$AA$5:$AA$140, 0)))</f>
        <v>534.97399999999993</v>
      </c>
      <c r="E59" s="9">
        <f>IFERROR(IF('Household delivery'!C59&lt;="2024-25", INDEX('PR19 Forecast'!$E$4:$E$139, MATCH('Household delivery'!A59, 'PR19 Forecast'!$G$4:$G$139, 0)), INDEX('PR24 Forecast'!$K$5:$K$140, MATCH('Household delivery'!$A59, 'PR24 Forecast'!$AA$5:$AA$140, 0))), "")</f>
        <v>26.109314354575645</v>
      </c>
      <c r="F59" s="4" t="str">
        <f>IFERROR(INDEX('Historic replacements'!$E$3:$E$233, MATCH('Household delivery'!$A59, 'Historic replacements'!$A$3:$A$233, 0)), "")</f>
        <v/>
      </c>
      <c r="G59" s="9">
        <f>IFERROR(IF($C59 &lt;= "2023-24", $F59, IF($C59 ="2024-25", INDEX( 'PR24 Forecast'!$F$5:$F$140, MATCH('Household delivery'!$A59, 'PR24 Forecast'!$AA$5:$AA$140, 0)), 'Household delivery'!E59)),"")</f>
        <v>26.109314354575645</v>
      </c>
      <c r="H59" s="10">
        <f t="shared" si="17"/>
        <v>4.8804828560968662E-2</v>
      </c>
      <c r="I59" s="9">
        <f>IF(C59&gt;="2025-26",D59*'Household rates'!$O$81*'Household rates'!$O$52,"")</f>
        <v>4.6358572685989863</v>
      </c>
      <c r="J59" s="9">
        <f t="shared" si="18"/>
        <v>21.473457085976658</v>
      </c>
      <c r="M59"/>
    </row>
    <row r="60" spans="1:13" ht="14.25">
      <c r="A60" s="4" t="str">
        <f t="shared" si="16"/>
        <v>BRL29</v>
      </c>
      <c r="B60" s="4" t="s">
        <v>52</v>
      </c>
      <c r="C60" s="4" t="s">
        <v>104</v>
      </c>
      <c r="D60" s="4">
        <f>IF(C60 &lt; "2024-25", INDEX('Historic replacements'!$G$3:$G$233, MATCH('Household delivery'!A60, 'Historic replacements'!$A$3:$A$233, 0)), INDEX('PR24 Forecast'!$W$5:$W$140, MATCH('Household delivery'!A60, 'PR24 Forecast'!$AA$5:$AA$140, 0)))</f>
        <v>537.64799999999991</v>
      </c>
      <c r="E60" s="9">
        <f>IFERROR(IF('Household delivery'!C60&lt;="2024-25", INDEX('PR19 Forecast'!$E$4:$E$139, MATCH('Household delivery'!A60, 'PR19 Forecast'!$G$4:$G$139, 0)), INDEX('PR24 Forecast'!$K$5:$K$140, MATCH('Household delivery'!$A60, 'PR24 Forecast'!$AA$5:$AA$140, 0))), "")</f>
        <v>26.109314354575645</v>
      </c>
      <c r="F60" s="4" t="str">
        <f>IFERROR(INDEX('Historic replacements'!$E$3:$E$233, MATCH('Household delivery'!$A60, 'Historic replacements'!$A$3:$A$233, 0)), "")</f>
        <v/>
      </c>
      <c r="G60" s="9">
        <f>IFERROR(IF($C60 &lt;= "2023-24", $F60, IF($C60 ="2024-25", INDEX( 'PR24 Forecast'!$F$5:$F$140, MATCH('Household delivery'!$A60, 'PR24 Forecast'!$AA$5:$AA$140, 0)), 'Household delivery'!E60)),"")</f>
        <v>26.109314354575645</v>
      </c>
      <c r="H60" s="10">
        <f t="shared" si="17"/>
        <v>4.8562097049697293E-2</v>
      </c>
      <c r="I60" s="9">
        <f>IF(C60&gt;="2025-26",D60*'Household rates'!$O$81*'Household rates'!$O$52,"")</f>
        <v>4.6590290158918144</v>
      </c>
      <c r="J60" s="9">
        <f t="shared" si="18"/>
        <v>21.45028533868383</v>
      </c>
      <c r="M60"/>
    </row>
    <row r="61" spans="1:13" ht="14.25">
      <c r="A61" s="4" t="str">
        <f t="shared" si="16"/>
        <v>BRL30</v>
      </c>
      <c r="B61" s="4" t="s">
        <v>52</v>
      </c>
      <c r="C61" s="4" t="s">
        <v>105</v>
      </c>
      <c r="D61" s="4">
        <f>IF(C61 &lt; "2024-25", INDEX('Historic replacements'!$G$3:$G$233, MATCH('Household delivery'!A61, 'Historic replacements'!$A$3:$A$233, 0)), INDEX('PR24 Forecast'!$W$5:$W$140, MATCH('Household delivery'!A61, 'PR24 Forecast'!$AA$5:$AA$140, 0)))</f>
        <v>539.58999999999992</v>
      </c>
      <c r="E61" s="9">
        <f>IFERROR(IF('Household delivery'!C61&lt;="2024-25", INDEX('PR19 Forecast'!$E$4:$E$139, MATCH('Household delivery'!A61, 'PR19 Forecast'!$G$4:$G$139, 0)), INDEX('PR24 Forecast'!$K$5:$K$140, MATCH('Household delivery'!$A61, 'PR24 Forecast'!$AA$5:$AA$140, 0))), "")</f>
        <v>26.109314354575645</v>
      </c>
      <c r="F61" s="4" t="str">
        <f>IFERROR(INDEX('Historic replacements'!$E$3:$E$233, MATCH('Household delivery'!$A61, 'Historic replacements'!$A$3:$A$233, 0)), "")</f>
        <v/>
      </c>
      <c r="G61" s="9">
        <f>IFERROR(IF($C61 &lt;= "2023-24", $F61, IF($C61 ="2024-25", INDEX( 'PR24 Forecast'!$F$5:$F$140, MATCH('Household delivery'!$A61, 'PR24 Forecast'!$AA$5:$AA$140, 0)), 'Household delivery'!E61)),"")</f>
        <v>26.109314354575645</v>
      </c>
      <c r="H61" s="10">
        <f t="shared" si="17"/>
        <v>4.838732065934441E-2</v>
      </c>
      <c r="I61" s="9">
        <f>IF(C61&gt;="2025-26",D61*'Household rates'!$O$81*'Household rates'!$O$52,"")</f>
        <v>4.6758575623550431</v>
      </c>
      <c r="J61" s="9">
        <f t="shared" si="18"/>
        <v>21.433456792220603</v>
      </c>
      <c r="M61"/>
    </row>
    <row r="62" spans="1:13" ht="14.25">
      <c r="A62" s="4" t="str">
        <f t="shared" si="16"/>
        <v>BWH12</v>
      </c>
      <c r="B62" s="4" t="s">
        <v>53</v>
      </c>
      <c r="C62" s="4" t="s">
        <v>28</v>
      </c>
      <c r="D62" s="4">
        <f>IF(C62 &lt; "2024-25", INDEX('Historic replacements'!$G$3:$G$233, MATCH('Household delivery'!A62, 'Historic replacements'!$A$3:$A$233, 0)), INDEX('PR24 Forecast'!$W$5:$W$140, MATCH('Household delivery'!A62, 'PR24 Forecast'!$AA$5:$AA$140, 0)))</f>
        <v>186.49487999999999</v>
      </c>
      <c r="E62" s="9" t="str">
        <f>IFERROR(IF('Household delivery'!C62&lt;="2024-25", INDEX('PR19 Forecast'!$E$4:$E$139, MATCH('Household delivery'!A62, 'PR19 Forecast'!$G$4:$G$139, 0)), INDEX('PR24 Forecast'!$K$5:$K$140, MATCH('Household delivery'!$A62, 'PR24 Forecast'!$AA$5:$AA$140, 0))), "")</f>
        <v/>
      </c>
      <c r="F62" s="4">
        <f>IFERROR(INDEX('Historic replacements'!$E$3:$E$233, MATCH('Household delivery'!$A62, 'Historic replacements'!$A$3:$A$233, 0)), "")</f>
        <v>5.6769999999999996</v>
      </c>
      <c r="G62" s="9">
        <f>IFERROR(IF($C62 &lt;= "2023-24", $F62, IF($C62 ="2024-25", INDEX( 'PR24 Forecast'!$F$5:$F$140, MATCH('Household delivery'!$A62, 'PR24 Forecast'!$AA$5:$AA$140, 0)), 'Household delivery'!E62)),"")</f>
        <v>5.6769999999999996</v>
      </c>
      <c r="H62" s="10">
        <f t="shared" si="17"/>
        <v>3.0440513970142236E-2</v>
      </c>
      <c r="I62" s="9" t="str">
        <f>IF(C62&gt;="2025-26",D62*'Household rates'!$O$81*'Household rates'!$O$52,"")</f>
        <v/>
      </c>
      <c r="J62" s="9" t="str">
        <f t="shared" si="18"/>
        <v/>
      </c>
      <c r="M62"/>
    </row>
    <row r="63" spans="1:13" ht="14.25">
      <c r="A63" s="4" t="str">
        <f t="shared" si="16"/>
        <v>BWH13</v>
      </c>
      <c r="B63" s="4" t="s">
        <v>53</v>
      </c>
      <c r="C63" s="4" t="s">
        <v>29</v>
      </c>
      <c r="D63" s="4">
        <f>IF(C63 &lt; "2024-25", INDEX('Historic replacements'!$G$3:$G$233, MATCH('Household delivery'!A63, 'Historic replacements'!$A$3:$A$233, 0)), INDEX('PR24 Forecast'!$W$5:$W$140, MATCH('Household delivery'!A63, 'PR24 Forecast'!$AA$5:$AA$140, 0)))</f>
        <v>186.79</v>
      </c>
      <c r="E63" s="9" t="str">
        <f>IFERROR(IF('Household delivery'!C63&lt;="2024-25", INDEX('PR19 Forecast'!$E$4:$E$139, MATCH('Household delivery'!A63, 'PR19 Forecast'!$G$4:$G$139, 0)), INDEX('PR24 Forecast'!$K$5:$K$140, MATCH('Household delivery'!$A63, 'PR24 Forecast'!$AA$5:$AA$140, 0))), "")</f>
        <v/>
      </c>
      <c r="F63" s="4">
        <f>IFERROR(INDEX('Historic replacements'!$E$3:$E$233, MATCH('Household delivery'!$A63, 'Historic replacements'!$A$3:$A$233, 0)), "")</f>
        <v>5.0419999999999998</v>
      </c>
      <c r="G63" s="9">
        <f>IFERROR(IF($C63 &lt;= "2023-24", $F63, IF($C63 ="2024-25", INDEX( 'PR24 Forecast'!$F$5:$F$140, MATCH('Household delivery'!$A63, 'PR24 Forecast'!$AA$5:$AA$140, 0)), 'Household delivery'!E63)),"")</f>
        <v>5.0419999999999998</v>
      </c>
      <c r="H63" s="10">
        <f t="shared" si="17"/>
        <v>2.6992879704480967E-2</v>
      </c>
      <c r="I63" s="9" t="str">
        <f>IF(C63&gt;="2025-26",D63*'Household rates'!$O$81*'Household rates'!$O$52,"")</f>
        <v/>
      </c>
      <c r="J63" s="9" t="str">
        <f t="shared" si="18"/>
        <v/>
      </c>
      <c r="M63"/>
    </row>
    <row r="64" spans="1:13" ht="14.25">
      <c r="A64" s="4" t="str">
        <f t="shared" si="16"/>
        <v>BWH14</v>
      </c>
      <c r="B64" s="4" t="s">
        <v>53</v>
      </c>
      <c r="C64" s="4" t="s">
        <v>30</v>
      </c>
      <c r="D64" s="4">
        <f>IF(C64 &lt; "2024-25", INDEX('Historic replacements'!$G$3:$G$233, MATCH('Household delivery'!A64, 'Historic replacements'!$A$3:$A$233, 0)), INDEX('PR24 Forecast'!$W$5:$W$140, MATCH('Household delivery'!A64, 'PR24 Forecast'!$AA$5:$AA$140, 0)))</f>
        <v>187.92509799762399</v>
      </c>
      <c r="E64" s="9" t="str">
        <f>IFERROR(IF('Household delivery'!C64&lt;="2024-25", INDEX('PR19 Forecast'!$E$4:$E$139, MATCH('Household delivery'!A64, 'PR19 Forecast'!$G$4:$G$139, 0)), INDEX('PR24 Forecast'!$K$5:$K$140, MATCH('Household delivery'!$A64, 'PR24 Forecast'!$AA$5:$AA$140, 0))), "")</f>
        <v/>
      </c>
      <c r="F64" s="4">
        <f>IFERROR(INDEX('Historic replacements'!$E$3:$E$233, MATCH('Household delivery'!$A64, 'Historic replacements'!$A$3:$A$233, 0)), "")</f>
        <v>4.5010000000000003</v>
      </c>
      <c r="G64" s="9">
        <f>IFERROR(IF($C64 &lt;= "2023-24", $F64, IF($C64 ="2024-25", INDEX( 'PR24 Forecast'!$F$5:$F$140, MATCH('Household delivery'!$A64, 'PR24 Forecast'!$AA$5:$AA$140, 0)), 'Household delivery'!E64)),"")</f>
        <v>4.5010000000000003</v>
      </c>
      <c r="H64" s="10">
        <f t="shared" si="17"/>
        <v>2.3951031809795346E-2</v>
      </c>
      <c r="I64" s="9" t="str">
        <f>IF(C64&gt;="2025-26",D64*'Household rates'!$O$81*'Household rates'!$O$52,"")</f>
        <v/>
      </c>
      <c r="J64" s="9" t="str">
        <f t="shared" si="18"/>
        <v/>
      </c>
      <c r="M64"/>
    </row>
    <row r="65" spans="1:13" ht="14.25">
      <c r="A65" s="4" t="str">
        <f t="shared" si="16"/>
        <v>BWH15</v>
      </c>
      <c r="B65" s="4" t="s">
        <v>53</v>
      </c>
      <c r="C65" s="4" t="s">
        <v>31</v>
      </c>
      <c r="D65" s="4">
        <f>IF(C65 &lt; "2024-25", INDEX('Historic replacements'!$G$3:$G$233, MATCH('Household delivery'!A65, 'Historic replacements'!$A$3:$A$233, 0)), INDEX('PR24 Forecast'!$W$5:$W$140, MATCH('Household delivery'!A65, 'PR24 Forecast'!$AA$5:$AA$140, 0)))</f>
        <v>188.81799893025101</v>
      </c>
      <c r="E65" s="9" t="str">
        <f>IFERROR(IF('Household delivery'!C65&lt;="2024-25", INDEX('PR19 Forecast'!$E$4:$E$139, MATCH('Household delivery'!A65, 'PR19 Forecast'!$G$4:$G$139, 0)), INDEX('PR24 Forecast'!$K$5:$K$140, MATCH('Household delivery'!$A65, 'PR24 Forecast'!$AA$5:$AA$140, 0))), "")</f>
        <v/>
      </c>
      <c r="F65" s="4">
        <f>IFERROR(INDEX('Historic replacements'!$E$3:$E$233, MATCH('Household delivery'!$A65, 'Historic replacements'!$A$3:$A$233, 0)), "")</f>
        <v>3.8719999999999999</v>
      </c>
      <c r="G65" s="9">
        <f>IFERROR(IF($C65 &lt;= "2023-24", $F65, IF($C65 ="2024-25", INDEX( 'PR24 Forecast'!$F$5:$F$140, MATCH('Household delivery'!$A65, 'PR24 Forecast'!$AA$5:$AA$140, 0)), 'Household delivery'!E65)),"")</f>
        <v>3.8719999999999999</v>
      </c>
      <c r="H65" s="10">
        <f t="shared" si="17"/>
        <v>2.0506519621735369E-2</v>
      </c>
      <c r="I65" s="9" t="str">
        <f>IF(C65&gt;="2025-26",D65*'Household rates'!$O$81*'Household rates'!$O$52,"")</f>
        <v/>
      </c>
      <c r="J65" s="9" t="str">
        <f t="shared" si="18"/>
        <v/>
      </c>
      <c r="M65"/>
    </row>
    <row r="66" spans="1:13" ht="14.25">
      <c r="A66" s="4" t="str">
        <f t="shared" si="16"/>
        <v>BWH16</v>
      </c>
      <c r="B66" s="4" t="s">
        <v>53</v>
      </c>
      <c r="C66" s="4" t="s">
        <v>32</v>
      </c>
      <c r="D66" s="4">
        <f>IF(C66 &lt; "2024-25", INDEX('Historic replacements'!$G$3:$G$233, MATCH('Household delivery'!A66, 'Historic replacements'!$A$3:$A$233, 0)), INDEX('PR24 Forecast'!$W$5:$W$140, MATCH('Household delivery'!A66, 'PR24 Forecast'!$AA$5:$AA$140, 0)))</f>
        <v>189.15700000000001</v>
      </c>
      <c r="E66" s="9" t="str">
        <f>IFERROR(IF('Household delivery'!C66&lt;="2024-25", INDEX('PR19 Forecast'!$E$4:$E$139, MATCH('Household delivery'!A66, 'PR19 Forecast'!$G$4:$G$139, 0)), INDEX('PR24 Forecast'!$K$5:$K$140, MATCH('Household delivery'!$A66, 'PR24 Forecast'!$AA$5:$AA$140, 0))), "")</f>
        <v/>
      </c>
      <c r="F66" s="4">
        <f>IFERROR(INDEX('Historic replacements'!$E$3:$E$233, MATCH('Household delivery'!$A66, 'Historic replacements'!$A$3:$A$233, 0)), "")</f>
        <v>4.8529999999999998</v>
      </c>
      <c r="G66" s="9">
        <f>IFERROR(IF($C66 &lt;= "2023-24", $F66, IF($C66 ="2024-25", INDEX( 'PR24 Forecast'!$F$5:$F$140, MATCH('Household delivery'!$A66, 'PR24 Forecast'!$AA$5:$AA$140, 0)), 'Household delivery'!E66)),"")</f>
        <v>4.8529999999999998</v>
      </c>
      <c r="H66" s="10">
        <f t="shared" si="17"/>
        <v>2.5655936602927722E-2</v>
      </c>
      <c r="I66" s="9" t="str">
        <f>IF(C66&gt;="2025-26",D66*'Household rates'!$O$81*'Household rates'!$O$52,"")</f>
        <v/>
      </c>
      <c r="J66" s="9" t="str">
        <f t="shared" si="18"/>
        <v/>
      </c>
      <c r="M66"/>
    </row>
    <row r="67" spans="1:13" ht="14.25">
      <c r="A67" s="4" t="str">
        <f t="shared" si="16"/>
        <v>DVW12</v>
      </c>
      <c r="B67" s="4" t="s">
        <v>54</v>
      </c>
      <c r="C67" s="4" t="s">
        <v>28</v>
      </c>
      <c r="D67" s="4">
        <f>IF(C67 &lt; "2024-25", INDEX('Historic replacements'!$G$3:$G$233, MATCH('Household delivery'!A67, 'Historic replacements'!$A$3:$A$233, 0)), INDEX('PR24 Forecast'!$W$5:$W$140, MATCH('Household delivery'!A67, 'PR24 Forecast'!$AA$5:$AA$140, 0)))</f>
        <v>114.042</v>
      </c>
      <c r="E67" s="9" t="str">
        <f>IFERROR(IF('Household delivery'!C67&lt;="2024-25", INDEX('PR19 Forecast'!$E$4:$E$139, MATCH('Household delivery'!A67, 'PR19 Forecast'!$G$4:$G$139, 0)), INDEX('PR24 Forecast'!$K$5:$K$140, MATCH('Household delivery'!$A67, 'PR24 Forecast'!$AA$5:$AA$140, 0))), "")</f>
        <v/>
      </c>
      <c r="F67" s="4">
        <f>IFERROR(INDEX('Historic replacements'!$E$3:$E$233, MATCH('Household delivery'!$A67, 'Historic replacements'!$A$3:$A$233, 0)), "")</f>
        <v>1.0229999999999999</v>
      </c>
      <c r="G67" s="9">
        <f>IFERROR(IF($C67 &lt;= "2023-24", $F67, IF($C67 ="2024-25", INDEX( 'PR24 Forecast'!$F$5:$F$140, MATCH('Household delivery'!$A67, 'PR24 Forecast'!$AA$5:$AA$140, 0)), 'Household delivery'!E67)),"")</f>
        <v>1.0229999999999999</v>
      </c>
      <c r="H67" s="10">
        <f t="shared" si="17"/>
        <v>8.9703793339296033E-3</v>
      </c>
      <c r="I67" s="9" t="str">
        <f>IF(C67&gt;="2025-26",D67*'Household rates'!$O$81*'Household rates'!$O$52,"")</f>
        <v/>
      </c>
      <c r="J67" s="9" t="str">
        <f t="shared" si="18"/>
        <v/>
      </c>
      <c r="M67"/>
    </row>
    <row r="68" spans="1:13" ht="14.25">
      <c r="A68" s="4" t="str">
        <f t="shared" si="16"/>
        <v>DVW13</v>
      </c>
      <c r="B68" s="4" t="s">
        <v>54</v>
      </c>
      <c r="C68" s="4" t="s">
        <v>29</v>
      </c>
      <c r="D68" s="4">
        <f>IF(C68 &lt; "2024-25", INDEX('Historic replacements'!$G$3:$G$233, MATCH('Household delivery'!A68, 'Historic replacements'!$A$3:$A$233, 0)), INDEX('PR24 Forecast'!$W$5:$W$140, MATCH('Household delivery'!A68, 'PR24 Forecast'!$AA$5:$AA$140, 0)))</f>
        <v>114.699</v>
      </c>
      <c r="E68" s="9" t="str">
        <f>IFERROR(IF('Household delivery'!C68&lt;="2024-25", INDEX('PR19 Forecast'!$E$4:$E$139, MATCH('Household delivery'!A68, 'PR19 Forecast'!$G$4:$G$139, 0)), INDEX('PR24 Forecast'!$K$5:$K$140, MATCH('Household delivery'!$A68, 'PR24 Forecast'!$AA$5:$AA$140, 0))), "")</f>
        <v/>
      </c>
      <c r="F68" s="4">
        <f>IFERROR(INDEX('Historic replacements'!$E$3:$E$233, MATCH('Household delivery'!$A68, 'Historic replacements'!$A$3:$A$233, 0)), "")</f>
        <v>1.23</v>
      </c>
      <c r="G68" s="9">
        <f>IFERROR(IF($C68 &lt;= "2023-24", $F68, IF($C68 ="2024-25", INDEX( 'PR24 Forecast'!$F$5:$F$140, MATCH('Household delivery'!$A68, 'PR24 Forecast'!$AA$5:$AA$140, 0)), 'Household delivery'!E68)),"")</f>
        <v>1.23</v>
      </c>
      <c r="H68" s="10">
        <f t="shared" si="17"/>
        <v>1.0723720346297701E-2</v>
      </c>
      <c r="I68" s="9" t="str">
        <f>IF(C68&gt;="2025-26",D68*'Household rates'!$O$81*'Household rates'!$O$52,"")</f>
        <v/>
      </c>
      <c r="J68" s="9" t="str">
        <f t="shared" si="18"/>
        <v/>
      </c>
      <c r="M68"/>
    </row>
    <row r="69" spans="1:13" ht="14.25">
      <c r="A69" s="4" t="str">
        <f t="shared" ref="A69:A97" si="20">B69&amp;RIGHT(C69,2)</f>
        <v>DVW14</v>
      </c>
      <c r="B69" s="4" t="s">
        <v>54</v>
      </c>
      <c r="C69" s="4" t="s">
        <v>30</v>
      </c>
      <c r="D69" s="4">
        <f>IF(C69 &lt; "2024-25", INDEX('Historic replacements'!$G$3:$G$233, MATCH('Household delivery'!A69, 'Historic replacements'!$A$3:$A$233, 0)), INDEX('PR24 Forecast'!$W$5:$W$140, MATCH('Household delivery'!A69, 'PR24 Forecast'!$AA$5:$AA$140, 0)))</f>
        <v>115.343</v>
      </c>
      <c r="E69" s="9" t="str">
        <f>IFERROR(IF('Household delivery'!C69&lt;="2024-25", INDEX('PR19 Forecast'!$E$4:$E$139, MATCH('Household delivery'!A69, 'PR19 Forecast'!$G$4:$G$139, 0)), INDEX('PR24 Forecast'!$K$5:$K$140, MATCH('Household delivery'!$A69, 'PR24 Forecast'!$AA$5:$AA$140, 0))), "")</f>
        <v/>
      </c>
      <c r="F69" s="4">
        <f>IFERROR(INDEX('Historic replacements'!$E$3:$E$233, MATCH('Household delivery'!$A69, 'Historic replacements'!$A$3:$A$233, 0)), "")</f>
        <v>2.601</v>
      </c>
      <c r="G69" s="9">
        <f>IFERROR(IF($C69 &lt;= "2023-24", $F69, IF($C69 ="2024-25", INDEX( 'PR24 Forecast'!$F$5:$F$140, MATCH('Household delivery'!$A69, 'PR24 Forecast'!$AA$5:$AA$140, 0)), 'Household delivery'!E69)),"")</f>
        <v>2.601</v>
      </c>
      <c r="H69" s="10">
        <f t="shared" ref="H69" si="21">G69/D69</f>
        <v>2.2550133081331334E-2</v>
      </c>
      <c r="I69" s="9" t="str">
        <f>IF(C69&gt;="2025-26",D69*'Household rates'!$O$81*'Household rates'!$O$52,"")</f>
        <v/>
      </c>
      <c r="J69" s="9" t="str">
        <f t="shared" ref="J69:J132" si="22">IF(C69 &gt;="2025-26", E69-I69, "")</f>
        <v/>
      </c>
      <c r="M69"/>
    </row>
    <row r="70" spans="1:13" ht="14.25">
      <c r="A70" s="4" t="str">
        <f t="shared" si="20"/>
        <v>DVW15</v>
      </c>
      <c r="B70" s="4" t="s">
        <v>54</v>
      </c>
      <c r="C70" s="4" t="s">
        <v>31</v>
      </c>
      <c r="D70" s="4">
        <f>IF(C70 &lt; "2024-25", INDEX('Historic replacements'!$G$3:$G$233, MATCH('Household delivery'!A70, 'Historic replacements'!$A$3:$A$233, 0)), INDEX('PR24 Forecast'!$W$5:$W$140, MATCH('Household delivery'!A70, 'PR24 Forecast'!$AA$5:$AA$140, 0)))</f>
        <v>116.21</v>
      </c>
      <c r="E70" s="9" t="str">
        <f>IFERROR(IF('Household delivery'!C70&lt;="2024-25", INDEX('PR19 Forecast'!$E$4:$E$139, MATCH('Household delivery'!A70, 'PR19 Forecast'!$G$4:$G$139, 0)), INDEX('PR24 Forecast'!$K$5:$K$140, MATCH('Household delivery'!$A70, 'PR24 Forecast'!$AA$5:$AA$140, 0))), "")</f>
        <v/>
      </c>
      <c r="F70" s="4">
        <f>IFERROR(INDEX('Historic replacements'!$E$3:$E$233, MATCH('Household delivery'!$A70, 'Historic replacements'!$A$3:$A$233, 0)), "")</f>
        <v>3.944</v>
      </c>
      <c r="G70" s="9">
        <f>IFERROR(IF($C70 &lt;= "2023-24", $F70, IF($C70 ="2024-25", INDEX( 'PR24 Forecast'!$F$5:$F$140, MATCH('Household delivery'!$A70, 'PR24 Forecast'!$AA$5:$AA$140, 0)), 'Household delivery'!E70)),"")</f>
        <v>3.944</v>
      </c>
      <c r="H70" s="10">
        <f t="shared" ref="H70:H133" si="23">G70/D70</f>
        <v>3.3938559504345579E-2</v>
      </c>
      <c r="I70" s="9" t="str">
        <f>IF(C70&gt;="2025-26",D70*'Household rates'!$O$81*'Household rates'!$O$52,"")</f>
        <v/>
      </c>
      <c r="J70" s="9" t="str">
        <f t="shared" si="22"/>
        <v/>
      </c>
      <c r="M70"/>
    </row>
    <row r="71" spans="1:13" ht="14.25">
      <c r="A71" s="4" t="str">
        <f t="shared" si="20"/>
        <v>DVW16</v>
      </c>
      <c r="B71" s="4" t="s">
        <v>54</v>
      </c>
      <c r="C71" s="4" t="s">
        <v>32</v>
      </c>
      <c r="D71" s="4">
        <f>IF(C71 &lt; "2024-25", INDEX('Historic replacements'!$G$3:$G$233, MATCH('Household delivery'!A71, 'Historic replacements'!$A$3:$A$233, 0)), INDEX('PR24 Forecast'!$W$5:$W$140, MATCH('Household delivery'!A71, 'PR24 Forecast'!$AA$5:$AA$140, 0)))</f>
        <v>117.158</v>
      </c>
      <c r="E71" s="9" t="str">
        <f>IFERROR(IF('Household delivery'!C71&lt;="2024-25", INDEX('PR19 Forecast'!$E$4:$E$139, MATCH('Household delivery'!A71, 'PR19 Forecast'!$G$4:$G$139, 0)), INDEX('PR24 Forecast'!$K$5:$K$140, MATCH('Household delivery'!$A71, 'PR24 Forecast'!$AA$5:$AA$140, 0))), "")</f>
        <v/>
      </c>
      <c r="F71" s="4">
        <f>IFERROR(INDEX('Historic replacements'!$E$3:$E$233, MATCH('Household delivery'!$A71, 'Historic replacements'!$A$3:$A$233, 0)), "")</f>
        <v>2.3780000000000001</v>
      </c>
      <c r="G71" s="9">
        <f>IFERROR(IF($C71 &lt;= "2023-24", $F71, IF($C71 ="2024-25", INDEX( 'PR24 Forecast'!$F$5:$F$140, MATCH('Household delivery'!$A71, 'PR24 Forecast'!$AA$5:$AA$140, 0)), 'Household delivery'!E71)),"")</f>
        <v>2.3780000000000001</v>
      </c>
      <c r="H71" s="10">
        <f t="shared" si="23"/>
        <v>2.0297376192833609E-2</v>
      </c>
      <c r="I71" s="9" t="str">
        <f>IF(C71&gt;="2025-26",D71*'Household rates'!$O$81*'Household rates'!$O$52,"")</f>
        <v/>
      </c>
      <c r="J71" s="9" t="str">
        <f t="shared" si="22"/>
        <v/>
      </c>
      <c r="M71"/>
    </row>
    <row r="72" spans="1:13" ht="14.25">
      <c r="A72" s="4" t="str">
        <f t="shared" si="20"/>
        <v>DVW17</v>
      </c>
      <c r="B72" s="4" t="s">
        <v>54</v>
      </c>
      <c r="C72" s="4" t="s">
        <v>33</v>
      </c>
      <c r="D72" s="4">
        <f>IF(C72 &lt; "2024-25", INDEX('Historic replacements'!$G$3:$G$233, MATCH('Household delivery'!A72, 'Historic replacements'!$A$3:$A$233, 0)), INDEX('PR24 Forecast'!$W$5:$W$140, MATCH('Household delivery'!A72, 'PR24 Forecast'!$AA$5:$AA$140, 0)))</f>
        <v>118.03400000000001</v>
      </c>
      <c r="E72" s="9" t="str">
        <f>IFERROR(IF('Household delivery'!C72&lt;="2024-25", INDEX('PR19 Forecast'!$E$4:$E$139, MATCH('Household delivery'!A72, 'PR19 Forecast'!$G$4:$G$139, 0)), INDEX('PR24 Forecast'!$K$5:$K$140, MATCH('Household delivery'!$A72, 'PR24 Forecast'!$AA$5:$AA$140, 0))), "")</f>
        <v/>
      </c>
      <c r="F72" s="4">
        <f>IFERROR(INDEX('Historic replacements'!$E$3:$E$233, MATCH('Household delivery'!$A72, 'Historic replacements'!$A$3:$A$233, 0)), "")</f>
        <v>0.97406290293160003</v>
      </c>
      <c r="G72" s="9">
        <f>IFERROR(IF($C72 &lt;= "2023-24", $F72, IF($C72 ="2024-25", INDEX( 'PR24 Forecast'!$F$5:$F$140, MATCH('Household delivery'!$A72, 'PR24 Forecast'!$AA$5:$AA$140, 0)), 'Household delivery'!E72)),"")</f>
        <v>0.97406290293160003</v>
      </c>
      <c r="H72" s="10">
        <f t="shared" si="23"/>
        <v>8.2523925558025644E-3</v>
      </c>
      <c r="I72" s="9" t="str">
        <f>IF(C72&gt;="2025-26",D72*'Household rates'!$O$81*'Household rates'!$O$52,"")</f>
        <v/>
      </c>
      <c r="J72" s="9" t="str">
        <f t="shared" si="22"/>
        <v/>
      </c>
      <c r="M72"/>
    </row>
    <row r="73" spans="1:13" ht="14.25">
      <c r="A73" s="4" t="str">
        <f t="shared" si="20"/>
        <v>DVW18</v>
      </c>
      <c r="B73" s="4" t="s">
        <v>54</v>
      </c>
      <c r="C73" s="4" t="s">
        <v>34</v>
      </c>
      <c r="D73" s="4">
        <f>IF(C73 &lt; "2024-25", INDEX('Historic replacements'!$G$3:$G$233, MATCH('Household delivery'!A73, 'Historic replacements'!$A$3:$A$233, 0)), INDEX('PR24 Forecast'!$W$5:$W$140, MATCH('Household delivery'!A73, 'PR24 Forecast'!$AA$5:$AA$140, 0)))</f>
        <v>119.203</v>
      </c>
      <c r="E73" s="9" t="str">
        <f>IFERROR(IF('Household delivery'!C73&lt;="2024-25", INDEX('PR19 Forecast'!$E$4:$E$139, MATCH('Household delivery'!A73, 'PR19 Forecast'!$G$4:$G$139, 0)), INDEX('PR24 Forecast'!$K$5:$K$140, MATCH('Household delivery'!$A73, 'PR24 Forecast'!$AA$5:$AA$140, 0))), "")</f>
        <v/>
      </c>
      <c r="F73" s="4">
        <f>IFERROR(INDEX('Historic replacements'!$E$3:$E$233, MATCH('Household delivery'!$A73, 'Historic replacements'!$A$3:$A$233, 0)), "")</f>
        <v>6.0999999999999999E-2</v>
      </c>
      <c r="G73" s="9">
        <f>IFERROR(IF($C73 &lt;= "2023-24", $F73, IF($C73 ="2024-25", INDEX( 'PR24 Forecast'!$F$5:$F$140, MATCH('Household delivery'!$A73, 'PR24 Forecast'!$AA$5:$AA$140, 0)), 'Household delivery'!E73)),"")</f>
        <v>6.0999999999999999E-2</v>
      </c>
      <c r="H73" s="10">
        <f t="shared" si="23"/>
        <v>5.1173208727968249E-4</v>
      </c>
      <c r="I73" s="9" t="str">
        <f>IF(C73&gt;="2025-26",D73*'Household rates'!$O$81*'Household rates'!$O$52,"")</f>
        <v/>
      </c>
      <c r="J73" s="9" t="str">
        <f t="shared" si="22"/>
        <v/>
      </c>
      <c r="M73"/>
    </row>
    <row r="74" spans="1:13" ht="14.25">
      <c r="A74" s="4" t="str">
        <f t="shared" si="20"/>
        <v>HDD19</v>
      </c>
      <c r="B74" s="4" t="s">
        <v>60</v>
      </c>
      <c r="C74" s="4" t="s">
        <v>35</v>
      </c>
      <c r="D74" s="4">
        <f>IF(C74 &lt; "2024-25", INDEX('Historic replacements'!$G$3:$G$233, MATCH('Household delivery'!A74, 'Historic replacements'!$A$3:$A$233, 0)), INDEX('PR24 Forecast'!$W$5:$W$140, MATCH('Household delivery'!A74, 'PR24 Forecast'!$AA$5:$AA$140, 0)))</f>
        <v>96.97</v>
      </c>
      <c r="E74" s="9">
        <f>IFERROR(IF('Household delivery'!C74&lt;="2024-25", INDEX('PR19 Forecast'!$E$4:$E$139, MATCH('Household delivery'!A74, 'PR19 Forecast'!$G$4:$G$139, 0)), INDEX('PR24 Forecast'!$K$5:$K$140, MATCH('Household delivery'!$A74, 'PR24 Forecast'!$AA$5:$AA$140, 0))), "")</f>
        <v>1.5920000000000001</v>
      </c>
      <c r="F74" s="4">
        <f>IFERROR(INDEX('Historic replacements'!$E$3:$E$233, MATCH('Household delivery'!$A74, 'Historic replacements'!$A$3:$A$233, 0)), "")</f>
        <v>1.5920000000000001</v>
      </c>
      <c r="G74" s="9">
        <f>IFERROR(IF($C74 &lt;= "2023-24", $F74, IF($C74 ="2024-25", INDEX( 'PR24 Forecast'!$F$5:$F$140, MATCH('Household delivery'!$A74, 'PR24 Forecast'!$AA$5:$AA$140, 0)), 'Household delivery'!E74)),"")</f>
        <v>1.5920000000000001</v>
      </c>
      <c r="H74" s="10">
        <f t="shared" si="23"/>
        <v>1.6417448695472826E-2</v>
      </c>
      <c r="I74" s="9" t="str">
        <f>IF(C74&gt;="2025-26",D74*'Household rates'!$O$81*'Household rates'!$O$52,"")</f>
        <v/>
      </c>
      <c r="J74" s="9" t="str">
        <f t="shared" si="22"/>
        <v/>
      </c>
      <c r="M74"/>
    </row>
    <row r="75" spans="1:13" ht="14.25">
      <c r="A75" s="4" t="str">
        <f t="shared" si="20"/>
        <v>HDD20</v>
      </c>
      <c r="B75" s="4" t="s">
        <v>60</v>
      </c>
      <c r="C75" s="4" t="s">
        <v>36</v>
      </c>
      <c r="D75" s="4">
        <f>IF(C75 &lt; "2024-25", INDEX('Historic replacements'!$G$3:$G$233, MATCH('Household delivery'!A75, 'Historic replacements'!$A$3:$A$233, 0)), INDEX('PR24 Forecast'!$W$5:$W$140, MATCH('Household delivery'!A75, 'PR24 Forecast'!$AA$5:$AA$140, 0)))</f>
        <v>97.323999999999998</v>
      </c>
      <c r="E75" s="9">
        <f>IFERROR(IF('Household delivery'!C75&lt;="2024-25", INDEX('PR19 Forecast'!$E$4:$E$139, MATCH('Household delivery'!A75, 'PR19 Forecast'!$G$4:$G$139, 0)), INDEX('PR24 Forecast'!$K$5:$K$140, MATCH('Household delivery'!$A75, 'PR24 Forecast'!$AA$5:$AA$140, 0))), "")</f>
        <v>1.3029999999999999</v>
      </c>
      <c r="F75" s="4">
        <f>IFERROR(INDEX('Historic replacements'!$E$3:$E$233, MATCH('Household delivery'!$A75, 'Historic replacements'!$A$3:$A$233, 0)), "")</f>
        <v>5.3879999999999999</v>
      </c>
      <c r="G75" s="9">
        <f>IFERROR(IF($C75 &lt;= "2023-24", $F75, IF($C75 ="2024-25", INDEX( 'PR24 Forecast'!$F$5:$F$140, MATCH('Household delivery'!$A75, 'PR24 Forecast'!$AA$5:$AA$140, 0)), 'Household delivery'!E75)),"")</f>
        <v>5.3879999999999999</v>
      </c>
      <c r="H75" s="10">
        <f t="shared" si="23"/>
        <v>5.5361473017960627E-2</v>
      </c>
      <c r="I75" s="9" t="str">
        <f>IF(C75&gt;="2025-26",D75*'Household rates'!$O$81*'Household rates'!$O$52,"")</f>
        <v/>
      </c>
      <c r="J75" s="9" t="str">
        <f t="shared" si="22"/>
        <v/>
      </c>
      <c r="M75"/>
    </row>
    <row r="76" spans="1:13" ht="14.25">
      <c r="A76" s="4" t="str">
        <f t="shared" si="20"/>
        <v>HDD21</v>
      </c>
      <c r="B76" s="4" t="s">
        <v>60</v>
      </c>
      <c r="C76" s="4" t="s">
        <v>37</v>
      </c>
      <c r="D76" s="4">
        <f>IF(C76 &lt; "2024-25", INDEX('Historic replacements'!$G$3:$G$233, MATCH('Household delivery'!A76, 'Historic replacements'!$A$3:$A$233, 0)), INDEX('PR24 Forecast'!$W$5:$W$140, MATCH('Household delivery'!A76, 'PR24 Forecast'!$AA$5:$AA$140, 0)))</f>
        <v>97.811000000000007</v>
      </c>
      <c r="E76" s="9">
        <f>IFERROR(IF('Household delivery'!C76&lt;="2024-25", INDEX('PR19 Forecast'!$E$4:$E$139, MATCH('Household delivery'!A76, 'PR19 Forecast'!$G$4:$G$139, 0)), INDEX('PR24 Forecast'!$K$5:$K$140, MATCH('Household delivery'!$A76, 'PR24 Forecast'!$AA$5:$AA$140, 0))), "")</f>
        <v>1.329</v>
      </c>
      <c r="F76" s="4">
        <f>IFERROR(INDEX('Historic replacements'!$E$3:$E$233, MATCH('Household delivery'!$A76, 'Historic replacements'!$A$3:$A$233, 0)), "")</f>
        <v>2.29</v>
      </c>
      <c r="G76" s="9">
        <f>IFERROR(IF($C76 &lt;= "2023-24", $F76, IF($C76 ="2024-25", INDEX( 'PR24 Forecast'!$F$5:$F$140, MATCH('Household delivery'!$A76, 'PR24 Forecast'!$AA$5:$AA$140, 0)), 'Household delivery'!E76)),"")</f>
        <v>2.29</v>
      </c>
      <c r="H76" s="10">
        <f t="shared" si="23"/>
        <v>2.3412499616607539E-2</v>
      </c>
      <c r="I76" s="9" t="str">
        <f>IF(C76&gt;="2025-26",D76*'Household rates'!$O$81*'Household rates'!$O$52,"")</f>
        <v/>
      </c>
      <c r="J76" s="9" t="str">
        <f t="shared" si="22"/>
        <v/>
      </c>
      <c r="M76"/>
    </row>
    <row r="77" spans="1:13" ht="14.25">
      <c r="A77" s="4" t="str">
        <f t="shared" si="20"/>
        <v>HDD22</v>
      </c>
      <c r="B77" s="4" t="s">
        <v>60</v>
      </c>
      <c r="C77" s="4" t="s">
        <v>38</v>
      </c>
      <c r="D77" s="4">
        <f>IF(C77 &lt; "2024-25", INDEX('Historic replacements'!$G$3:$G$233, MATCH('Household delivery'!A77, 'Historic replacements'!$A$3:$A$233, 0)), INDEX('PR24 Forecast'!$W$5:$W$140, MATCH('Household delivery'!A77, 'PR24 Forecast'!$AA$5:$AA$140, 0)))</f>
        <v>97.751999999999995</v>
      </c>
      <c r="E77" s="9">
        <f>IFERROR(IF('Household delivery'!C77&lt;="2024-25", INDEX('PR19 Forecast'!$E$4:$E$139, MATCH('Household delivery'!A77, 'PR19 Forecast'!$G$4:$G$139, 0)), INDEX('PR24 Forecast'!$K$5:$K$140, MATCH('Household delivery'!$A77, 'PR24 Forecast'!$AA$5:$AA$140, 0))), "")</f>
        <v>1.3560000000000001</v>
      </c>
      <c r="F77" s="4">
        <f>IFERROR(INDEX('Historic replacements'!$E$3:$E$233, MATCH('Household delivery'!$A77, 'Historic replacements'!$A$3:$A$233, 0)), "")</f>
        <v>2.7410000000000001</v>
      </c>
      <c r="G77" s="9">
        <f>IFERROR(IF($C77 &lt;= "2023-24", $F77, IF($C77 ="2024-25", INDEX( 'PR24 Forecast'!$F$5:$F$140, MATCH('Household delivery'!$A77, 'PR24 Forecast'!$AA$5:$AA$140, 0)), 'Household delivery'!E77)),"")</f>
        <v>2.7410000000000001</v>
      </c>
      <c r="H77" s="10">
        <f t="shared" si="23"/>
        <v>2.8040347000572882E-2</v>
      </c>
      <c r="I77" s="9" t="str">
        <f>IF(C77&gt;="2025-26",D77*'Household rates'!$O$81*'Household rates'!$O$52,"")</f>
        <v/>
      </c>
      <c r="J77" s="9" t="str">
        <f t="shared" si="22"/>
        <v/>
      </c>
      <c r="M77"/>
    </row>
    <row r="78" spans="1:13" ht="14.25">
      <c r="A78" s="4" t="str">
        <f t="shared" si="20"/>
        <v>HDD23</v>
      </c>
      <c r="B78" s="4" t="s">
        <v>60</v>
      </c>
      <c r="C78" s="4" t="s">
        <v>39</v>
      </c>
      <c r="D78" s="4">
        <f>IF(C78 &lt; "2024-25", INDEX('Historic replacements'!$G$3:$G$233, MATCH('Household delivery'!A78, 'Historic replacements'!$A$3:$A$233, 0)), INDEX('PR24 Forecast'!$W$5:$W$140, MATCH('Household delivery'!A78, 'PR24 Forecast'!$AA$5:$AA$140, 0)))</f>
        <v>98.515000000000001</v>
      </c>
      <c r="E78" s="9">
        <f>IFERROR(IF('Household delivery'!C78&lt;="2024-25", INDEX('PR19 Forecast'!$E$4:$E$139, MATCH('Household delivery'!A78, 'PR19 Forecast'!$G$4:$G$139, 0)), INDEX('PR24 Forecast'!$K$5:$K$140, MATCH('Household delivery'!$A78, 'PR24 Forecast'!$AA$5:$AA$140, 0))), "")</f>
        <v>1.383</v>
      </c>
      <c r="F78" s="4">
        <f>IFERROR(INDEX('Historic replacements'!$E$3:$E$233, MATCH('Household delivery'!$A78, 'Historic replacements'!$A$3:$A$233, 0)), "")</f>
        <v>2.65</v>
      </c>
      <c r="G78" s="9">
        <f>IFERROR(IF($C78 &lt;= "2023-24", $F78, IF($C78 ="2024-25", INDEX( 'PR24 Forecast'!$F$5:$F$140, MATCH('Household delivery'!$A78, 'PR24 Forecast'!$AA$5:$AA$140, 0)), 'Household delivery'!E78)),"")</f>
        <v>2.65</v>
      </c>
      <c r="H78" s="10">
        <f t="shared" si="23"/>
        <v>2.6899456935492057E-2</v>
      </c>
      <c r="I78" s="9" t="str">
        <f>IF(C78&gt;="2025-26",D78*'Household rates'!$O$81*'Household rates'!$O$52,"")</f>
        <v/>
      </c>
      <c r="J78" s="9" t="str">
        <f t="shared" si="22"/>
        <v/>
      </c>
      <c r="M78"/>
    </row>
    <row r="79" spans="1:13" ht="14.25">
      <c r="A79" s="4" t="str">
        <f t="shared" si="20"/>
        <v>HDD24</v>
      </c>
      <c r="B79" s="4" t="s">
        <v>60</v>
      </c>
      <c r="C79" s="4" t="s">
        <v>40</v>
      </c>
      <c r="D79" s="4">
        <f>IF(C79 &lt; "2024-25", INDEX('Historic replacements'!$G$3:$G$233, MATCH('Household delivery'!A79, 'Historic replacements'!$A$3:$A$233, 0)), INDEX('PR24 Forecast'!$W$5:$W$140, MATCH('Household delivery'!A79, 'PR24 Forecast'!$AA$5:$AA$140, 0)))</f>
        <v>99.054000000000016</v>
      </c>
      <c r="E79" s="9">
        <f>IFERROR(IF('Household delivery'!C79&lt;="2024-25", INDEX('PR19 Forecast'!$E$4:$E$139, MATCH('Household delivery'!A79, 'PR19 Forecast'!$G$4:$G$139, 0)), INDEX('PR24 Forecast'!$K$5:$K$140, MATCH('Household delivery'!$A79, 'PR24 Forecast'!$AA$5:$AA$140, 0))), "")</f>
        <v>1.41</v>
      </c>
      <c r="F79" s="4">
        <f>IFERROR(INDEX('Historic replacements'!$E$3:$E$233, MATCH('Household delivery'!$A79, 'Historic replacements'!$A$3:$A$233, 0)), "")</f>
        <v>2.3360000000000003</v>
      </c>
      <c r="G79" s="9">
        <f>IFERROR(IF($C79 &lt;= "2023-24", $F79, IF($C79 ="2024-25", INDEX( 'PR24 Forecast'!$F$5:$F$140, MATCH('Household delivery'!$A79, 'PR24 Forecast'!$AA$5:$AA$140, 0)), 'Household delivery'!E79)),"")</f>
        <v>2.3360000000000003</v>
      </c>
      <c r="H79" s="10">
        <f t="shared" si="23"/>
        <v>2.3583096089001956E-2</v>
      </c>
      <c r="I79" s="9" t="str">
        <f>IF(C79&gt;="2025-26",D79*'Household rates'!$O$81*'Household rates'!$O$52,"")</f>
        <v/>
      </c>
      <c r="J79" s="9" t="str">
        <f t="shared" si="22"/>
        <v/>
      </c>
      <c r="M79"/>
    </row>
    <row r="80" spans="1:13" ht="14.25">
      <c r="A80" s="4" t="str">
        <f t="shared" si="20"/>
        <v>HDD25</v>
      </c>
      <c r="B80" s="4" t="s">
        <v>60</v>
      </c>
      <c r="C80" s="4" t="s">
        <v>65</v>
      </c>
      <c r="D80" s="4">
        <f>IF(C80 &lt; "2024-25", INDEX('Historic replacements'!$G$3:$G$233, MATCH('Household delivery'!A80, 'Historic replacements'!$A$3:$A$233, 0)), INDEX('PR24 Forecast'!$W$5:$W$140, MATCH('Household delivery'!A80, 'PR24 Forecast'!$AA$5:$AA$140, 0)))</f>
        <v>99.293999999999997</v>
      </c>
      <c r="E80" s="9">
        <f>IFERROR(IF('Household delivery'!C80&lt;="2024-25", INDEX('PR19 Forecast'!$E$4:$E$139, MATCH('Household delivery'!A80, 'PR19 Forecast'!$G$4:$G$139, 0)), INDEX('PR24 Forecast'!$K$5:$K$140, MATCH('Household delivery'!$A80, 'PR24 Forecast'!$AA$5:$AA$140, 0))), "")</f>
        <v>1.4390000000000001</v>
      </c>
      <c r="F80" s="4" t="str">
        <f>IFERROR(INDEX('Historic replacements'!$E$3:$E$233, MATCH('Household delivery'!$A80, 'Historic replacements'!$A$3:$A$233, 0)), "")</f>
        <v/>
      </c>
      <c r="G80" s="9">
        <f>IFERROR(IF($C80 &lt;= "2023-24", $F80, IF($C80 ="2024-25", INDEX( 'PR24 Forecast'!$F$5:$F$140, MATCH('Household delivery'!$A80, 'PR24 Forecast'!$AA$5:$AA$140, 0)), 'Household delivery'!E80)),"")</f>
        <v>3</v>
      </c>
      <c r="H80" s="10">
        <f t="shared" si="23"/>
        <v>3.0213305939935948E-2</v>
      </c>
      <c r="I80" s="9" t="str">
        <f>IF(C80&gt;="2025-26",D80*'Household rates'!$O$81*'Household rates'!$O$52,"")</f>
        <v/>
      </c>
      <c r="J80" s="9" t="str">
        <f t="shared" si="22"/>
        <v/>
      </c>
      <c r="M80"/>
    </row>
    <row r="81" spans="1:13" ht="14.25">
      <c r="A81" s="4" t="str">
        <f t="shared" si="20"/>
        <v>HDD26</v>
      </c>
      <c r="B81" s="4" t="s">
        <v>60</v>
      </c>
      <c r="C81" s="4" t="s">
        <v>101</v>
      </c>
      <c r="D81" s="4">
        <f>IF(C81 &lt; "2024-25", INDEX('Historic replacements'!$G$3:$G$233, MATCH('Household delivery'!A81, 'Historic replacements'!$A$3:$A$233, 0)), INDEX('PR24 Forecast'!$W$5:$W$140, MATCH('Household delivery'!A81, 'PR24 Forecast'!$AA$5:$AA$140, 0)))</f>
        <v>99.677999999999997</v>
      </c>
      <c r="E81" s="9">
        <f>IFERROR(IF('Household delivery'!C81&lt;="2024-25", INDEX('PR19 Forecast'!$E$4:$E$139, MATCH('Household delivery'!A81, 'PR19 Forecast'!$G$4:$G$139, 0)), INDEX('PR24 Forecast'!$K$5:$K$140, MATCH('Household delivery'!$A81, 'PR24 Forecast'!$AA$5:$AA$140, 0))), "")</f>
        <v>3.0680000000000001</v>
      </c>
      <c r="F81" s="4" t="str">
        <f>IFERROR(INDEX('Historic replacements'!$E$3:$E$233, MATCH('Household delivery'!$A81, 'Historic replacements'!$A$3:$A$233, 0)), "")</f>
        <v/>
      </c>
      <c r="G81" s="9">
        <f>IFERROR(IF($C81 &lt;= "2023-24", $F81, IF($C81 ="2024-25", INDEX( 'PR24 Forecast'!$F$5:$F$140, MATCH('Household delivery'!$A81, 'PR24 Forecast'!$AA$5:$AA$140, 0)), 'Household delivery'!E81)),"")</f>
        <v>3.0680000000000001</v>
      </c>
      <c r="H81" s="10">
        <f t="shared" si="23"/>
        <v>3.0779108730110957E-2</v>
      </c>
      <c r="I81" s="9">
        <f>IF(C81&gt;="2025-26",D81*'Household rates'!$O$81*'Household rates'!$O$52,"")</f>
        <v>0.86376717526348912</v>
      </c>
      <c r="J81" s="9">
        <f t="shared" si="22"/>
        <v>2.2042328247365108</v>
      </c>
      <c r="M81"/>
    </row>
    <row r="82" spans="1:13" ht="14.25">
      <c r="A82" s="4" t="str">
        <f t="shared" si="20"/>
        <v>HDD27</v>
      </c>
      <c r="B82" s="4" t="s">
        <v>60</v>
      </c>
      <c r="C82" s="4" t="s">
        <v>102</v>
      </c>
      <c r="D82" s="4">
        <f>IF(C82 &lt; "2024-25", INDEX('Historic replacements'!$G$3:$G$233, MATCH('Household delivery'!A82, 'Historic replacements'!$A$3:$A$233, 0)), INDEX('PR24 Forecast'!$W$5:$W$140, MATCH('Household delivery'!A82, 'PR24 Forecast'!$AA$5:$AA$140, 0)))</f>
        <v>100.03400000000001</v>
      </c>
      <c r="E82" s="9">
        <f>IFERROR(IF('Household delivery'!C82&lt;="2024-25", INDEX('PR19 Forecast'!$E$4:$E$139, MATCH('Household delivery'!A82, 'PR19 Forecast'!$G$4:$G$139, 0)), INDEX('PR24 Forecast'!$K$5:$K$140, MATCH('Household delivery'!$A82, 'PR24 Forecast'!$AA$5:$AA$140, 0))), "")</f>
        <v>3.0680000000000001</v>
      </c>
      <c r="F82" s="4" t="str">
        <f>IFERROR(INDEX('Historic replacements'!$E$3:$E$233, MATCH('Household delivery'!$A82, 'Historic replacements'!$A$3:$A$233, 0)), "")</f>
        <v/>
      </c>
      <c r="G82" s="9">
        <f>IFERROR(IF($C82 &lt;= "2023-24", $F82, IF($C82 ="2024-25", INDEX( 'PR24 Forecast'!$F$5:$F$140, MATCH('Household delivery'!$A82, 'PR24 Forecast'!$AA$5:$AA$140, 0)), 'Household delivery'!E82)),"")</f>
        <v>3.0680000000000001</v>
      </c>
      <c r="H82" s="10">
        <f t="shared" si="23"/>
        <v>3.0669572345402563E-2</v>
      </c>
      <c r="I82" s="9">
        <f>IF(C82&gt;="2025-26",D82*'Household rates'!$O$81*'Household rates'!$O$52,"")</f>
        <v>0.86685211992925093</v>
      </c>
      <c r="J82" s="9">
        <f t="shared" si="22"/>
        <v>2.2011478800707494</v>
      </c>
      <c r="M82"/>
    </row>
    <row r="83" spans="1:13" ht="14.25">
      <c r="A83" s="4" t="str">
        <f t="shared" si="20"/>
        <v>HDD28</v>
      </c>
      <c r="B83" s="4" t="s">
        <v>60</v>
      </c>
      <c r="C83" s="4" t="s">
        <v>103</v>
      </c>
      <c r="D83" s="4">
        <f>IF(C83 &lt; "2024-25", INDEX('Historic replacements'!$G$3:$G$233, MATCH('Household delivery'!A83, 'Historic replacements'!$A$3:$A$233, 0)), INDEX('PR24 Forecast'!$W$5:$W$140, MATCH('Household delivery'!A83, 'PR24 Forecast'!$AA$5:$AA$140, 0)))</f>
        <v>100.387</v>
      </c>
      <c r="E83" s="9">
        <f>IFERROR(IF('Household delivery'!C83&lt;="2024-25", INDEX('PR19 Forecast'!$E$4:$E$139, MATCH('Household delivery'!A83, 'PR19 Forecast'!$G$4:$G$139, 0)), INDEX('PR24 Forecast'!$K$5:$K$140, MATCH('Household delivery'!$A83, 'PR24 Forecast'!$AA$5:$AA$140, 0))), "")</f>
        <v>3.0680000000000001</v>
      </c>
      <c r="F83" s="4" t="str">
        <f>IFERROR(INDEX('Historic replacements'!$E$3:$E$233, MATCH('Household delivery'!$A83, 'Historic replacements'!$A$3:$A$233, 0)), "")</f>
        <v/>
      </c>
      <c r="G83" s="9">
        <f>IFERROR(IF($C83 &lt;= "2023-24", $F83, IF($C83 ="2024-25", INDEX( 'PR24 Forecast'!$F$5:$F$140, MATCH('Household delivery'!$A83, 'PR24 Forecast'!$AA$5:$AA$140, 0)), 'Household delivery'!E83)),"")</f>
        <v>3.0680000000000001</v>
      </c>
      <c r="H83" s="10">
        <f t="shared" si="23"/>
        <v>3.0561726119915925E-2</v>
      </c>
      <c r="I83" s="9">
        <f>IF(C83&gt;="2025-26",D83*'Household rates'!$O$81*'Household rates'!$O$52,"")</f>
        <v>0.86991106787030126</v>
      </c>
      <c r="J83" s="9">
        <f t="shared" si="22"/>
        <v>2.198088932129699</v>
      </c>
      <c r="M83"/>
    </row>
    <row r="84" spans="1:13" ht="14.25">
      <c r="A84" s="4" t="str">
        <f t="shared" si="20"/>
        <v>HDD29</v>
      </c>
      <c r="B84" s="4" t="s">
        <v>60</v>
      </c>
      <c r="C84" s="4" t="s">
        <v>104</v>
      </c>
      <c r="D84" s="4">
        <f>IF(C84 &lt; "2024-25", INDEX('Historic replacements'!$G$3:$G$233, MATCH('Household delivery'!A84, 'Historic replacements'!$A$3:$A$233, 0)), INDEX('PR24 Forecast'!$W$5:$W$140, MATCH('Household delivery'!A84, 'PR24 Forecast'!$AA$5:$AA$140, 0)))</f>
        <v>100.736</v>
      </c>
      <c r="E84" s="9">
        <f>IFERROR(IF('Household delivery'!C84&lt;="2024-25", INDEX('PR19 Forecast'!$E$4:$E$139, MATCH('Household delivery'!A84, 'PR19 Forecast'!$G$4:$G$139, 0)), INDEX('PR24 Forecast'!$K$5:$K$140, MATCH('Household delivery'!$A84, 'PR24 Forecast'!$AA$5:$AA$140, 0))), "")</f>
        <v>3.0680000000000001</v>
      </c>
      <c r="F84" s="4" t="str">
        <f>IFERROR(INDEX('Historic replacements'!$E$3:$E$233, MATCH('Household delivery'!$A84, 'Historic replacements'!$A$3:$A$233, 0)), "")</f>
        <v/>
      </c>
      <c r="G84" s="9">
        <f>IFERROR(IF($C84 &lt;= "2023-24", $F84, IF($C84 ="2024-25", INDEX( 'PR24 Forecast'!$F$5:$F$140, MATCH('Household delivery'!$A84, 'PR24 Forecast'!$AA$5:$AA$140, 0)), 'Household delivery'!E84)),"")</f>
        <v>3.0680000000000001</v>
      </c>
      <c r="H84" s="10">
        <f t="shared" si="23"/>
        <v>3.045584498094028E-2</v>
      </c>
      <c r="I84" s="9">
        <f>IF(C84&gt;="2025-26",D84*'Household rates'!$O$81*'Household rates'!$O$52,"")</f>
        <v>0.87293535351173623</v>
      </c>
      <c r="J84" s="9">
        <f t="shared" si="22"/>
        <v>2.1950646464882637</v>
      </c>
      <c r="M84"/>
    </row>
    <row r="85" spans="1:13" ht="14.25">
      <c r="A85" s="4" t="str">
        <f t="shared" si="20"/>
        <v>HDD30</v>
      </c>
      <c r="B85" s="4" t="s">
        <v>60</v>
      </c>
      <c r="C85" s="4" t="s">
        <v>105</v>
      </c>
      <c r="D85" s="4">
        <f>IF(C85 &lt; "2024-25", INDEX('Historic replacements'!$G$3:$G$233, MATCH('Household delivery'!A85, 'Historic replacements'!$A$3:$A$233, 0)), INDEX('PR24 Forecast'!$W$5:$W$140, MATCH('Household delivery'!A85, 'PR24 Forecast'!$AA$5:$AA$140, 0)))</f>
        <v>101.063</v>
      </c>
      <c r="E85" s="9">
        <f>IFERROR(IF('Household delivery'!C85&lt;="2024-25", INDEX('PR19 Forecast'!$E$4:$E$139, MATCH('Household delivery'!A85, 'PR19 Forecast'!$G$4:$G$139, 0)), INDEX('PR24 Forecast'!$K$5:$K$140, MATCH('Household delivery'!$A85, 'PR24 Forecast'!$AA$5:$AA$140, 0))), "")</f>
        <v>3.0680000000000001</v>
      </c>
      <c r="F85" s="4" t="str">
        <f>IFERROR(INDEX('Historic replacements'!$E$3:$E$233, MATCH('Household delivery'!$A85, 'Historic replacements'!$A$3:$A$233, 0)), "")</f>
        <v/>
      </c>
      <c r="G85" s="9">
        <f>IFERROR(IF($C85 &lt;= "2023-24", $F85, IF($C85 ="2024-25", INDEX( 'PR24 Forecast'!$F$5:$F$140, MATCH('Household delivery'!$A85, 'PR24 Forecast'!$AA$5:$AA$140, 0)), 'Household delivery'!E85)),"")</f>
        <v>3.0680000000000001</v>
      </c>
      <c r="H85" s="10">
        <f t="shared" si="23"/>
        <v>3.0357301881004918E-2</v>
      </c>
      <c r="I85" s="9">
        <f>IF(C85&gt;="2025-26",D85*'Household rates'!$O$81*'Household rates'!$O$52,"")</f>
        <v>0.87576899650528706</v>
      </c>
      <c r="J85" s="9">
        <f t="shared" si="22"/>
        <v>2.192231003494713</v>
      </c>
      <c r="M85"/>
    </row>
    <row r="86" spans="1:13" ht="14.25">
      <c r="A86" s="4" t="str">
        <f t="shared" si="20"/>
        <v>NES12</v>
      </c>
      <c r="B86" s="4" t="s">
        <v>41</v>
      </c>
      <c r="C86" s="4" t="s">
        <v>28</v>
      </c>
      <c r="D86" s="4">
        <f>IF(C86 &lt; "2024-25", INDEX('Historic replacements'!$G$3:$G$233, MATCH('Household delivery'!A86, 'Historic replacements'!$A$3:$A$233, 0)), INDEX('PR24 Forecast'!$W$5:$W$140, MATCH('Household delivery'!A86, 'PR24 Forecast'!$AA$5:$AA$140, 0)))</f>
        <v>1846.893</v>
      </c>
      <c r="E86" s="9" t="str">
        <f>IFERROR(IF('Household delivery'!C86&lt;="2024-25", INDEX('PR19 Forecast'!$E$4:$E$139, MATCH('Household delivery'!A86, 'PR19 Forecast'!$G$4:$G$139, 0)), INDEX('PR24 Forecast'!$K$5:$K$140, MATCH('Household delivery'!$A86, 'PR24 Forecast'!$AA$5:$AA$140, 0))), "")</f>
        <v/>
      </c>
      <c r="F86" s="4">
        <f>IFERROR(INDEX('Historic replacements'!$E$3:$E$233, MATCH('Household delivery'!$A86, 'Historic replacements'!$A$3:$A$233, 0)), "")</f>
        <v>3.3849999999999998</v>
      </c>
      <c r="G86" s="9">
        <f>IFERROR(IF($C86 &lt;= "2023-24", $F86, IF($C86 ="2024-25", INDEX( 'PR24 Forecast'!$F$5:$F$140, MATCH('Household delivery'!$A86, 'PR24 Forecast'!$AA$5:$AA$140, 0)), 'Household delivery'!E86)),"")</f>
        <v>3.3849999999999998</v>
      </c>
      <c r="H86" s="10">
        <f t="shared" si="23"/>
        <v>1.832807856221232E-3</v>
      </c>
      <c r="I86" s="9" t="str">
        <f>IF(C86&gt;="2025-26",D86*'Household rates'!$O$81*'Household rates'!$O$52,"")</f>
        <v/>
      </c>
      <c r="J86" s="9" t="str">
        <f t="shared" si="22"/>
        <v/>
      </c>
      <c r="M86"/>
    </row>
    <row r="87" spans="1:13" ht="14.25">
      <c r="A87" s="4" t="str">
        <f t="shared" si="20"/>
        <v>NES13</v>
      </c>
      <c r="B87" s="4" t="s">
        <v>41</v>
      </c>
      <c r="C87" s="4" t="s">
        <v>29</v>
      </c>
      <c r="D87" s="4">
        <f>IF(C87 &lt; "2024-25", INDEX('Historic replacements'!$G$3:$G$233, MATCH('Household delivery'!A87, 'Historic replacements'!$A$3:$A$233, 0)), INDEX('PR24 Forecast'!$W$5:$W$140, MATCH('Household delivery'!A87, 'PR24 Forecast'!$AA$5:$AA$140, 0)))</f>
        <v>1854.086</v>
      </c>
      <c r="E87" s="9" t="str">
        <f>IFERROR(IF('Household delivery'!C87&lt;="2024-25", INDEX('PR19 Forecast'!$E$4:$E$139, MATCH('Household delivery'!A87, 'PR19 Forecast'!$G$4:$G$139, 0)), INDEX('PR24 Forecast'!$K$5:$K$140, MATCH('Household delivery'!$A87, 'PR24 Forecast'!$AA$5:$AA$140, 0))), "")</f>
        <v/>
      </c>
      <c r="F87" s="4">
        <f>IFERROR(INDEX('Historic replacements'!$E$3:$E$233, MATCH('Household delivery'!$A87, 'Historic replacements'!$A$3:$A$233, 0)), "")</f>
        <v>8.6050000000000004</v>
      </c>
      <c r="G87" s="9">
        <f>IFERROR(IF($C87 &lt;= "2023-24", $F87, IF($C87 ="2024-25", INDEX( 'PR24 Forecast'!$F$5:$F$140, MATCH('Household delivery'!$A87, 'PR24 Forecast'!$AA$5:$AA$140, 0)), 'Household delivery'!E87)),"")</f>
        <v>8.6050000000000004</v>
      </c>
      <c r="H87" s="10">
        <f t="shared" si="23"/>
        <v>4.6411007903624756E-3</v>
      </c>
      <c r="I87" s="9" t="str">
        <f>IF(C87&gt;="2025-26",D87*'Household rates'!$O$81*'Household rates'!$O$52,"")</f>
        <v/>
      </c>
      <c r="J87" s="9" t="str">
        <f t="shared" si="22"/>
        <v/>
      </c>
      <c r="M87"/>
    </row>
    <row r="88" spans="1:13" ht="14.25">
      <c r="A88" s="4" t="str">
        <f t="shared" si="20"/>
        <v>NES14</v>
      </c>
      <c r="B88" s="4" t="s">
        <v>41</v>
      </c>
      <c r="C88" s="4" t="s">
        <v>30</v>
      </c>
      <c r="D88" s="4">
        <f>IF(C88 &lt; "2024-25", INDEX('Historic replacements'!$G$3:$G$233, MATCH('Household delivery'!A88, 'Historic replacements'!$A$3:$A$233, 0)), INDEX('PR24 Forecast'!$W$5:$W$140, MATCH('Household delivery'!A88, 'PR24 Forecast'!$AA$5:$AA$140, 0)))</f>
        <v>1863.0509999999999</v>
      </c>
      <c r="E88" s="9" t="str">
        <f>IFERROR(IF('Household delivery'!C88&lt;="2024-25", INDEX('PR19 Forecast'!$E$4:$E$139, MATCH('Household delivery'!A88, 'PR19 Forecast'!$G$4:$G$139, 0)), INDEX('PR24 Forecast'!$K$5:$K$140, MATCH('Household delivery'!$A88, 'PR24 Forecast'!$AA$5:$AA$140, 0))), "")</f>
        <v/>
      </c>
      <c r="F88" s="4">
        <f>IFERROR(INDEX('Historic replacements'!$E$3:$E$233, MATCH('Household delivery'!$A88, 'Historic replacements'!$A$3:$A$233, 0)), "")</f>
        <v>20.76</v>
      </c>
      <c r="G88" s="9">
        <f>IFERROR(IF($C88 &lt;= "2023-24", $F88, IF($C88 ="2024-25", INDEX( 'PR24 Forecast'!$F$5:$F$140, MATCH('Household delivery'!$A88, 'PR24 Forecast'!$AA$5:$AA$140, 0)), 'Household delivery'!E88)),"")</f>
        <v>20.76</v>
      </c>
      <c r="H88" s="10">
        <f t="shared" si="23"/>
        <v>1.1143012188072147E-2</v>
      </c>
      <c r="I88" s="9" t="str">
        <f>IF(C88&gt;="2025-26",D88*'Household rates'!$O$81*'Household rates'!$O$52,"")</f>
        <v/>
      </c>
      <c r="J88" s="9" t="str">
        <f t="shared" si="22"/>
        <v/>
      </c>
      <c r="M88"/>
    </row>
    <row r="89" spans="1:13" ht="14.25">
      <c r="A89" s="4" t="str">
        <f t="shared" si="20"/>
        <v>NES15</v>
      </c>
      <c r="B89" s="4" t="s">
        <v>41</v>
      </c>
      <c r="C89" s="4" t="s">
        <v>31</v>
      </c>
      <c r="D89" s="4">
        <f>IF(C89 &lt; "2024-25", INDEX('Historic replacements'!$G$3:$G$233, MATCH('Household delivery'!A89, 'Historic replacements'!$A$3:$A$233, 0)), INDEX('PR24 Forecast'!$W$5:$W$140, MATCH('Household delivery'!A89, 'PR24 Forecast'!$AA$5:$AA$140, 0)))</f>
        <v>1876.0360000000001</v>
      </c>
      <c r="E89" s="9" t="str">
        <f>IFERROR(IF('Household delivery'!C89&lt;="2024-25", INDEX('PR19 Forecast'!$E$4:$E$139, MATCH('Household delivery'!A89, 'PR19 Forecast'!$G$4:$G$139, 0)), INDEX('PR24 Forecast'!$K$5:$K$140, MATCH('Household delivery'!$A89, 'PR24 Forecast'!$AA$5:$AA$140, 0))), "")</f>
        <v/>
      </c>
      <c r="F89" s="4">
        <f>IFERROR(INDEX('Historic replacements'!$E$3:$E$233, MATCH('Household delivery'!$A89, 'Historic replacements'!$A$3:$A$233, 0)), "")</f>
        <v>30.844999999999999</v>
      </c>
      <c r="G89" s="9">
        <f>IFERROR(IF($C89 &lt;= "2023-24", $F89, IF($C89 ="2024-25", INDEX( 'PR24 Forecast'!$F$5:$F$140, MATCH('Household delivery'!$A89, 'PR24 Forecast'!$AA$5:$AA$140, 0)), 'Household delivery'!E89)),"")</f>
        <v>30.844999999999999</v>
      </c>
      <c r="H89" s="10">
        <f t="shared" si="23"/>
        <v>1.6441582144479102E-2</v>
      </c>
      <c r="I89" s="9" t="str">
        <f>IF(C89&gt;="2025-26",D89*'Household rates'!$O$81*'Household rates'!$O$52,"")</f>
        <v/>
      </c>
      <c r="J89" s="9" t="str">
        <f t="shared" si="22"/>
        <v/>
      </c>
      <c r="M89"/>
    </row>
    <row r="90" spans="1:13" ht="14.25">
      <c r="A90" s="4" t="str">
        <f t="shared" si="20"/>
        <v>NES16</v>
      </c>
      <c r="B90" s="4" t="s">
        <v>41</v>
      </c>
      <c r="C90" s="4" t="s">
        <v>32</v>
      </c>
      <c r="D90" s="4">
        <f>IF(C90 &lt; "2024-25", INDEX('Historic replacements'!$G$3:$G$233, MATCH('Household delivery'!A90, 'Historic replacements'!$A$3:$A$233, 0)), INDEX('PR24 Forecast'!$W$5:$W$140, MATCH('Household delivery'!A90, 'PR24 Forecast'!$AA$5:$AA$140, 0)))</f>
        <v>1898.2260000000001</v>
      </c>
      <c r="E90" s="9" t="str">
        <f>IFERROR(IF('Household delivery'!C90&lt;="2024-25", INDEX('PR19 Forecast'!$E$4:$E$139, MATCH('Household delivery'!A90, 'PR19 Forecast'!$G$4:$G$139, 0)), INDEX('PR24 Forecast'!$K$5:$K$140, MATCH('Household delivery'!$A90, 'PR24 Forecast'!$AA$5:$AA$140, 0))), "")</f>
        <v/>
      </c>
      <c r="F90" s="4">
        <f>IFERROR(INDEX('Historic replacements'!$E$3:$E$233, MATCH('Household delivery'!$A90, 'Historic replacements'!$A$3:$A$233, 0)), "")</f>
        <v>9.6319999999999997</v>
      </c>
      <c r="G90" s="9">
        <f>IFERROR(IF($C90 &lt;= "2023-24", $F90, IF($C90 ="2024-25", INDEX( 'PR24 Forecast'!$F$5:$F$140, MATCH('Household delivery'!$A90, 'PR24 Forecast'!$AA$5:$AA$140, 0)), 'Household delivery'!E90)),"")</f>
        <v>9.6319999999999997</v>
      </c>
      <c r="H90" s="10">
        <f t="shared" si="23"/>
        <v>5.0742113952711634E-3</v>
      </c>
      <c r="I90" s="9" t="str">
        <f>IF(C90&gt;="2025-26",D90*'Household rates'!$O$81*'Household rates'!$O$52,"")</f>
        <v/>
      </c>
      <c r="J90" s="9" t="str">
        <f t="shared" si="22"/>
        <v/>
      </c>
      <c r="M90"/>
    </row>
    <row r="91" spans="1:13" ht="14.25">
      <c r="A91" s="4" t="str">
        <f t="shared" si="20"/>
        <v>NES17</v>
      </c>
      <c r="B91" s="4" t="s">
        <v>41</v>
      </c>
      <c r="C91" s="4" t="s">
        <v>33</v>
      </c>
      <c r="D91" s="4">
        <f>IF(C91 &lt; "2024-25", INDEX('Historic replacements'!$G$3:$G$233, MATCH('Household delivery'!A91, 'Historic replacements'!$A$3:$A$233, 0)), INDEX('PR24 Forecast'!$W$5:$W$140, MATCH('Household delivery'!A91, 'PR24 Forecast'!$AA$5:$AA$140, 0)))</f>
        <v>1910.204</v>
      </c>
      <c r="E91" s="9" t="str">
        <f>IFERROR(IF('Household delivery'!C91&lt;="2024-25", INDEX('PR19 Forecast'!$E$4:$E$139, MATCH('Household delivery'!A91, 'PR19 Forecast'!$G$4:$G$139, 0)), INDEX('PR24 Forecast'!$K$5:$K$140, MATCH('Household delivery'!$A91, 'PR24 Forecast'!$AA$5:$AA$140, 0))), "")</f>
        <v/>
      </c>
      <c r="F91" s="4">
        <f>IFERROR(INDEX('Historic replacements'!$E$3:$E$233, MATCH('Household delivery'!$A91, 'Historic replacements'!$A$3:$A$233, 0)), "")</f>
        <v>4.9340000000000002</v>
      </c>
      <c r="G91" s="9">
        <f>IFERROR(IF($C91 &lt;= "2023-24", $F91, IF($C91 ="2024-25", INDEX( 'PR24 Forecast'!$F$5:$F$140, MATCH('Household delivery'!$A91, 'PR24 Forecast'!$AA$5:$AA$140, 0)), 'Household delivery'!E91)),"")</f>
        <v>4.9340000000000002</v>
      </c>
      <c r="H91" s="10">
        <f t="shared" si="23"/>
        <v>2.5829701958534272E-3</v>
      </c>
      <c r="I91" s="9" t="str">
        <f>IF(C91&gt;="2025-26",D91*'Household rates'!$O$81*'Household rates'!$O$52,"")</f>
        <v/>
      </c>
      <c r="J91" s="9" t="str">
        <f t="shared" si="22"/>
        <v/>
      </c>
      <c r="M91"/>
    </row>
    <row r="92" spans="1:13" ht="14.25">
      <c r="A92" s="4" t="str">
        <f t="shared" si="20"/>
        <v>NES18</v>
      </c>
      <c r="B92" s="4" t="s">
        <v>41</v>
      </c>
      <c r="C92" s="4" t="s">
        <v>34</v>
      </c>
      <c r="D92" s="4">
        <f>IF(C92 &lt; "2024-25", INDEX('Historic replacements'!$G$3:$G$233, MATCH('Household delivery'!A92, 'Historic replacements'!$A$3:$A$233, 0)), INDEX('PR24 Forecast'!$W$5:$W$140, MATCH('Household delivery'!A92, 'PR24 Forecast'!$AA$5:$AA$140, 0)))</f>
        <v>1909.97</v>
      </c>
      <c r="E92" s="9">
        <f>IFERROR(IF('Household delivery'!C92&lt;="2024-25", INDEX('PR19 Forecast'!$E$4:$E$139, MATCH('Household delivery'!A92, 'PR19 Forecast'!$G$4:$G$139, 0)), INDEX('PR24 Forecast'!$K$5:$K$140, MATCH('Household delivery'!$A92, 'PR24 Forecast'!$AA$5:$AA$140, 0))), "")</f>
        <v>17.626000000000001</v>
      </c>
      <c r="F92" s="4">
        <f>IFERROR(INDEX('Historic replacements'!$E$3:$E$233, MATCH('Household delivery'!$A92, 'Historic replacements'!$A$3:$A$233, 0)), "")</f>
        <v>17.626000000000001</v>
      </c>
      <c r="G92" s="9">
        <f>IFERROR(IF($C92 &lt;= "2023-24", $F92, IF($C92 ="2024-25", INDEX( 'PR24 Forecast'!$F$5:$F$140, MATCH('Household delivery'!$A92, 'PR24 Forecast'!$AA$5:$AA$140, 0)), 'Household delivery'!E92)),"")</f>
        <v>17.626000000000001</v>
      </c>
      <c r="H92" s="10">
        <f t="shared" si="23"/>
        <v>9.2284172002701625E-3</v>
      </c>
      <c r="I92" s="9" t="str">
        <f>IF(C92&gt;="2025-26",D92*'Household rates'!$O$81*'Household rates'!$O$52,"")</f>
        <v/>
      </c>
      <c r="J92" s="9" t="str">
        <f t="shared" si="22"/>
        <v/>
      </c>
      <c r="M92"/>
    </row>
    <row r="93" spans="1:13" ht="14.25">
      <c r="A93" s="4" t="str">
        <f t="shared" si="20"/>
        <v>NES19</v>
      </c>
      <c r="B93" s="4" t="s">
        <v>41</v>
      </c>
      <c r="C93" s="4" t="s">
        <v>35</v>
      </c>
      <c r="D93" s="4">
        <f>IF(C93 &lt; "2024-25", INDEX('Historic replacements'!$G$3:$G$233, MATCH('Household delivery'!A93, 'Historic replacements'!$A$3:$A$233, 0)), INDEX('PR24 Forecast'!$W$5:$W$140, MATCH('Household delivery'!A93, 'PR24 Forecast'!$AA$5:$AA$140, 0)))</f>
        <v>1920.9079999999999</v>
      </c>
      <c r="E93" s="9">
        <f>IFERROR(IF('Household delivery'!C93&lt;="2024-25", INDEX('PR19 Forecast'!$E$4:$E$139, MATCH('Household delivery'!A93, 'PR19 Forecast'!$G$4:$G$139, 0)), INDEX('PR24 Forecast'!$K$5:$K$140, MATCH('Household delivery'!$A93, 'PR24 Forecast'!$AA$5:$AA$140, 0))), "")</f>
        <v>19.061</v>
      </c>
      <c r="F93" s="4">
        <f>IFERROR(INDEX('Historic replacements'!$E$3:$E$233, MATCH('Household delivery'!$A93, 'Historic replacements'!$A$3:$A$233, 0)), "")</f>
        <v>19.061</v>
      </c>
      <c r="G93" s="9">
        <f>IFERROR(IF($C93 &lt;= "2023-24", $F93, IF($C93 ="2024-25", INDEX( 'PR24 Forecast'!$F$5:$F$140, MATCH('Household delivery'!$A93, 'PR24 Forecast'!$AA$5:$AA$140, 0)), 'Household delivery'!E93)),"")</f>
        <v>19.061</v>
      </c>
      <c r="H93" s="10">
        <f t="shared" si="23"/>
        <v>9.9229114564570505E-3</v>
      </c>
      <c r="I93" s="9" t="str">
        <f>IF(C93&gt;="2025-26",D93*'Household rates'!$O$81*'Household rates'!$O$52,"")</f>
        <v/>
      </c>
      <c r="J93" s="9" t="str">
        <f t="shared" si="22"/>
        <v/>
      </c>
      <c r="M93"/>
    </row>
    <row r="94" spans="1:13" ht="14.25">
      <c r="A94" s="4" t="str">
        <f t="shared" si="20"/>
        <v>NES20</v>
      </c>
      <c r="B94" s="4" t="s">
        <v>41</v>
      </c>
      <c r="C94" s="4" t="s">
        <v>36</v>
      </c>
      <c r="D94" s="4">
        <f>IF(C94 &lt; "2024-25", INDEX('Historic replacements'!$G$3:$G$233, MATCH('Household delivery'!A94, 'Historic replacements'!$A$3:$A$233, 0)), INDEX('PR24 Forecast'!$W$5:$W$140, MATCH('Household delivery'!A94, 'PR24 Forecast'!$AA$5:$AA$140, 0)))</f>
        <v>1938.818</v>
      </c>
      <c r="E94" s="9">
        <f>IFERROR(IF('Household delivery'!C94&lt;="2024-25", INDEX('PR19 Forecast'!$E$4:$E$139, MATCH('Household delivery'!A94, 'PR19 Forecast'!$G$4:$G$139, 0)), INDEX('PR24 Forecast'!$K$5:$K$140, MATCH('Household delivery'!$A94, 'PR24 Forecast'!$AA$5:$AA$140, 0))), "")</f>
        <v>67.822000000000003</v>
      </c>
      <c r="F94" s="4">
        <f>IFERROR(INDEX('Historic replacements'!$E$3:$E$233, MATCH('Household delivery'!$A94, 'Historic replacements'!$A$3:$A$233, 0)), "")</f>
        <v>6.4720000000000004</v>
      </c>
      <c r="G94" s="9">
        <f>IFERROR(IF($C94 &lt;= "2023-24", $F94, IF($C94 ="2024-25", INDEX( 'PR24 Forecast'!$F$5:$F$140, MATCH('Household delivery'!$A94, 'PR24 Forecast'!$AA$5:$AA$140, 0)), 'Household delivery'!E94)),"")</f>
        <v>6.4720000000000004</v>
      </c>
      <c r="H94" s="10">
        <f t="shared" si="23"/>
        <v>3.3381163162297858E-3</v>
      </c>
      <c r="I94" s="9" t="str">
        <f>IF(C94&gt;="2025-26",D94*'Household rates'!$O$81*'Household rates'!$O$52,"")</f>
        <v/>
      </c>
      <c r="J94" s="9" t="str">
        <f t="shared" si="22"/>
        <v/>
      </c>
      <c r="M94"/>
    </row>
    <row r="95" spans="1:13" ht="14.25">
      <c r="A95" s="4" t="str">
        <f t="shared" si="20"/>
        <v>NES21</v>
      </c>
      <c r="B95" s="4" t="s">
        <v>41</v>
      </c>
      <c r="C95" s="4" t="s">
        <v>37</v>
      </c>
      <c r="D95" s="4">
        <f>IF(C95 &lt; "2024-25", INDEX('Historic replacements'!$G$3:$G$233, MATCH('Household delivery'!A95, 'Historic replacements'!$A$3:$A$233, 0)), INDEX('PR24 Forecast'!$W$5:$W$140, MATCH('Household delivery'!A95, 'PR24 Forecast'!$AA$5:$AA$140, 0)))</f>
        <v>1949.5309999999999</v>
      </c>
      <c r="E95" s="9">
        <f>IFERROR(IF('Household delivery'!C95&lt;="2024-25", INDEX('PR19 Forecast'!$E$4:$E$139, MATCH('Household delivery'!A95, 'PR19 Forecast'!$G$4:$G$139, 0)), INDEX('PR24 Forecast'!$K$5:$K$140, MATCH('Household delivery'!$A95, 'PR24 Forecast'!$AA$5:$AA$140, 0))), "")</f>
        <v>59.982999999999997</v>
      </c>
      <c r="F95" s="4">
        <f>IFERROR(INDEX('Historic replacements'!$E$3:$E$233, MATCH('Household delivery'!$A95, 'Historic replacements'!$A$3:$A$233, 0)), "")</f>
        <v>4.5909999999999993</v>
      </c>
      <c r="G95" s="9">
        <f>IFERROR(IF($C95 &lt;= "2023-24", $F95, IF($C95 ="2024-25", INDEX( 'PR24 Forecast'!$F$5:$F$140, MATCH('Household delivery'!$A95, 'PR24 Forecast'!$AA$5:$AA$140, 0)), 'Household delivery'!E95)),"")</f>
        <v>4.5909999999999993</v>
      </c>
      <c r="H95" s="10">
        <f t="shared" si="23"/>
        <v>2.3549253641003912E-3</v>
      </c>
      <c r="I95" s="9" t="str">
        <f>IF(C95&gt;="2025-26",D95*'Household rates'!$O$81*'Household rates'!$O$52,"")</f>
        <v/>
      </c>
      <c r="J95" s="9" t="str">
        <f t="shared" si="22"/>
        <v/>
      </c>
      <c r="M95"/>
    </row>
    <row r="96" spans="1:13" ht="14.25">
      <c r="A96" s="4" t="str">
        <f t="shared" si="20"/>
        <v>NES22</v>
      </c>
      <c r="B96" s="4" t="s">
        <v>41</v>
      </c>
      <c r="C96" s="4" t="s">
        <v>38</v>
      </c>
      <c r="D96" s="4">
        <f>IF(C96 &lt; "2024-25", INDEX('Historic replacements'!$G$3:$G$233, MATCH('Household delivery'!A96, 'Historic replacements'!$A$3:$A$233, 0)), INDEX('PR24 Forecast'!$W$5:$W$140, MATCH('Household delivery'!A96, 'PR24 Forecast'!$AA$5:$AA$140, 0)))</f>
        <v>1961.8824176482799</v>
      </c>
      <c r="E96" s="9">
        <f>IFERROR(IF('Household delivery'!C96&lt;="2024-25", INDEX('PR19 Forecast'!$E$4:$E$139, MATCH('Household delivery'!A96, 'PR19 Forecast'!$G$4:$G$139, 0)), INDEX('PR24 Forecast'!$K$5:$K$140, MATCH('Household delivery'!$A96, 'PR24 Forecast'!$AA$5:$AA$140, 0))), "")</f>
        <v>59.982999999999997</v>
      </c>
      <c r="F96" s="4">
        <f>IFERROR(INDEX('Historic replacements'!$E$3:$E$233, MATCH('Household delivery'!$A96, 'Historic replacements'!$A$3:$A$233, 0)), "")</f>
        <v>7.41</v>
      </c>
      <c r="G96" s="9">
        <f>IFERROR(IF($C96 &lt;= "2023-24", $F96, IF($C96 ="2024-25", INDEX( 'PR24 Forecast'!$F$5:$F$140, MATCH('Household delivery'!$A96, 'PR24 Forecast'!$AA$5:$AA$140, 0)), 'Household delivery'!E96)),"")</f>
        <v>7.41</v>
      </c>
      <c r="H96" s="10">
        <f t="shared" si="23"/>
        <v>3.7769847638893729E-3</v>
      </c>
      <c r="I96" s="9" t="str">
        <f>IF(C96&gt;="2025-26",D96*'Household rates'!$O$81*'Household rates'!$O$52,"")</f>
        <v/>
      </c>
      <c r="J96" s="9" t="str">
        <f t="shared" si="22"/>
        <v/>
      </c>
      <c r="M96"/>
    </row>
    <row r="97" spans="1:13" ht="14.25">
      <c r="A97" s="4" t="str">
        <f t="shared" si="20"/>
        <v>NES23</v>
      </c>
      <c r="B97" s="4" t="s">
        <v>41</v>
      </c>
      <c r="C97" s="4" t="s">
        <v>39</v>
      </c>
      <c r="D97" s="4">
        <f>IF(C97 &lt; "2024-25", INDEX('Historic replacements'!$G$3:$G$233, MATCH('Household delivery'!A97, 'Historic replacements'!$A$3:$A$233, 0)), INDEX('PR24 Forecast'!$W$5:$W$140, MATCH('Household delivery'!A97, 'PR24 Forecast'!$AA$5:$AA$140, 0)))</f>
        <v>1976.9994176482801</v>
      </c>
      <c r="E97" s="9">
        <f>IFERROR(IF('Household delivery'!C97&lt;="2024-25", INDEX('PR19 Forecast'!$E$4:$E$139, MATCH('Household delivery'!A97, 'PR19 Forecast'!$G$4:$G$139, 0)), INDEX('PR24 Forecast'!$K$5:$K$140, MATCH('Household delivery'!$A97, 'PR24 Forecast'!$AA$5:$AA$140, 0))), "")</f>
        <v>59.982999999999997</v>
      </c>
      <c r="F97" s="4">
        <f>IFERROR(INDEX('Historic replacements'!$E$3:$E$233, MATCH('Household delivery'!$A97, 'Historic replacements'!$A$3:$A$233, 0)), "")</f>
        <v>17.473999999999997</v>
      </c>
      <c r="G97" s="9">
        <f>IFERROR(IF($C97 &lt;= "2023-24", $F97, IF($C97 ="2024-25", INDEX( 'PR24 Forecast'!$F$5:$F$140, MATCH('Household delivery'!$A97, 'PR24 Forecast'!$AA$5:$AA$140, 0)), 'Household delivery'!E97)),"")</f>
        <v>17.473999999999997</v>
      </c>
      <c r="H97" s="10">
        <f t="shared" si="23"/>
        <v>8.8386470142646882E-3</v>
      </c>
      <c r="I97" s="9" t="str">
        <f>IF(C97&gt;="2025-26",D97*'Household rates'!$O$81*'Household rates'!$O$52,"")</f>
        <v/>
      </c>
      <c r="J97" s="9" t="str">
        <f t="shared" si="22"/>
        <v/>
      </c>
      <c r="M97"/>
    </row>
    <row r="98" spans="1:13" ht="14.25">
      <c r="A98" s="4" t="str">
        <f t="shared" ref="A98:A186" si="24">B98&amp;RIGHT(C98,2)</f>
        <v>NES24</v>
      </c>
      <c r="B98" s="4" t="s">
        <v>41</v>
      </c>
      <c r="C98" s="4" t="s">
        <v>40</v>
      </c>
      <c r="D98" s="4">
        <f>IF(C98 &lt; "2024-25", INDEX('Historic replacements'!$G$3:$G$233, MATCH('Household delivery'!A98, 'Historic replacements'!$A$3:$A$233, 0)), INDEX('PR24 Forecast'!$W$5:$W$140, MATCH('Household delivery'!A98, 'PR24 Forecast'!$AA$5:$AA$140, 0)))</f>
        <v>1987.3729999999998</v>
      </c>
      <c r="E98" s="9">
        <f>IFERROR(IF('Household delivery'!C98&lt;="2024-25", INDEX('PR19 Forecast'!$E$4:$E$139, MATCH('Household delivery'!A98, 'PR19 Forecast'!$G$4:$G$139, 0)), INDEX('PR24 Forecast'!$K$5:$K$140, MATCH('Household delivery'!$A98, 'PR24 Forecast'!$AA$5:$AA$140, 0))), "")</f>
        <v>59.982999999999997</v>
      </c>
      <c r="F98" s="4">
        <f>IFERROR(INDEX('Historic replacements'!$E$3:$E$233, MATCH('Household delivery'!$A98, 'Historic replacements'!$A$3:$A$233, 0)), "")</f>
        <v>42.177999999999997</v>
      </c>
      <c r="G98" s="9">
        <f>IFERROR(IF($C98 &lt;= "2023-24", $F98, IF($C98 ="2024-25", INDEX( 'PR24 Forecast'!$F$5:$F$140, MATCH('Household delivery'!$A98, 'PR24 Forecast'!$AA$5:$AA$140, 0)), 'Household delivery'!E98)),"")</f>
        <v>42.177999999999997</v>
      </c>
      <c r="H98" s="10">
        <f t="shared" si="23"/>
        <v>2.1222991355925636E-2</v>
      </c>
      <c r="I98" s="9" t="str">
        <f>IF(C98&gt;="2025-26",D98*'Household rates'!$O$81*'Household rates'!$O$52,"")</f>
        <v/>
      </c>
      <c r="J98" s="9" t="str">
        <f t="shared" si="22"/>
        <v/>
      </c>
      <c r="M98"/>
    </row>
    <row r="99" spans="1:13" ht="14.25">
      <c r="A99" s="4" t="str">
        <f t="shared" si="24"/>
        <v>NES25</v>
      </c>
      <c r="B99" s="4" t="s">
        <v>41</v>
      </c>
      <c r="C99" s="4" t="s">
        <v>65</v>
      </c>
      <c r="D99" s="4">
        <f>IF(C99 &lt; "2024-25", INDEX('Historic replacements'!$G$3:$G$233, MATCH('Household delivery'!A99, 'Historic replacements'!$A$3:$A$233, 0)), INDEX('PR24 Forecast'!$W$5:$W$140, MATCH('Household delivery'!A99, 'PR24 Forecast'!$AA$5:$AA$140, 0)))</f>
        <v>1978.547</v>
      </c>
      <c r="E99" s="9">
        <f>IFERROR(IF('Household delivery'!C99&lt;="2024-25", INDEX('PR19 Forecast'!$E$4:$E$139, MATCH('Household delivery'!A99, 'PR19 Forecast'!$G$4:$G$139, 0)), INDEX('PR24 Forecast'!$K$5:$K$140, MATCH('Household delivery'!$A99, 'PR24 Forecast'!$AA$5:$AA$140, 0))), "")</f>
        <v>59.982999999999997</v>
      </c>
      <c r="F99" s="4" t="str">
        <f>IFERROR(INDEX('Historic replacements'!$E$3:$E$233, MATCH('Household delivery'!$A99, 'Historic replacements'!$A$3:$A$233, 0)), "")</f>
        <v/>
      </c>
      <c r="G99" s="9">
        <f>IFERROR(IF($C99 &lt;= "2023-24", $F99, IF($C99 ="2024-25", INDEX( 'PR24 Forecast'!$F$5:$F$140, MATCH('Household delivery'!$A99, 'PR24 Forecast'!$AA$5:$AA$140, 0)), 'Household delivery'!E99)),"")</f>
        <v>32.334000000000003</v>
      </c>
      <c r="H99" s="10">
        <f t="shared" si="23"/>
        <v>1.6342295634119382E-2</v>
      </c>
      <c r="I99" s="9" t="str">
        <f>IF(C99&gt;="2025-26",D99*'Household rates'!$O$81*'Household rates'!$O$52,"")</f>
        <v/>
      </c>
      <c r="J99" s="9" t="str">
        <f t="shared" si="22"/>
        <v/>
      </c>
      <c r="M99"/>
    </row>
    <row r="100" spans="1:13" ht="14.25">
      <c r="A100" s="4" t="str">
        <f t="shared" si="24"/>
        <v>NES26</v>
      </c>
      <c r="B100" s="4" t="s">
        <v>41</v>
      </c>
      <c r="C100" s="4" t="s">
        <v>101</v>
      </c>
      <c r="D100" s="4">
        <f>IF(C100 &lt; "2024-25", INDEX('Historic replacements'!$G$3:$G$233, MATCH('Household delivery'!A100, 'Historic replacements'!$A$3:$A$233, 0)), INDEX('PR24 Forecast'!$W$5:$W$140, MATCH('Household delivery'!A100, 'PR24 Forecast'!$AA$5:$AA$140, 0)))</f>
        <v>1986.529</v>
      </c>
      <c r="E100" s="9">
        <f>IFERROR(IF('Household delivery'!C100&lt;="2024-25", INDEX('PR19 Forecast'!$E$4:$E$139, MATCH('Household delivery'!A100, 'PR19 Forecast'!$G$4:$G$139, 0)), INDEX('PR24 Forecast'!$K$5:$K$140, MATCH('Household delivery'!$A100, 'PR24 Forecast'!$AA$5:$AA$140, 0))), "")</f>
        <v>81.003999999999991</v>
      </c>
      <c r="F100" s="4" t="str">
        <f>IFERROR(INDEX('Historic replacements'!$E$3:$E$233, MATCH('Household delivery'!$A100, 'Historic replacements'!$A$3:$A$233, 0)), "")</f>
        <v/>
      </c>
      <c r="G100" s="9">
        <f>IFERROR(IF($C100 &lt;= "2023-24", $F100, IF($C100 ="2024-25", INDEX( 'PR24 Forecast'!$F$5:$F$140, MATCH('Household delivery'!$A100, 'PR24 Forecast'!$AA$5:$AA$140, 0)), 'Household delivery'!E100)),"")</f>
        <v>81.003999999999991</v>
      </c>
      <c r="H100" s="10">
        <f t="shared" si="23"/>
        <v>4.0776651133711109E-2</v>
      </c>
      <c r="I100" s="9">
        <f>IF(C100&gt;="2025-26",D100*'Household rates'!$O$81*'Household rates'!$O$52,"")</f>
        <v>17.214415848120989</v>
      </c>
      <c r="J100" s="9">
        <f t="shared" si="22"/>
        <v>63.789584151878998</v>
      </c>
      <c r="M100"/>
    </row>
    <row r="101" spans="1:13" ht="14.25">
      <c r="A101" s="4" t="str">
        <f t="shared" si="24"/>
        <v>NES27</v>
      </c>
      <c r="B101" s="4" t="s">
        <v>41</v>
      </c>
      <c r="C101" s="4" t="s">
        <v>102</v>
      </c>
      <c r="D101" s="4">
        <f>IF(C101 &lt; "2024-25", INDEX('Historic replacements'!$G$3:$G$233, MATCH('Household delivery'!A101, 'Historic replacements'!$A$3:$A$233, 0)), INDEX('PR24 Forecast'!$W$5:$W$140, MATCH('Household delivery'!A101, 'PR24 Forecast'!$AA$5:$AA$140, 0)))</f>
        <v>1995.8420000000001</v>
      </c>
      <c r="E101" s="9">
        <f>IFERROR(IF('Household delivery'!C101&lt;="2024-25", INDEX('PR19 Forecast'!$E$4:$E$139, MATCH('Household delivery'!A101, 'PR19 Forecast'!$G$4:$G$139, 0)), INDEX('PR24 Forecast'!$K$5:$K$140, MATCH('Household delivery'!$A101, 'PR24 Forecast'!$AA$5:$AA$140, 0))), "")</f>
        <v>99.975999999999999</v>
      </c>
      <c r="F101" s="4" t="str">
        <f>IFERROR(INDEX('Historic replacements'!$E$3:$E$233, MATCH('Household delivery'!$A101, 'Historic replacements'!$A$3:$A$233, 0)), "")</f>
        <v/>
      </c>
      <c r="G101" s="9">
        <f>IFERROR(IF($C101 &lt;= "2023-24", $F101, IF($C101 ="2024-25", INDEX( 'PR24 Forecast'!$F$5:$F$140, MATCH('Household delivery'!$A101, 'PR24 Forecast'!$AA$5:$AA$140, 0)), 'Household delivery'!E101)),"")</f>
        <v>99.975999999999999</v>
      </c>
      <c r="H101" s="10">
        <f t="shared" si="23"/>
        <v>5.0092141562308033E-2</v>
      </c>
      <c r="I101" s="9">
        <f>IF(C101&gt;="2025-26",D101*'Household rates'!$O$81*'Household rates'!$O$52,"")</f>
        <v>17.295118347200312</v>
      </c>
      <c r="J101" s="9">
        <f t="shared" si="22"/>
        <v>82.680881652799684</v>
      </c>
      <c r="M101"/>
    </row>
    <row r="102" spans="1:13" ht="14.25">
      <c r="A102" s="4" t="str">
        <f t="shared" si="24"/>
        <v>NES28</v>
      </c>
      <c r="B102" s="4" t="s">
        <v>41</v>
      </c>
      <c r="C102" s="4" t="s">
        <v>103</v>
      </c>
      <c r="D102" s="4">
        <f>IF(C102 &lt; "2024-25", INDEX('Historic replacements'!$G$3:$G$233, MATCH('Household delivery'!A102, 'Historic replacements'!$A$3:$A$233, 0)), INDEX('PR24 Forecast'!$W$5:$W$140, MATCH('Household delivery'!A102, 'PR24 Forecast'!$AA$5:$AA$140, 0)))</f>
        <v>2005.3630000000001</v>
      </c>
      <c r="E102" s="9">
        <f>IFERROR(IF('Household delivery'!C102&lt;="2024-25", INDEX('PR19 Forecast'!$E$4:$E$139, MATCH('Household delivery'!A102, 'PR19 Forecast'!$G$4:$G$139, 0)), INDEX('PR24 Forecast'!$K$5:$K$140, MATCH('Household delivery'!$A102, 'PR24 Forecast'!$AA$5:$AA$140, 0))), "")</f>
        <v>97.976000000000013</v>
      </c>
      <c r="F102" s="4" t="str">
        <f>IFERROR(INDEX('Historic replacements'!$E$3:$E$233, MATCH('Household delivery'!$A102, 'Historic replacements'!$A$3:$A$233, 0)), "")</f>
        <v/>
      </c>
      <c r="G102" s="9">
        <f>IFERROR(IF($C102 &lt;= "2023-24", $F102, IF($C102 ="2024-25", INDEX( 'PR24 Forecast'!$F$5:$F$140, MATCH('Household delivery'!$A102, 'PR24 Forecast'!$AA$5:$AA$140, 0)), 'Household delivery'!E102)),"")</f>
        <v>97.976000000000013</v>
      </c>
      <c r="H102" s="10">
        <f t="shared" si="23"/>
        <v>4.8856989981364972E-2</v>
      </c>
      <c r="I102" s="9">
        <f>IF(C102&gt;="2025-26",D102*'Household rates'!$O$81*'Household rates'!$O$52,"")</f>
        <v>17.377623285859631</v>
      </c>
      <c r="J102" s="9">
        <f t="shared" si="22"/>
        <v>80.598376714140386</v>
      </c>
      <c r="M102"/>
    </row>
    <row r="103" spans="1:13" ht="14.25">
      <c r="A103" s="4" t="str">
        <f t="shared" si="24"/>
        <v>NES29</v>
      </c>
      <c r="B103" s="4" t="s">
        <v>41</v>
      </c>
      <c r="C103" s="4" t="s">
        <v>104</v>
      </c>
      <c r="D103" s="4">
        <f>IF(C103 &lt; "2024-25", INDEX('Historic replacements'!$G$3:$G$233, MATCH('Household delivery'!A103, 'Historic replacements'!$A$3:$A$233, 0)), INDEX('PR24 Forecast'!$W$5:$W$140, MATCH('Household delivery'!A103, 'PR24 Forecast'!$AA$5:$AA$140, 0)))</f>
        <v>2014.4349999999999</v>
      </c>
      <c r="E103" s="9">
        <f>IFERROR(IF('Household delivery'!C103&lt;="2024-25", INDEX('PR19 Forecast'!$E$4:$E$139, MATCH('Household delivery'!A103, 'PR19 Forecast'!$G$4:$G$139, 0)), INDEX('PR24 Forecast'!$K$5:$K$140, MATCH('Household delivery'!$A103, 'PR24 Forecast'!$AA$5:$AA$140, 0))), "")</f>
        <v>103.57599999999999</v>
      </c>
      <c r="F103" s="4" t="str">
        <f>IFERROR(INDEX('Historic replacements'!$E$3:$E$233, MATCH('Household delivery'!$A103, 'Historic replacements'!$A$3:$A$233, 0)), "")</f>
        <v/>
      </c>
      <c r="G103" s="9">
        <f>IFERROR(IF($C103 &lt;= "2023-24", $F103, IF($C103 ="2024-25", INDEX( 'PR24 Forecast'!$F$5:$F$140, MATCH('Household delivery'!$A103, 'PR24 Forecast'!$AA$5:$AA$140, 0)), 'Household delivery'!E103)),"")</f>
        <v>103.57599999999999</v>
      </c>
      <c r="H103" s="10">
        <f t="shared" si="23"/>
        <v>5.1416898534824902E-2</v>
      </c>
      <c r="I103" s="9">
        <f>IF(C103&gt;="2025-26",D103*'Household rates'!$O$81*'Household rates'!$O$52,"")</f>
        <v>17.456237381387133</v>
      </c>
      <c r="J103" s="9">
        <f t="shared" si="22"/>
        <v>86.119762618612867</v>
      </c>
      <c r="M103"/>
    </row>
    <row r="104" spans="1:13" ht="14.25">
      <c r="A104" s="4" t="str">
        <f t="shared" si="24"/>
        <v>NES30</v>
      </c>
      <c r="B104" s="4" t="s">
        <v>41</v>
      </c>
      <c r="C104" s="4" t="s">
        <v>105</v>
      </c>
      <c r="D104" s="4">
        <f>IF(C104 &lt; "2024-25", INDEX('Historic replacements'!$G$3:$G$233, MATCH('Household delivery'!A104, 'Historic replacements'!$A$3:$A$233, 0)), INDEX('PR24 Forecast'!$W$5:$W$140, MATCH('Household delivery'!A104, 'PR24 Forecast'!$AA$5:$AA$140, 0)))</f>
        <v>2023.0340000000001</v>
      </c>
      <c r="E104" s="9">
        <f>IFERROR(IF('Household delivery'!C104&lt;="2024-25", INDEX('PR19 Forecast'!$E$4:$E$139, MATCH('Household delivery'!A104, 'PR19 Forecast'!$G$4:$G$139, 0)), INDEX('PR24 Forecast'!$K$5:$K$140, MATCH('Household delivery'!$A104, 'PR24 Forecast'!$AA$5:$AA$140, 0))), "")</f>
        <v>98.465000000000003</v>
      </c>
      <c r="F104" s="4" t="str">
        <f>IFERROR(INDEX('Historic replacements'!$E$3:$E$233, MATCH('Household delivery'!$A104, 'Historic replacements'!$A$3:$A$233, 0)), "")</f>
        <v/>
      </c>
      <c r="G104" s="9">
        <f>IFERROR(IF($C104 &lt;= "2023-24", $F104, IF($C104 ="2024-25", INDEX( 'PR24 Forecast'!$F$5:$F$140, MATCH('Household delivery'!$A104, 'PR24 Forecast'!$AA$5:$AA$140, 0)), 'Household delivery'!E104)),"")</f>
        <v>98.465000000000003</v>
      </c>
      <c r="H104" s="10">
        <f t="shared" si="23"/>
        <v>4.8671945207050399E-2</v>
      </c>
      <c r="I104" s="9">
        <f>IF(C104&gt;="2025-26",D104*'Household rates'!$O$81*'Household rates'!$O$52,"")</f>
        <v>17.530752659985129</v>
      </c>
      <c r="J104" s="9">
        <f t="shared" si="22"/>
        <v>80.934247340014878</v>
      </c>
      <c r="M104"/>
    </row>
    <row r="105" spans="1:13" ht="14.25">
      <c r="A105" s="4" t="str">
        <f t="shared" si="24"/>
        <v>NWT12</v>
      </c>
      <c r="B105" s="4" t="s">
        <v>42</v>
      </c>
      <c r="C105" s="4" t="s">
        <v>28</v>
      </c>
      <c r="D105" s="4">
        <f>IF(C105 &lt; "2024-25", INDEX('Historic replacements'!$G$3:$G$233, MATCH('Household delivery'!A105, 'Historic replacements'!$A$3:$A$233, 0)), INDEX('PR24 Forecast'!$W$5:$W$140, MATCH('Household delivery'!A105, 'PR24 Forecast'!$AA$5:$AA$140, 0)))</f>
        <v>3017.799</v>
      </c>
      <c r="E105" s="9" t="str">
        <f>IFERROR(IF('Household delivery'!C105&lt;="2024-25", INDEX('PR19 Forecast'!$E$4:$E$139, MATCH('Household delivery'!A105, 'PR19 Forecast'!$G$4:$G$139, 0)), INDEX('PR24 Forecast'!$K$5:$K$140, MATCH('Household delivery'!$A105, 'PR24 Forecast'!$AA$5:$AA$140, 0))), "")</f>
        <v/>
      </c>
      <c r="F105" s="4">
        <f>IFERROR(INDEX('Historic replacements'!$E$3:$E$233, MATCH('Household delivery'!$A105, 'Historic replacements'!$A$3:$A$233, 0)), "")</f>
        <v>27.093</v>
      </c>
      <c r="G105" s="9">
        <f>IFERROR(IF($C105 &lt;= "2023-24", $F105, IF($C105 ="2024-25", INDEX( 'PR24 Forecast'!$F$5:$F$140, MATCH('Household delivery'!$A105, 'PR24 Forecast'!$AA$5:$AA$140, 0)), 'Household delivery'!E105)),"")</f>
        <v>27.093</v>
      </c>
      <c r="H105" s="10">
        <f t="shared" si="23"/>
        <v>8.9777350976655498E-3</v>
      </c>
      <c r="I105" s="9" t="str">
        <f>IF(C105&gt;="2025-26",D105*'Household rates'!$O$81*'Household rates'!$O$52,"")</f>
        <v/>
      </c>
      <c r="J105" s="9" t="str">
        <f t="shared" si="22"/>
        <v/>
      </c>
      <c r="M105"/>
    </row>
    <row r="106" spans="1:13" ht="14.25">
      <c r="A106" s="4" t="str">
        <f t="shared" si="24"/>
        <v>NWT13</v>
      </c>
      <c r="B106" s="4" t="s">
        <v>42</v>
      </c>
      <c r="C106" s="4" t="s">
        <v>29</v>
      </c>
      <c r="D106" s="4">
        <f>IF(C106 &lt; "2024-25", INDEX('Historic replacements'!$G$3:$G$233, MATCH('Household delivery'!A106, 'Historic replacements'!$A$3:$A$233, 0)), INDEX('PR24 Forecast'!$W$5:$W$140, MATCH('Household delivery'!A106, 'PR24 Forecast'!$AA$5:$AA$140, 0)))</f>
        <v>3027.6309999999999</v>
      </c>
      <c r="E106" s="9" t="str">
        <f>IFERROR(IF('Household delivery'!C106&lt;="2024-25", INDEX('PR19 Forecast'!$E$4:$E$139, MATCH('Household delivery'!A106, 'PR19 Forecast'!$G$4:$G$139, 0)), INDEX('PR24 Forecast'!$K$5:$K$140, MATCH('Household delivery'!$A106, 'PR24 Forecast'!$AA$5:$AA$140, 0))), "")</f>
        <v/>
      </c>
      <c r="F106" s="4">
        <f>IFERROR(INDEX('Historic replacements'!$E$3:$E$233, MATCH('Household delivery'!$A106, 'Historic replacements'!$A$3:$A$233, 0)), "")</f>
        <v>23.001999999999999</v>
      </c>
      <c r="G106" s="9">
        <f>IFERROR(IF($C106 &lt;= "2023-24", $F106, IF($C106 ="2024-25", INDEX( 'PR24 Forecast'!$F$5:$F$140, MATCH('Household delivery'!$A106, 'PR24 Forecast'!$AA$5:$AA$140, 0)), 'Household delivery'!E106)),"")</f>
        <v>23.001999999999999</v>
      </c>
      <c r="H106" s="10">
        <f t="shared" si="23"/>
        <v>7.5973591233541998E-3</v>
      </c>
      <c r="I106" s="9" t="str">
        <f>IF(C106&gt;="2025-26",D106*'Household rates'!$O$81*'Household rates'!$O$52,"")</f>
        <v/>
      </c>
      <c r="J106" s="9" t="str">
        <f t="shared" si="22"/>
        <v/>
      </c>
      <c r="M106"/>
    </row>
    <row r="107" spans="1:13" ht="14.25">
      <c r="A107" s="4" t="str">
        <f t="shared" si="24"/>
        <v>NWT14</v>
      </c>
      <c r="B107" s="4" t="s">
        <v>42</v>
      </c>
      <c r="C107" s="4" t="s">
        <v>30</v>
      </c>
      <c r="D107" s="4">
        <f>IF(C107 &lt; "2024-25", INDEX('Historic replacements'!$G$3:$G$233, MATCH('Household delivery'!A107, 'Historic replacements'!$A$3:$A$233, 0)), INDEX('PR24 Forecast'!$W$5:$W$140, MATCH('Household delivery'!A107, 'PR24 Forecast'!$AA$5:$AA$140, 0)))</f>
        <v>3039.8989999999999</v>
      </c>
      <c r="E107" s="9" t="str">
        <f>IFERROR(IF('Household delivery'!C107&lt;="2024-25", INDEX('PR19 Forecast'!$E$4:$E$139, MATCH('Household delivery'!A107, 'PR19 Forecast'!$G$4:$G$139, 0)), INDEX('PR24 Forecast'!$K$5:$K$140, MATCH('Household delivery'!$A107, 'PR24 Forecast'!$AA$5:$AA$140, 0))), "")</f>
        <v/>
      </c>
      <c r="F107" s="4">
        <f>IFERROR(INDEX('Historic replacements'!$E$3:$E$233, MATCH('Household delivery'!$A107, 'Historic replacements'!$A$3:$A$233, 0)), "")</f>
        <v>51.923000000000002</v>
      </c>
      <c r="G107" s="9">
        <f>IFERROR(IF($C107 &lt;= "2023-24", $F107, IF($C107 ="2024-25", INDEX( 'PR24 Forecast'!$F$5:$F$140, MATCH('Household delivery'!$A107, 'PR24 Forecast'!$AA$5:$AA$140, 0)), 'Household delivery'!E107)),"")</f>
        <v>51.923000000000002</v>
      </c>
      <c r="H107" s="10">
        <f t="shared" si="23"/>
        <v>1.7080501687720549E-2</v>
      </c>
      <c r="I107" s="9" t="str">
        <f>IF(C107&gt;="2025-26",D107*'Household rates'!$O$81*'Household rates'!$O$52,"")</f>
        <v/>
      </c>
      <c r="J107" s="9" t="str">
        <f t="shared" si="22"/>
        <v/>
      </c>
      <c r="M107"/>
    </row>
    <row r="108" spans="1:13" ht="14.25">
      <c r="A108" s="4" t="str">
        <f t="shared" si="24"/>
        <v>NWT15</v>
      </c>
      <c r="B108" s="4" t="s">
        <v>42</v>
      </c>
      <c r="C108" s="4" t="s">
        <v>31</v>
      </c>
      <c r="D108" s="4">
        <f>IF(C108 &lt; "2024-25", INDEX('Historic replacements'!$G$3:$G$233, MATCH('Household delivery'!A108, 'Historic replacements'!$A$3:$A$233, 0)), INDEX('PR24 Forecast'!$W$5:$W$140, MATCH('Household delivery'!A108, 'PR24 Forecast'!$AA$5:$AA$140, 0)))</f>
        <v>3055.0680000000002</v>
      </c>
      <c r="E108" s="9" t="str">
        <f>IFERROR(IF('Household delivery'!C108&lt;="2024-25", INDEX('PR19 Forecast'!$E$4:$E$139, MATCH('Household delivery'!A108, 'PR19 Forecast'!$G$4:$G$139, 0)), INDEX('PR24 Forecast'!$K$5:$K$140, MATCH('Household delivery'!$A108, 'PR24 Forecast'!$AA$5:$AA$140, 0))), "")</f>
        <v/>
      </c>
      <c r="F108" s="4">
        <f>IFERROR(INDEX('Historic replacements'!$E$3:$E$233, MATCH('Household delivery'!$A108, 'Historic replacements'!$A$3:$A$233, 0)), "")</f>
        <v>43.685000000000002</v>
      </c>
      <c r="G108" s="9">
        <f>IFERROR(IF($C108 &lt;= "2023-24", $F108, IF($C108 ="2024-25", INDEX( 'PR24 Forecast'!$F$5:$F$140, MATCH('Household delivery'!$A108, 'PR24 Forecast'!$AA$5:$AA$140, 0)), 'Household delivery'!E108)),"")</f>
        <v>43.685000000000002</v>
      </c>
      <c r="H108" s="10">
        <f t="shared" si="23"/>
        <v>1.4299190721777716E-2</v>
      </c>
      <c r="I108" s="9" t="str">
        <f>IF(C108&gt;="2025-26",D108*'Household rates'!$O$81*'Household rates'!$O$52,"")</f>
        <v/>
      </c>
      <c r="J108" s="9" t="str">
        <f t="shared" si="22"/>
        <v/>
      </c>
      <c r="M108"/>
    </row>
    <row r="109" spans="1:13" ht="14.25">
      <c r="A109" s="4" t="str">
        <f t="shared" si="24"/>
        <v>NWT16</v>
      </c>
      <c r="B109" s="4" t="s">
        <v>42</v>
      </c>
      <c r="C109" s="4" t="s">
        <v>32</v>
      </c>
      <c r="D109" s="4">
        <f>IF(C109 &lt; "2024-25", INDEX('Historic replacements'!$G$3:$G$233, MATCH('Household delivery'!A109, 'Historic replacements'!$A$3:$A$233, 0)), INDEX('PR24 Forecast'!$W$5:$W$140, MATCH('Household delivery'!A109, 'PR24 Forecast'!$AA$5:$AA$140, 0)))</f>
        <v>3080.1190000000001</v>
      </c>
      <c r="E109" s="9" t="str">
        <f>IFERROR(IF('Household delivery'!C109&lt;="2024-25", INDEX('PR19 Forecast'!$E$4:$E$139, MATCH('Household delivery'!A109, 'PR19 Forecast'!$G$4:$G$139, 0)), INDEX('PR24 Forecast'!$K$5:$K$140, MATCH('Household delivery'!$A109, 'PR24 Forecast'!$AA$5:$AA$140, 0))), "")</f>
        <v/>
      </c>
      <c r="F109" s="4">
        <f>IFERROR(INDEX('Historic replacements'!$E$3:$E$233, MATCH('Household delivery'!$A109, 'Historic replacements'!$A$3:$A$233, 0)), "")</f>
        <v>81.745000000000005</v>
      </c>
      <c r="G109" s="9">
        <f>IFERROR(IF($C109 &lt;= "2023-24", $F109, IF($C109 ="2024-25", INDEX( 'PR24 Forecast'!$F$5:$F$140, MATCH('Household delivery'!$A109, 'PR24 Forecast'!$AA$5:$AA$140, 0)), 'Household delivery'!E109)),"")</f>
        <v>81.745000000000005</v>
      </c>
      <c r="H109" s="10">
        <f t="shared" si="23"/>
        <v>2.6539559023531233E-2</v>
      </c>
      <c r="I109" s="9" t="str">
        <f>IF(C109&gt;="2025-26",D109*'Household rates'!$O$81*'Household rates'!$O$52,"")</f>
        <v/>
      </c>
      <c r="J109" s="9" t="str">
        <f t="shared" si="22"/>
        <v/>
      </c>
      <c r="M109"/>
    </row>
    <row r="110" spans="1:13" ht="14.25">
      <c r="A110" s="4" t="str">
        <f t="shared" si="24"/>
        <v>NWT17</v>
      </c>
      <c r="B110" s="4" t="s">
        <v>42</v>
      </c>
      <c r="C110" s="4" t="s">
        <v>33</v>
      </c>
      <c r="D110" s="4">
        <f>IF(C110 &lt; "2024-25", INDEX('Historic replacements'!$G$3:$G$233, MATCH('Household delivery'!A110, 'Historic replacements'!$A$3:$A$233, 0)), INDEX('PR24 Forecast'!$W$5:$W$140, MATCH('Household delivery'!A110, 'PR24 Forecast'!$AA$5:$AA$140, 0)))</f>
        <v>3101.9169999999999</v>
      </c>
      <c r="E110" s="9" t="str">
        <f>IFERROR(IF('Household delivery'!C110&lt;="2024-25", INDEX('PR19 Forecast'!$E$4:$E$139, MATCH('Household delivery'!A110, 'PR19 Forecast'!$G$4:$G$139, 0)), INDEX('PR24 Forecast'!$K$5:$K$140, MATCH('Household delivery'!$A110, 'PR24 Forecast'!$AA$5:$AA$140, 0))), "")</f>
        <v/>
      </c>
      <c r="F110" s="4">
        <f>IFERROR(INDEX('Historic replacements'!$E$3:$E$233, MATCH('Household delivery'!$A110, 'Historic replacements'!$A$3:$A$233, 0)), "")</f>
        <v>10.167</v>
      </c>
      <c r="G110" s="9">
        <f>IFERROR(IF($C110 &lt;= "2023-24", $F110, IF($C110 ="2024-25", INDEX( 'PR24 Forecast'!$F$5:$F$140, MATCH('Household delivery'!$A110, 'PR24 Forecast'!$AA$5:$AA$140, 0)), 'Household delivery'!E110)),"")</f>
        <v>10.167</v>
      </c>
      <c r="H110" s="10">
        <f t="shared" si="23"/>
        <v>3.2776505625392296E-3</v>
      </c>
      <c r="I110" s="9" t="str">
        <f>IF(C110&gt;="2025-26",D110*'Household rates'!$O$81*'Household rates'!$O$52,"")</f>
        <v/>
      </c>
      <c r="J110" s="9" t="str">
        <f t="shared" si="22"/>
        <v/>
      </c>
      <c r="M110"/>
    </row>
    <row r="111" spans="1:13" ht="14.25">
      <c r="A111" s="4" t="str">
        <f t="shared" si="24"/>
        <v>NWT18</v>
      </c>
      <c r="B111" s="4" t="s">
        <v>42</v>
      </c>
      <c r="C111" s="4" t="s">
        <v>34</v>
      </c>
      <c r="D111" s="4">
        <f>IF(C111 &lt; "2024-25", INDEX('Historic replacements'!$G$3:$G$233, MATCH('Household delivery'!A111, 'Historic replacements'!$A$3:$A$233, 0)), INDEX('PR24 Forecast'!$W$5:$W$140, MATCH('Household delivery'!A111, 'PR24 Forecast'!$AA$5:$AA$140, 0)))</f>
        <v>3123.0030000000002</v>
      </c>
      <c r="E111" s="9">
        <f>IFERROR(IF('Household delivery'!C111&lt;="2024-25", INDEX('PR19 Forecast'!$E$4:$E$139, MATCH('Household delivery'!A111, 'PR19 Forecast'!$G$4:$G$139, 0)), INDEX('PR24 Forecast'!$K$5:$K$140, MATCH('Household delivery'!$A111, 'PR24 Forecast'!$AA$5:$AA$140, 0))), "")</f>
        <v>8.4090000000000007</v>
      </c>
      <c r="F111" s="4">
        <f>IFERROR(INDEX('Historic replacements'!$E$3:$E$233, MATCH('Household delivery'!$A111, 'Historic replacements'!$A$3:$A$233, 0)), "")</f>
        <v>8.4090000000000007</v>
      </c>
      <c r="G111" s="9">
        <f>IFERROR(IF($C111 &lt;= "2023-24", $F111, IF($C111 ="2024-25", INDEX( 'PR24 Forecast'!$F$5:$F$140, MATCH('Household delivery'!$A111, 'PR24 Forecast'!$AA$5:$AA$140, 0)), 'Household delivery'!E111)),"")</f>
        <v>8.4090000000000007</v>
      </c>
      <c r="H111" s="10">
        <f t="shared" si="23"/>
        <v>2.6926006795382523E-3</v>
      </c>
      <c r="I111" s="9" t="str">
        <f>IF(C111&gt;="2025-26",D111*'Household rates'!$O$81*'Household rates'!$O$52,"")</f>
        <v/>
      </c>
      <c r="J111" s="9" t="str">
        <f t="shared" si="22"/>
        <v/>
      </c>
      <c r="M111"/>
    </row>
    <row r="112" spans="1:13" ht="14.25">
      <c r="A112" s="4" t="str">
        <f t="shared" si="24"/>
        <v>NWT19</v>
      </c>
      <c r="B112" s="4" t="s">
        <v>42</v>
      </c>
      <c r="C112" s="4" t="s">
        <v>35</v>
      </c>
      <c r="D112" s="4">
        <f>IF(C112 &lt; "2024-25", INDEX('Historic replacements'!$G$3:$G$233, MATCH('Household delivery'!A112, 'Historic replacements'!$A$3:$A$233, 0)), INDEX('PR24 Forecast'!$W$5:$W$140, MATCH('Household delivery'!A112, 'PR24 Forecast'!$AA$5:$AA$140, 0)))</f>
        <v>3153.6080000000002</v>
      </c>
      <c r="E112" s="9">
        <f>IFERROR(IF('Household delivery'!C112&lt;="2024-25", INDEX('PR19 Forecast'!$E$4:$E$139, MATCH('Household delivery'!A112, 'PR19 Forecast'!$G$4:$G$139, 0)), INDEX('PR24 Forecast'!$K$5:$K$140, MATCH('Household delivery'!$A112, 'PR24 Forecast'!$AA$5:$AA$140, 0))), "")</f>
        <v>8.4499999999999993</v>
      </c>
      <c r="F112" s="4">
        <f>IFERROR(INDEX('Historic replacements'!$E$3:$E$233, MATCH('Household delivery'!$A112, 'Historic replacements'!$A$3:$A$233, 0)), "")</f>
        <v>8.4499999999999993</v>
      </c>
      <c r="G112" s="9">
        <f>IFERROR(IF($C112 &lt;= "2023-24", $F112, IF($C112 ="2024-25", INDEX( 'PR24 Forecast'!$F$5:$F$140, MATCH('Household delivery'!$A112, 'PR24 Forecast'!$AA$5:$AA$140, 0)), 'Household delivery'!E112)),"")</f>
        <v>8.4499999999999993</v>
      </c>
      <c r="H112" s="10">
        <f t="shared" si="23"/>
        <v>2.6794706253916146E-3</v>
      </c>
      <c r="I112" s="9" t="str">
        <f>IF(C112&gt;="2025-26",D112*'Household rates'!$O$81*'Household rates'!$O$52,"")</f>
        <v/>
      </c>
      <c r="J112" s="9" t="str">
        <f t="shared" si="22"/>
        <v/>
      </c>
      <c r="M112"/>
    </row>
    <row r="113" spans="1:13" ht="14.25">
      <c r="A113" s="4" t="str">
        <f t="shared" si="24"/>
        <v>NWT20</v>
      </c>
      <c r="B113" s="4" t="s">
        <v>42</v>
      </c>
      <c r="C113" s="4" t="s">
        <v>36</v>
      </c>
      <c r="D113" s="4">
        <f>IF(C113 &lt; "2024-25", INDEX('Historic replacements'!$G$3:$G$233, MATCH('Household delivery'!A113, 'Historic replacements'!$A$3:$A$233, 0)), INDEX('PR24 Forecast'!$W$5:$W$140, MATCH('Household delivery'!A113, 'PR24 Forecast'!$AA$5:$AA$140, 0)))</f>
        <v>3187.806</v>
      </c>
      <c r="E113" s="9">
        <f>IFERROR(IF('Household delivery'!C113&lt;="2024-25", INDEX('PR19 Forecast'!$E$4:$E$139, MATCH('Household delivery'!A113, 'PR19 Forecast'!$G$4:$G$139, 0)), INDEX('PR24 Forecast'!$K$5:$K$140, MATCH('Household delivery'!$A113, 'PR24 Forecast'!$AA$5:$AA$140, 0))), "")</f>
        <v>9.3759999999999994</v>
      </c>
      <c r="F113" s="4">
        <f>IFERROR(INDEX('Historic replacements'!$E$3:$E$233, MATCH('Household delivery'!$A113, 'Historic replacements'!$A$3:$A$233, 0)), "")</f>
        <v>9.5790000000000006</v>
      </c>
      <c r="G113" s="9">
        <f>IFERROR(IF($C113 &lt;= "2023-24", $F113, IF($C113 ="2024-25", INDEX( 'PR24 Forecast'!$F$5:$F$140, MATCH('Household delivery'!$A113, 'PR24 Forecast'!$AA$5:$AA$140, 0)), 'Household delivery'!E113)),"")</f>
        <v>9.5790000000000006</v>
      </c>
      <c r="H113" s="10">
        <f t="shared" si="23"/>
        <v>3.0048880013401067E-3</v>
      </c>
      <c r="I113" s="9" t="str">
        <f>IF(C113&gt;="2025-26",D113*'Household rates'!$O$81*'Household rates'!$O$52,"")</f>
        <v/>
      </c>
      <c r="J113" s="9" t="str">
        <f t="shared" si="22"/>
        <v/>
      </c>
      <c r="M113"/>
    </row>
    <row r="114" spans="1:13" ht="14.25">
      <c r="A114" s="4" t="str">
        <f t="shared" si="24"/>
        <v>NWT21</v>
      </c>
      <c r="B114" s="4" t="s">
        <v>42</v>
      </c>
      <c r="C114" s="4" t="s">
        <v>37</v>
      </c>
      <c r="D114" s="4">
        <f>IF(C114 &lt; "2024-25", INDEX('Historic replacements'!$G$3:$G$233, MATCH('Household delivery'!A114, 'Historic replacements'!$A$3:$A$233, 0)), INDEX('PR24 Forecast'!$W$5:$W$140, MATCH('Household delivery'!A114, 'PR24 Forecast'!$AA$5:$AA$140, 0)))</f>
        <v>3214.569</v>
      </c>
      <c r="E114" s="9">
        <f>IFERROR(IF('Household delivery'!C114&lt;="2024-25", INDEX('PR19 Forecast'!$E$4:$E$139, MATCH('Household delivery'!A114, 'PR19 Forecast'!$G$4:$G$139, 0)), INDEX('PR24 Forecast'!$K$5:$K$140, MATCH('Household delivery'!$A114, 'PR24 Forecast'!$AA$5:$AA$140, 0))), "")</f>
        <v>9.3759999999999994</v>
      </c>
      <c r="F114" s="4">
        <f>IFERROR(INDEX('Historic replacements'!$E$3:$E$233, MATCH('Household delivery'!$A114, 'Historic replacements'!$A$3:$A$233, 0)), "")</f>
        <v>7.5750000000000002</v>
      </c>
      <c r="G114" s="9">
        <f>IFERROR(IF($C114 &lt;= "2023-24", $F114, IF($C114 ="2024-25", INDEX( 'PR24 Forecast'!$F$5:$F$140, MATCH('Household delivery'!$A114, 'PR24 Forecast'!$AA$5:$AA$140, 0)), 'Household delivery'!E114)),"")</f>
        <v>7.5750000000000002</v>
      </c>
      <c r="H114" s="10">
        <f t="shared" si="23"/>
        <v>2.3564589840815364E-3</v>
      </c>
      <c r="I114" s="9" t="str">
        <f>IF(C114&gt;="2025-26",D114*'Household rates'!$O$81*'Household rates'!$O$52,"")</f>
        <v/>
      </c>
      <c r="J114" s="9" t="str">
        <f t="shared" si="22"/>
        <v/>
      </c>
      <c r="M114"/>
    </row>
    <row r="115" spans="1:13" ht="14.25">
      <c r="A115" s="4" t="str">
        <f t="shared" si="24"/>
        <v>NWT22</v>
      </c>
      <c r="B115" s="4" t="s">
        <v>42</v>
      </c>
      <c r="C115" s="4" t="s">
        <v>38</v>
      </c>
      <c r="D115" s="4">
        <f>IF(C115 &lt; "2024-25", INDEX('Historic replacements'!$G$3:$G$233, MATCH('Household delivery'!A115, 'Historic replacements'!$A$3:$A$233, 0)), INDEX('PR24 Forecast'!$W$5:$W$140, MATCH('Household delivery'!A115, 'PR24 Forecast'!$AA$5:$AA$140, 0)))</f>
        <v>3241.2750000000001</v>
      </c>
      <c r="E115" s="9">
        <f>IFERROR(IF('Household delivery'!C115&lt;="2024-25", INDEX('PR19 Forecast'!$E$4:$E$139, MATCH('Household delivery'!A115, 'PR19 Forecast'!$G$4:$G$139, 0)), INDEX('PR24 Forecast'!$K$5:$K$140, MATCH('Household delivery'!$A115, 'PR24 Forecast'!$AA$5:$AA$140, 0))), "")</f>
        <v>9.3759999999999994</v>
      </c>
      <c r="F115" s="4">
        <f>IFERROR(INDEX('Historic replacements'!$E$3:$E$233, MATCH('Household delivery'!$A115, 'Historic replacements'!$A$3:$A$233, 0)), "")</f>
        <v>10.994999999999999</v>
      </c>
      <c r="G115" s="9">
        <f>IFERROR(IF($C115 &lt;= "2023-24", $F115, IF($C115 ="2024-25", INDEX( 'PR24 Forecast'!$F$5:$F$140, MATCH('Household delivery'!$A115, 'PR24 Forecast'!$AA$5:$AA$140, 0)), 'Household delivery'!E115)),"")</f>
        <v>10.994999999999999</v>
      </c>
      <c r="H115" s="10">
        <f t="shared" si="23"/>
        <v>3.3921836314413307E-3</v>
      </c>
      <c r="I115" s="9" t="str">
        <f>IF(C115&gt;="2025-26",D115*'Household rates'!$O$81*'Household rates'!$O$52,"")</f>
        <v/>
      </c>
      <c r="J115" s="9" t="str">
        <f t="shared" si="22"/>
        <v/>
      </c>
      <c r="M115"/>
    </row>
    <row r="116" spans="1:13" ht="14.25">
      <c r="A116" s="4" t="str">
        <f t="shared" si="24"/>
        <v>NWT23</v>
      </c>
      <c r="B116" s="4" t="s">
        <v>42</v>
      </c>
      <c r="C116" s="4" t="s">
        <v>39</v>
      </c>
      <c r="D116" s="4">
        <f>IF(C116 &lt; "2024-25", INDEX('Historic replacements'!$G$3:$G$233, MATCH('Household delivery'!A116, 'Historic replacements'!$A$3:$A$233, 0)), INDEX('PR24 Forecast'!$W$5:$W$140, MATCH('Household delivery'!A116, 'PR24 Forecast'!$AA$5:$AA$140, 0)))</f>
        <v>3256.6849999999999</v>
      </c>
      <c r="E116" s="9">
        <f>IFERROR(IF('Household delivery'!C116&lt;="2024-25", INDEX('PR19 Forecast'!$E$4:$E$139, MATCH('Household delivery'!A116, 'PR19 Forecast'!$G$4:$G$139, 0)), INDEX('PR24 Forecast'!$K$5:$K$140, MATCH('Household delivery'!$A116, 'PR24 Forecast'!$AA$5:$AA$140, 0))), "")</f>
        <v>9.3759999999999994</v>
      </c>
      <c r="F116" s="4">
        <f>IFERROR(INDEX('Historic replacements'!$E$3:$E$233, MATCH('Household delivery'!$A116, 'Historic replacements'!$A$3:$A$233, 0)), "")</f>
        <v>10.052</v>
      </c>
      <c r="G116" s="9">
        <f>IFERROR(IF($C116 &lt;= "2023-24", $F116, IF($C116 ="2024-25", INDEX( 'PR24 Forecast'!$F$5:$F$140, MATCH('Household delivery'!$A116, 'PR24 Forecast'!$AA$5:$AA$140, 0)), 'Household delivery'!E116)),"")</f>
        <v>10.052</v>
      </c>
      <c r="H116" s="10">
        <f t="shared" si="23"/>
        <v>3.086574231158371E-3</v>
      </c>
      <c r="I116" s="9" t="str">
        <f>IF(C116&gt;="2025-26",D116*'Household rates'!$O$81*'Household rates'!$O$52,"")</f>
        <v/>
      </c>
      <c r="J116" s="9" t="str">
        <f t="shared" si="22"/>
        <v/>
      </c>
      <c r="M116"/>
    </row>
    <row r="117" spans="1:13" ht="14.25">
      <c r="A117" s="4" t="str">
        <f t="shared" si="24"/>
        <v>NWT24</v>
      </c>
      <c r="B117" s="4" t="s">
        <v>42</v>
      </c>
      <c r="C117" s="4" t="s">
        <v>40</v>
      </c>
      <c r="D117" s="4">
        <f>IF(C117 &lt; "2024-25", INDEX('Historic replacements'!$G$3:$G$233, MATCH('Household delivery'!A117, 'Historic replacements'!$A$3:$A$233, 0)), INDEX('PR24 Forecast'!$W$5:$W$140, MATCH('Household delivery'!A117, 'PR24 Forecast'!$AA$5:$AA$140, 0)))</f>
        <v>3282.8799999999997</v>
      </c>
      <c r="E117" s="9">
        <f>IFERROR(IF('Household delivery'!C117&lt;="2024-25", INDEX('PR19 Forecast'!$E$4:$E$139, MATCH('Household delivery'!A117, 'PR19 Forecast'!$G$4:$G$139, 0)), INDEX('PR24 Forecast'!$K$5:$K$140, MATCH('Household delivery'!$A117, 'PR24 Forecast'!$AA$5:$AA$140, 0))), "")</f>
        <v>9.3759999999999994</v>
      </c>
      <c r="F117" s="4">
        <f>IFERROR(INDEX('Historic replacements'!$E$3:$E$233, MATCH('Household delivery'!$A117, 'Historic replacements'!$A$3:$A$233, 0)), "")</f>
        <v>11.307</v>
      </c>
      <c r="G117" s="9">
        <f>IFERROR(IF($C117 &lt;= "2023-24", $F117, IF($C117 ="2024-25", INDEX( 'PR24 Forecast'!$F$5:$F$140, MATCH('Household delivery'!$A117, 'PR24 Forecast'!$AA$5:$AA$140, 0)), 'Household delivery'!E117)),"")</f>
        <v>11.307</v>
      </c>
      <c r="H117" s="10">
        <f t="shared" si="23"/>
        <v>3.4442318939467789E-3</v>
      </c>
      <c r="I117" s="9" t="str">
        <f>IF(C117&gt;="2025-26",D117*'Household rates'!$O$81*'Household rates'!$O$52,"")</f>
        <v/>
      </c>
      <c r="J117" s="9" t="str">
        <f t="shared" si="22"/>
        <v/>
      </c>
      <c r="M117"/>
    </row>
    <row r="118" spans="1:13" ht="14.25">
      <c r="A118" s="4" t="str">
        <f t="shared" si="24"/>
        <v>NWT25</v>
      </c>
      <c r="B118" s="4" t="s">
        <v>42</v>
      </c>
      <c r="C118" s="4" t="s">
        <v>65</v>
      </c>
      <c r="D118" s="4">
        <f>IF(C118 &lt; "2024-25", INDEX('Historic replacements'!$G$3:$G$233, MATCH('Household delivery'!A118, 'Historic replacements'!$A$3:$A$233, 0)), INDEX('PR24 Forecast'!$W$5:$W$140, MATCH('Household delivery'!A118, 'PR24 Forecast'!$AA$5:$AA$140, 0)))</f>
        <v>3306.284000000001</v>
      </c>
      <c r="E118" s="9">
        <f>IFERROR(IF('Household delivery'!C118&lt;="2024-25", INDEX('PR19 Forecast'!$E$4:$E$139, MATCH('Household delivery'!A118, 'PR19 Forecast'!$G$4:$G$139, 0)), INDEX('PR24 Forecast'!$K$5:$K$140, MATCH('Household delivery'!$A118, 'PR24 Forecast'!$AA$5:$AA$140, 0))), "")</f>
        <v>20.347999999999999</v>
      </c>
      <c r="F118" s="4" t="str">
        <f>IFERROR(INDEX('Historic replacements'!$E$3:$E$233, MATCH('Household delivery'!$A118, 'Historic replacements'!$A$3:$A$233, 0)), "")</f>
        <v/>
      </c>
      <c r="G118" s="9">
        <f>IFERROR(IF($C118 &lt;= "2023-24", $F118, IF($C118 ="2024-25", INDEX( 'PR24 Forecast'!$F$5:$F$140, MATCH('Household delivery'!$A118, 'PR24 Forecast'!$AA$5:$AA$140, 0)), 'Household delivery'!E118)),"")</f>
        <v>11.827</v>
      </c>
      <c r="H118" s="10">
        <f t="shared" si="23"/>
        <v>3.5771276756624646E-3</v>
      </c>
      <c r="I118" s="9" t="str">
        <f>IF(C118&gt;="2025-26",D118*'Household rates'!$O$81*'Household rates'!$O$52,"")</f>
        <v/>
      </c>
      <c r="J118" s="9" t="str">
        <f t="shared" si="22"/>
        <v/>
      </c>
      <c r="M118"/>
    </row>
    <row r="119" spans="1:13" ht="14.25">
      <c r="A119" s="4" t="str">
        <f t="shared" si="24"/>
        <v>NWT26</v>
      </c>
      <c r="B119" s="4" t="s">
        <v>42</v>
      </c>
      <c r="C119" s="4" t="s">
        <v>101</v>
      </c>
      <c r="D119" s="4">
        <f>IF(C119 &lt; "2024-25", INDEX('Historic replacements'!$G$3:$G$233, MATCH('Household delivery'!A119, 'Historic replacements'!$A$3:$A$233, 0)), INDEX('PR24 Forecast'!$W$5:$W$140, MATCH('Household delivery'!A119, 'PR24 Forecast'!$AA$5:$AA$140, 0)))</f>
        <v>3330.0810000000001</v>
      </c>
      <c r="E119" s="9">
        <f>IFERROR(IF('Household delivery'!C119&lt;="2024-25", INDEX('PR19 Forecast'!$E$4:$E$139, MATCH('Household delivery'!A119, 'PR19 Forecast'!$G$4:$G$139, 0)), INDEX('PR24 Forecast'!$K$5:$K$140, MATCH('Household delivery'!$A119, 'PR24 Forecast'!$AA$5:$AA$140, 0))), "")</f>
        <v>50</v>
      </c>
      <c r="F119" s="4" t="str">
        <f>IFERROR(INDEX('Historic replacements'!$E$3:$E$233, MATCH('Household delivery'!$A119, 'Historic replacements'!$A$3:$A$233, 0)), "")</f>
        <v/>
      </c>
      <c r="G119" s="9">
        <f>IFERROR(IF($C119 &lt;= "2023-24", $F119, IF($C119 ="2024-25", INDEX( 'PR24 Forecast'!$F$5:$F$140, MATCH('Household delivery'!$A119, 'PR24 Forecast'!$AA$5:$AA$140, 0)), 'Household delivery'!E119)),"")</f>
        <v>50</v>
      </c>
      <c r="H119" s="10">
        <f t="shared" si="23"/>
        <v>1.5014649793803814E-2</v>
      </c>
      <c r="I119" s="9">
        <f>IF(C119&gt;="2025-26",D119*'Household rates'!$O$81*'Household rates'!$O$52,"")</f>
        <v>28.857066341305153</v>
      </c>
      <c r="J119" s="9">
        <f t="shared" si="22"/>
        <v>21.142933658694847</v>
      </c>
      <c r="M119"/>
    </row>
    <row r="120" spans="1:13" ht="14.25">
      <c r="A120" s="4" t="str">
        <f t="shared" si="24"/>
        <v>NWT27</v>
      </c>
      <c r="B120" s="4" t="s">
        <v>42</v>
      </c>
      <c r="C120" s="4" t="s">
        <v>102</v>
      </c>
      <c r="D120" s="4">
        <f>IF(C120 &lt; "2024-25", INDEX('Historic replacements'!$G$3:$G$233, MATCH('Household delivery'!A120, 'Historic replacements'!$A$3:$A$233, 0)), INDEX('PR24 Forecast'!$W$5:$W$140, MATCH('Household delivery'!A120, 'PR24 Forecast'!$AA$5:$AA$140, 0)))</f>
        <v>3359.5630000000001</v>
      </c>
      <c r="E120" s="9">
        <f>IFERROR(IF('Household delivery'!C120&lt;="2024-25", INDEX('PR19 Forecast'!$E$4:$E$139, MATCH('Household delivery'!A120, 'PR19 Forecast'!$G$4:$G$139, 0)), INDEX('PR24 Forecast'!$K$5:$K$140, MATCH('Household delivery'!$A120, 'PR24 Forecast'!$AA$5:$AA$140, 0))), "")</f>
        <v>50</v>
      </c>
      <c r="F120" s="4" t="str">
        <f>IFERROR(INDEX('Historic replacements'!$E$3:$E$233, MATCH('Household delivery'!$A120, 'Historic replacements'!$A$3:$A$233, 0)), "")</f>
        <v/>
      </c>
      <c r="G120" s="9">
        <f>IFERROR(IF($C120 &lt;= "2023-24", $F120, IF($C120 ="2024-25", INDEX( 'PR24 Forecast'!$F$5:$F$140, MATCH('Household delivery'!$A120, 'PR24 Forecast'!$AA$5:$AA$140, 0)), 'Household delivery'!E120)),"")</f>
        <v>50</v>
      </c>
      <c r="H120" s="10">
        <f t="shared" si="23"/>
        <v>1.4882888042284071E-2</v>
      </c>
      <c r="I120" s="9">
        <f>IF(C120&gt;="2025-26",D120*'Household rates'!$O$81*'Household rates'!$O$52,"")</f>
        <v>29.112544820619728</v>
      </c>
      <c r="J120" s="9">
        <f t="shared" si="22"/>
        <v>20.887455179380272</v>
      </c>
      <c r="M120"/>
    </row>
    <row r="121" spans="1:13" ht="14.25">
      <c r="A121" s="4" t="str">
        <f t="shared" si="24"/>
        <v>NWT28</v>
      </c>
      <c r="B121" s="4" t="s">
        <v>42</v>
      </c>
      <c r="C121" s="4" t="s">
        <v>103</v>
      </c>
      <c r="D121" s="4">
        <f>IF(C121 &lt; "2024-25", INDEX('Historic replacements'!$G$3:$G$233, MATCH('Household delivery'!A121, 'Historic replacements'!$A$3:$A$233, 0)), INDEX('PR24 Forecast'!$W$5:$W$140, MATCH('Household delivery'!A121, 'PR24 Forecast'!$AA$5:$AA$140, 0)))</f>
        <v>3394.2990000000009</v>
      </c>
      <c r="E121" s="9">
        <f>IFERROR(IF('Household delivery'!C121&lt;="2024-25", INDEX('PR19 Forecast'!$E$4:$E$139, MATCH('Household delivery'!A121, 'PR19 Forecast'!$G$4:$G$139, 0)), INDEX('PR24 Forecast'!$K$5:$K$140, MATCH('Household delivery'!$A121, 'PR24 Forecast'!$AA$5:$AA$140, 0))), "")</f>
        <v>50</v>
      </c>
      <c r="F121" s="4" t="str">
        <f>IFERROR(INDEX('Historic replacements'!$E$3:$E$233, MATCH('Household delivery'!$A121, 'Historic replacements'!$A$3:$A$233, 0)), "")</f>
        <v/>
      </c>
      <c r="G121" s="9">
        <f>IFERROR(IF($C121 &lt;= "2023-24", $F121, IF($C121 ="2024-25", INDEX( 'PR24 Forecast'!$F$5:$F$140, MATCH('Household delivery'!$A121, 'PR24 Forecast'!$AA$5:$AA$140, 0)), 'Household delivery'!E121)),"")</f>
        <v>50</v>
      </c>
      <c r="H121" s="10">
        <f t="shared" si="23"/>
        <v>1.473058207305838E-2</v>
      </c>
      <c r="I121" s="9">
        <f>IF(C121&gt;="2025-26",D121*'Household rates'!$O$81*'Household rates'!$O$52,"")</f>
        <v>29.413552230479009</v>
      </c>
      <c r="J121" s="9">
        <f t="shared" si="22"/>
        <v>20.586447769520991</v>
      </c>
      <c r="M121"/>
    </row>
    <row r="122" spans="1:13" ht="14.25">
      <c r="A122" s="4" t="str">
        <f t="shared" si="24"/>
        <v>NWT29</v>
      </c>
      <c r="B122" s="4" t="s">
        <v>42</v>
      </c>
      <c r="C122" s="4" t="s">
        <v>104</v>
      </c>
      <c r="D122" s="4">
        <f>IF(C122 &lt; "2024-25", INDEX('Historic replacements'!$G$3:$G$233, MATCH('Household delivery'!A122, 'Historic replacements'!$A$3:$A$233, 0)), INDEX('PR24 Forecast'!$W$5:$W$140, MATCH('Household delivery'!A122, 'PR24 Forecast'!$AA$5:$AA$140, 0)))</f>
        <v>3427.9340000000002</v>
      </c>
      <c r="E122" s="9">
        <f>IFERROR(IF('Household delivery'!C122&lt;="2024-25", INDEX('PR19 Forecast'!$E$4:$E$139, MATCH('Household delivery'!A122, 'PR19 Forecast'!$G$4:$G$139, 0)), INDEX('PR24 Forecast'!$K$5:$K$140, MATCH('Household delivery'!$A122, 'PR24 Forecast'!$AA$5:$AA$140, 0))), "")</f>
        <v>50</v>
      </c>
      <c r="F122" s="4" t="str">
        <f>IFERROR(INDEX('Historic replacements'!$E$3:$E$233, MATCH('Household delivery'!$A122, 'Historic replacements'!$A$3:$A$233, 0)), "")</f>
        <v/>
      </c>
      <c r="G122" s="9">
        <f>IFERROR(IF($C122 &lt;= "2023-24", $F122, IF($C122 ="2024-25", INDEX( 'PR24 Forecast'!$F$5:$F$140, MATCH('Household delivery'!$A122, 'PR24 Forecast'!$AA$5:$AA$140, 0)), 'Household delivery'!E122)),"")</f>
        <v>50</v>
      </c>
      <c r="H122" s="10">
        <f t="shared" si="23"/>
        <v>1.4586045122222306E-2</v>
      </c>
      <c r="I122" s="9">
        <f>IF(C122&gt;="2025-26",D122*'Household rates'!$O$81*'Household rates'!$O$52,"")</f>
        <v>29.705018842369164</v>
      </c>
      <c r="J122" s="9">
        <f t="shared" si="22"/>
        <v>20.294981157630836</v>
      </c>
      <c r="M122"/>
    </row>
    <row r="123" spans="1:13" ht="14.25">
      <c r="A123" s="4" t="str">
        <f t="shared" si="24"/>
        <v>NWT30</v>
      </c>
      <c r="B123" s="4" t="s">
        <v>42</v>
      </c>
      <c r="C123" s="4" t="s">
        <v>105</v>
      </c>
      <c r="D123" s="4">
        <f>IF(C123 &lt; "2024-25", INDEX('Historic replacements'!$G$3:$G$233, MATCH('Household delivery'!A123, 'Historic replacements'!$A$3:$A$233, 0)), INDEX('PR24 Forecast'!$W$5:$W$140, MATCH('Household delivery'!A123, 'PR24 Forecast'!$AA$5:$AA$140, 0)))</f>
        <v>3487.754247346455</v>
      </c>
      <c r="E123" s="9">
        <f>IFERROR(IF('Household delivery'!C123&lt;="2024-25", INDEX('PR19 Forecast'!$E$4:$E$139, MATCH('Household delivery'!A123, 'PR19 Forecast'!$G$4:$G$139, 0)), INDEX('PR24 Forecast'!$K$5:$K$140, MATCH('Household delivery'!$A123, 'PR24 Forecast'!$AA$5:$AA$140, 0))), "")</f>
        <v>50</v>
      </c>
      <c r="F123" s="4" t="str">
        <f>IFERROR(INDEX('Historic replacements'!$E$3:$E$233, MATCH('Household delivery'!$A123, 'Historic replacements'!$A$3:$A$233, 0)), "")</f>
        <v/>
      </c>
      <c r="G123" s="9">
        <f>IFERROR(IF($C123 &lt;= "2023-24", $F123, IF($C123 ="2024-25", INDEX( 'PR24 Forecast'!$F$5:$F$140, MATCH('Household delivery'!$A123, 'PR24 Forecast'!$AA$5:$AA$140, 0)), 'Household delivery'!E123)),"")</f>
        <v>50</v>
      </c>
      <c r="H123" s="10">
        <f t="shared" si="23"/>
        <v>1.4335872442286002E-2</v>
      </c>
      <c r="I123" s="9">
        <f>IF(C123&gt;="2025-26",D123*'Household rates'!$O$81*'Household rates'!$O$52,"")</f>
        <v>30.223395676515221</v>
      </c>
      <c r="J123" s="9">
        <f t="shared" si="22"/>
        <v>19.776604323484779</v>
      </c>
      <c r="M123"/>
    </row>
    <row r="124" spans="1:13" ht="14.25">
      <c r="A124" s="4" t="str">
        <f t="shared" si="24"/>
        <v>PRT12</v>
      </c>
      <c r="B124" s="4" t="s">
        <v>55</v>
      </c>
      <c r="C124" s="4" t="s">
        <v>28</v>
      </c>
      <c r="D124" s="4">
        <f>IF(C124 &lt; "2024-25", INDEX('Historic replacements'!$G$3:$G$233, MATCH('Household delivery'!A124, 'Historic replacements'!$A$3:$A$233, 0)), INDEX('PR24 Forecast'!$W$5:$W$140, MATCH('Household delivery'!A124, 'PR24 Forecast'!$AA$5:$AA$140, 0)))</f>
        <v>286.98399999999998</v>
      </c>
      <c r="E124" s="9" t="str">
        <f>IFERROR(IF('Household delivery'!C124&lt;="2024-25", INDEX('PR19 Forecast'!$E$4:$E$139, MATCH('Household delivery'!A124, 'PR19 Forecast'!$G$4:$G$139, 0)), INDEX('PR24 Forecast'!$K$5:$K$140, MATCH('Household delivery'!$A124, 'PR24 Forecast'!$AA$5:$AA$140, 0))), "")</f>
        <v/>
      </c>
      <c r="F124" s="4">
        <f>IFERROR(INDEX('Historic replacements'!$E$3:$E$233, MATCH('Household delivery'!$A124, 'Historic replacements'!$A$3:$A$233, 0)), "")</f>
        <v>0.17100000000000001</v>
      </c>
      <c r="G124" s="9">
        <f>IFERROR(IF($C124 &lt;= "2023-24", $F124, IF($C124 ="2024-25", INDEX( 'PR24 Forecast'!$F$5:$F$140, MATCH('Household delivery'!$A124, 'PR24 Forecast'!$AA$5:$AA$140, 0)), 'Household delivery'!E124)),"")</f>
        <v>0.17100000000000001</v>
      </c>
      <c r="H124" s="10">
        <f t="shared" si="23"/>
        <v>5.9585203356284674E-4</v>
      </c>
      <c r="I124" s="9" t="str">
        <f>IF(C124&gt;="2025-26",D124*'Household rates'!$O$81*'Household rates'!$O$52,"")</f>
        <v/>
      </c>
      <c r="J124" s="9" t="str">
        <f t="shared" si="22"/>
        <v/>
      </c>
      <c r="M124"/>
    </row>
    <row r="125" spans="1:13" ht="14.25">
      <c r="A125" s="4" t="str">
        <f t="shared" si="24"/>
        <v>PRT13</v>
      </c>
      <c r="B125" s="4" t="s">
        <v>55</v>
      </c>
      <c r="C125" s="4" t="s">
        <v>29</v>
      </c>
      <c r="D125" s="4">
        <f>IF(C125 &lt; "2024-25", INDEX('Historic replacements'!$G$3:$G$233, MATCH('Household delivery'!A125, 'Historic replacements'!$A$3:$A$233, 0)), INDEX('PR24 Forecast'!$W$5:$W$140, MATCH('Household delivery'!A125, 'PR24 Forecast'!$AA$5:$AA$140, 0)))</f>
        <v>290.65699999999998</v>
      </c>
      <c r="E125" s="9" t="str">
        <f>IFERROR(IF('Household delivery'!C125&lt;="2024-25", INDEX('PR19 Forecast'!$E$4:$E$139, MATCH('Household delivery'!A125, 'PR19 Forecast'!$G$4:$G$139, 0)), INDEX('PR24 Forecast'!$K$5:$K$140, MATCH('Household delivery'!$A125, 'PR24 Forecast'!$AA$5:$AA$140, 0))), "")</f>
        <v/>
      </c>
      <c r="F125" s="4">
        <f>IFERROR(INDEX('Historic replacements'!$E$3:$E$233, MATCH('Household delivery'!$A125, 'Historic replacements'!$A$3:$A$233, 0)), "")</f>
        <v>0.26700000000000002</v>
      </c>
      <c r="G125" s="9">
        <f>IFERROR(IF($C125 &lt;= "2023-24", $F125, IF($C125 ="2024-25", INDEX( 'PR24 Forecast'!$F$5:$F$140, MATCH('Household delivery'!$A125, 'PR24 Forecast'!$AA$5:$AA$140, 0)), 'Household delivery'!E125)),"")</f>
        <v>0.26700000000000002</v>
      </c>
      <c r="H125" s="10">
        <f t="shared" si="23"/>
        <v>9.1860853170575637E-4</v>
      </c>
      <c r="I125" s="9" t="str">
        <f>IF(C125&gt;="2025-26",D125*'Household rates'!$O$81*'Household rates'!$O$52,"")</f>
        <v/>
      </c>
      <c r="J125" s="9" t="str">
        <f t="shared" si="22"/>
        <v/>
      </c>
      <c r="M125"/>
    </row>
    <row r="126" spans="1:13" ht="14.25">
      <c r="A126" s="4" t="str">
        <f t="shared" si="24"/>
        <v>PRT14</v>
      </c>
      <c r="B126" s="4" t="s">
        <v>55</v>
      </c>
      <c r="C126" s="4" t="s">
        <v>30</v>
      </c>
      <c r="D126" s="4">
        <f>IF(C126 &lt; "2024-25", INDEX('Historic replacements'!$G$3:$G$233, MATCH('Household delivery'!A126, 'Historic replacements'!$A$3:$A$233, 0)), INDEX('PR24 Forecast'!$W$5:$W$140, MATCH('Household delivery'!A126, 'PR24 Forecast'!$AA$5:$AA$140, 0)))</f>
        <v>291.80200000000002</v>
      </c>
      <c r="E126" s="9" t="str">
        <f>IFERROR(IF('Household delivery'!C126&lt;="2024-25", INDEX('PR19 Forecast'!$E$4:$E$139, MATCH('Household delivery'!A126, 'PR19 Forecast'!$G$4:$G$139, 0)), INDEX('PR24 Forecast'!$K$5:$K$140, MATCH('Household delivery'!$A126, 'PR24 Forecast'!$AA$5:$AA$140, 0))), "")</f>
        <v/>
      </c>
      <c r="F126" s="4">
        <f>IFERROR(INDEX('Historic replacements'!$E$3:$E$233, MATCH('Household delivery'!$A126, 'Historic replacements'!$A$3:$A$233, 0)), "")</f>
        <v>3.3210000000000002</v>
      </c>
      <c r="G126" s="9">
        <f>IFERROR(IF($C126 &lt;= "2023-24", $F126, IF($C126 ="2024-25", INDEX( 'PR24 Forecast'!$F$5:$F$140, MATCH('Household delivery'!$A126, 'PR24 Forecast'!$AA$5:$AA$140, 0)), 'Household delivery'!E126)),"")</f>
        <v>3.3210000000000002</v>
      </c>
      <c r="H126" s="10">
        <f t="shared" si="23"/>
        <v>1.1381004927999122E-2</v>
      </c>
      <c r="I126" s="9" t="str">
        <f>IF(C126&gt;="2025-26",D126*'Household rates'!$O$81*'Household rates'!$O$52,"")</f>
        <v/>
      </c>
      <c r="J126" s="9" t="str">
        <f t="shared" si="22"/>
        <v/>
      </c>
      <c r="M126"/>
    </row>
    <row r="127" spans="1:13" ht="14.25">
      <c r="A127" s="4" t="str">
        <f t="shared" si="24"/>
        <v>PRT15</v>
      </c>
      <c r="B127" s="4" t="s">
        <v>55</v>
      </c>
      <c r="C127" s="4" t="s">
        <v>31</v>
      </c>
      <c r="D127" s="4">
        <f>IF(C127 &lt; "2024-25", INDEX('Historic replacements'!$G$3:$G$233, MATCH('Household delivery'!A127, 'Historic replacements'!$A$3:$A$233, 0)), INDEX('PR24 Forecast'!$W$5:$W$140, MATCH('Household delivery'!A127, 'PR24 Forecast'!$AA$5:$AA$140, 0)))</f>
        <v>293.863</v>
      </c>
      <c r="E127" s="9" t="str">
        <f>IFERROR(IF('Household delivery'!C127&lt;="2024-25", INDEX('PR19 Forecast'!$E$4:$E$139, MATCH('Household delivery'!A127, 'PR19 Forecast'!$G$4:$G$139, 0)), INDEX('PR24 Forecast'!$K$5:$K$140, MATCH('Household delivery'!$A127, 'PR24 Forecast'!$AA$5:$AA$140, 0))), "")</f>
        <v/>
      </c>
      <c r="F127" s="4">
        <f>IFERROR(INDEX('Historic replacements'!$E$3:$E$233, MATCH('Household delivery'!$A127, 'Historic replacements'!$A$3:$A$233, 0)), "")</f>
        <v>6.7709999999999999</v>
      </c>
      <c r="G127" s="9">
        <f>IFERROR(IF($C127 &lt;= "2023-24", $F127, IF($C127 ="2024-25", INDEX( 'PR24 Forecast'!$F$5:$F$140, MATCH('Household delivery'!$A127, 'PR24 Forecast'!$AA$5:$AA$140, 0)), 'Household delivery'!E127)),"")</f>
        <v>6.7709999999999999</v>
      </c>
      <c r="H127" s="10">
        <f t="shared" si="23"/>
        <v>2.3041349200137479E-2</v>
      </c>
      <c r="I127" s="9" t="str">
        <f>IF(C127&gt;="2025-26",D127*'Household rates'!$O$81*'Household rates'!$O$52,"")</f>
        <v/>
      </c>
      <c r="J127" s="9" t="str">
        <f t="shared" si="22"/>
        <v/>
      </c>
      <c r="M127"/>
    </row>
    <row r="128" spans="1:13" ht="14.25">
      <c r="A128" s="4" t="str">
        <f t="shared" si="24"/>
        <v>PRT16</v>
      </c>
      <c r="B128" s="4" t="s">
        <v>55</v>
      </c>
      <c r="C128" s="4" t="s">
        <v>32</v>
      </c>
      <c r="D128" s="4">
        <f>IF(C128 &lt; "2024-25", INDEX('Historic replacements'!$G$3:$G$233, MATCH('Household delivery'!A128, 'Historic replacements'!$A$3:$A$233, 0)), INDEX('PR24 Forecast'!$W$5:$W$140, MATCH('Household delivery'!A128, 'PR24 Forecast'!$AA$5:$AA$140, 0)))</f>
        <v>297.30799999999999</v>
      </c>
      <c r="E128" s="9" t="str">
        <f>IFERROR(IF('Household delivery'!C128&lt;="2024-25", INDEX('PR19 Forecast'!$E$4:$E$139, MATCH('Household delivery'!A128, 'PR19 Forecast'!$G$4:$G$139, 0)), INDEX('PR24 Forecast'!$K$5:$K$140, MATCH('Household delivery'!$A128, 'PR24 Forecast'!$AA$5:$AA$140, 0))), "")</f>
        <v/>
      </c>
      <c r="F128" s="4">
        <f>IFERROR(INDEX('Historic replacements'!$E$3:$E$233, MATCH('Household delivery'!$A128, 'Historic replacements'!$A$3:$A$233, 0)), "")</f>
        <v>0.66</v>
      </c>
      <c r="G128" s="9">
        <f>IFERROR(IF($C128 &lt;= "2023-24", $F128, IF($C128 ="2024-25", INDEX( 'PR24 Forecast'!$F$5:$F$140, MATCH('Household delivery'!$A128, 'PR24 Forecast'!$AA$5:$AA$140, 0)), 'Household delivery'!E128)),"")</f>
        <v>0.66</v>
      </c>
      <c r="H128" s="10">
        <f t="shared" si="23"/>
        <v>2.2199200828770167E-3</v>
      </c>
      <c r="I128" s="9" t="str">
        <f>IF(C128&gt;="2025-26",D128*'Household rates'!$O$81*'Household rates'!$O$52,"")</f>
        <v/>
      </c>
      <c r="J128" s="9" t="str">
        <f t="shared" si="22"/>
        <v/>
      </c>
      <c r="M128"/>
    </row>
    <row r="129" spans="1:13" ht="14.25">
      <c r="A129" s="4" t="str">
        <f t="shared" si="24"/>
        <v>PRT17</v>
      </c>
      <c r="B129" s="4" t="s">
        <v>55</v>
      </c>
      <c r="C129" s="4" t="s">
        <v>33</v>
      </c>
      <c r="D129" s="4">
        <f>IF(C129 &lt; "2024-25", INDEX('Historic replacements'!$G$3:$G$233, MATCH('Household delivery'!A129, 'Historic replacements'!$A$3:$A$233, 0)), INDEX('PR24 Forecast'!$W$5:$W$140, MATCH('Household delivery'!A129, 'PR24 Forecast'!$AA$5:$AA$140, 0)))</f>
        <v>299.25099999999998</v>
      </c>
      <c r="E129" s="9" t="str">
        <f>IFERROR(IF('Household delivery'!C129&lt;="2024-25", INDEX('PR19 Forecast'!$E$4:$E$139, MATCH('Household delivery'!A129, 'PR19 Forecast'!$G$4:$G$139, 0)), INDEX('PR24 Forecast'!$K$5:$K$140, MATCH('Household delivery'!$A129, 'PR24 Forecast'!$AA$5:$AA$140, 0))), "")</f>
        <v/>
      </c>
      <c r="F129" s="4">
        <f>IFERROR(INDEX('Historic replacements'!$E$3:$E$233, MATCH('Household delivery'!$A129, 'Historic replacements'!$A$3:$A$233, 0)), "")</f>
        <v>0.59399999999999997</v>
      </c>
      <c r="G129" s="9">
        <f>IFERROR(IF($C129 &lt;= "2023-24", $F129, IF($C129 ="2024-25", INDEX( 'PR24 Forecast'!$F$5:$F$140, MATCH('Household delivery'!$A129, 'PR24 Forecast'!$AA$5:$AA$140, 0)), 'Household delivery'!E129)),"")</f>
        <v>0.59399999999999997</v>
      </c>
      <c r="H129" s="10">
        <f t="shared" si="23"/>
        <v>1.9849557729130396E-3</v>
      </c>
      <c r="I129" s="9" t="str">
        <f>IF(C129&gt;="2025-26",D129*'Household rates'!$O$81*'Household rates'!$O$52,"")</f>
        <v/>
      </c>
      <c r="J129" s="9" t="str">
        <f t="shared" si="22"/>
        <v/>
      </c>
      <c r="M129"/>
    </row>
    <row r="130" spans="1:13" ht="14.25">
      <c r="A130" s="4" t="str">
        <f t="shared" si="24"/>
        <v>PRT18</v>
      </c>
      <c r="B130" s="4" t="s">
        <v>55</v>
      </c>
      <c r="C130" s="4" t="s">
        <v>34</v>
      </c>
      <c r="D130" s="4">
        <f>IF(C130 &lt; "2024-25", INDEX('Historic replacements'!$G$3:$G$233, MATCH('Household delivery'!A130, 'Historic replacements'!$A$3:$A$233, 0)), INDEX('PR24 Forecast'!$W$5:$W$140, MATCH('Household delivery'!A130, 'PR24 Forecast'!$AA$5:$AA$140, 0)))</f>
        <v>301.48500000000001</v>
      </c>
      <c r="E130" s="9">
        <f>IFERROR(IF('Household delivery'!C130&lt;="2024-25", INDEX('PR19 Forecast'!$E$4:$E$139, MATCH('Household delivery'!A130, 'PR19 Forecast'!$G$4:$G$139, 0)), INDEX('PR24 Forecast'!$K$5:$K$140, MATCH('Household delivery'!$A130, 'PR24 Forecast'!$AA$5:$AA$140, 0))), "")</f>
        <v>2.2909999999999999</v>
      </c>
      <c r="F130" s="4">
        <f>IFERROR(INDEX('Historic replacements'!$E$3:$E$233, MATCH('Household delivery'!$A130, 'Historic replacements'!$A$3:$A$233, 0)), "")</f>
        <v>2.2909999999999999</v>
      </c>
      <c r="G130" s="9">
        <f>IFERROR(IF($C130 &lt;= "2023-24", $F130, IF($C130 ="2024-25", INDEX( 'PR24 Forecast'!$F$5:$F$140, MATCH('Household delivery'!$A130, 'PR24 Forecast'!$AA$5:$AA$140, 0)), 'Household delivery'!E130)),"")</f>
        <v>2.2909999999999999</v>
      </c>
      <c r="H130" s="10">
        <f t="shared" si="23"/>
        <v>7.5990513624226742E-3</v>
      </c>
      <c r="I130" s="9" t="str">
        <f>IF(C130&gt;="2025-26",D130*'Household rates'!$O$81*'Household rates'!$O$52,"")</f>
        <v/>
      </c>
      <c r="J130" s="9" t="str">
        <f t="shared" si="22"/>
        <v/>
      </c>
      <c r="M130"/>
    </row>
    <row r="131" spans="1:13" ht="14.25">
      <c r="A131" s="4" t="str">
        <f t="shared" si="24"/>
        <v>PRT19</v>
      </c>
      <c r="B131" s="4" t="s">
        <v>55</v>
      </c>
      <c r="C131" s="4" t="s">
        <v>35</v>
      </c>
      <c r="D131" s="4">
        <f>IF(C131 &lt; "2024-25", INDEX('Historic replacements'!$G$3:$G$233, MATCH('Household delivery'!A131, 'Historic replacements'!$A$3:$A$233, 0)), INDEX('PR24 Forecast'!$W$5:$W$140, MATCH('Household delivery'!A131, 'PR24 Forecast'!$AA$5:$AA$140, 0)))</f>
        <v>303.20800000000003</v>
      </c>
      <c r="E131" s="9">
        <f>IFERROR(IF('Household delivery'!C131&lt;="2024-25", INDEX('PR19 Forecast'!$E$4:$E$139, MATCH('Household delivery'!A131, 'PR19 Forecast'!$G$4:$G$139, 0)), INDEX('PR24 Forecast'!$K$5:$K$140, MATCH('Household delivery'!$A131, 'PR24 Forecast'!$AA$5:$AA$140, 0))), "")</f>
        <v>11.47</v>
      </c>
      <c r="F131" s="4">
        <f>IFERROR(INDEX('Historic replacements'!$E$3:$E$233, MATCH('Household delivery'!$A131, 'Historic replacements'!$A$3:$A$233, 0)), "")</f>
        <v>11.47</v>
      </c>
      <c r="G131" s="9">
        <f>IFERROR(IF($C131 &lt;= "2023-24", $F131, IF($C131 ="2024-25", INDEX( 'PR24 Forecast'!$F$5:$F$140, MATCH('Household delivery'!$A131, 'PR24 Forecast'!$AA$5:$AA$140, 0)), 'Household delivery'!E131)),"")</f>
        <v>11.47</v>
      </c>
      <c r="H131" s="10">
        <f t="shared" si="23"/>
        <v>3.7828817181604704E-2</v>
      </c>
      <c r="I131" s="9" t="str">
        <f>IF(C131&gt;="2025-26",D131*'Household rates'!$O$81*'Household rates'!$O$52,"")</f>
        <v/>
      </c>
      <c r="J131" s="9" t="str">
        <f t="shared" si="22"/>
        <v/>
      </c>
      <c r="M131"/>
    </row>
    <row r="132" spans="1:13" ht="14.25">
      <c r="A132" s="4" t="str">
        <f t="shared" si="24"/>
        <v>PRT20</v>
      </c>
      <c r="B132" s="4" t="s">
        <v>55</v>
      </c>
      <c r="C132" s="4" t="s">
        <v>36</v>
      </c>
      <c r="D132" s="4">
        <f>IF(C132 &lt; "2024-25", INDEX('Historic replacements'!$G$3:$G$233, MATCH('Household delivery'!A132, 'Historic replacements'!$A$3:$A$233, 0)), INDEX('PR24 Forecast'!$W$5:$W$140, MATCH('Household delivery'!A132, 'PR24 Forecast'!$AA$5:$AA$140, 0)))</f>
        <v>305.59699999999998</v>
      </c>
      <c r="E132" s="9">
        <f>IFERROR(IF('Household delivery'!C132&lt;="2024-25", INDEX('PR19 Forecast'!$E$4:$E$139, MATCH('Household delivery'!A132, 'PR19 Forecast'!$G$4:$G$139, 0)), INDEX('PR24 Forecast'!$K$5:$K$140, MATCH('Household delivery'!$A132, 'PR24 Forecast'!$AA$5:$AA$140, 0))), "")</f>
        <v>9.391</v>
      </c>
      <c r="F132" s="4">
        <f>IFERROR(INDEX('Historic replacements'!$E$3:$E$233, MATCH('Household delivery'!$A132, 'Historic replacements'!$A$3:$A$233, 0)), "")</f>
        <v>4.4610000000000003</v>
      </c>
      <c r="G132" s="9">
        <f>IFERROR(IF($C132 &lt;= "2023-24", $F132, IF($C132 ="2024-25", INDEX( 'PR24 Forecast'!$F$5:$F$140, MATCH('Household delivery'!$A132, 'PR24 Forecast'!$AA$5:$AA$140, 0)), 'Household delivery'!E132)),"")</f>
        <v>4.4610000000000003</v>
      </c>
      <c r="H132" s="10">
        <f t="shared" si="23"/>
        <v>1.459765639060593E-2</v>
      </c>
      <c r="I132" s="9" t="str">
        <f>IF(C132&gt;="2025-26",D132*'Household rates'!$O$81*'Household rates'!$O$52,"")</f>
        <v/>
      </c>
      <c r="J132" s="9" t="str">
        <f t="shared" si="22"/>
        <v/>
      </c>
      <c r="M132"/>
    </row>
    <row r="133" spans="1:13" ht="14.25">
      <c r="A133" s="4" t="str">
        <f t="shared" si="24"/>
        <v>PRT21</v>
      </c>
      <c r="B133" s="4" t="s">
        <v>55</v>
      </c>
      <c r="C133" s="4" t="s">
        <v>37</v>
      </c>
      <c r="D133" s="4">
        <f>IF(C133 &lt; "2024-25", INDEX('Historic replacements'!$G$3:$G$233, MATCH('Household delivery'!A133, 'Historic replacements'!$A$3:$A$233, 0)), INDEX('PR24 Forecast'!$W$5:$W$140, MATCH('Household delivery'!A133, 'PR24 Forecast'!$AA$5:$AA$140, 0)))</f>
        <v>306.851</v>
      </c>
      <c r="E133" s="9">
        <f>IFERROR(IF('Household delivery'!C133&lt;="2024-25", INDEX('PR19 Forecast'!$E$4:$E$139, MATCH('Household delivery'!A133, 'PR19 Forecast'!$G$4:$G$139, 0)), INDEX('PR24 Forecast'!$K$5:$K$140, MATCH('Household delivery'!$A133, 'PR24 Forecast'!$AA$5:$AA$140, 0))), "")</f>
        <v>2.665</v>
      </c>
      <c r="F133" s="4">
        <f>IFERROR(INDEX('Historic replacements'!$E$3:$E$233, MATCH('Household delivery'!$A133, 'Historic replacements'!$A$3:$A$233, 0)), "")</f>
        <v>0.96399999999999997</v>
      </c>
      <c r="G133" s="9">
        <f>IFERROR(IF($C133 &lt;= "2023-24", $F133, IF($C133 ="2024-25", INDEX( 'PR24 Forecast'!$F$5:$F$140, MATCH('Household delivery'!$A133, 'PR24 Forecast'!$AA$5:$AA$140, 0)), 'Household delivery'!E133)),"")</f>
        <v>0.96399999999999997</v>
      </c>
      <c r="H133" s="10">
        <f t="shared" si="23"/>
        <v>3.1415898921626456E-3</v>
      </c>
      <c r="I133" s="9" t="str">
        <f>IF(C133&gt;="2025-26",D133*'Household rates'!$O$81*'Household rates'!$O$52,"")</f>
        <v/>
      </c>
      <c r="J133" s="9" t="str">
        <f t="shared" ref="J133:J196" si="25">IF(C133 &gt;="2025-26", E133-I133, "")</f>
        <v/>
      </c>
      <c r="M133"/>
    </row>
    <row r="134" spans="1:13" ht="14.25">
      <c r="A134" s="4" t="str">
        <f t="shared" si="24"/>
        <v>PRT22</v>
      </c>
      <c r="B134" s="4" t="s">
        <v>55</v>
      </c>
      <c r="C134" s="4" t="s">
        <v>38</v>
      </c>
      <c r="D134" s="4">
        <f>IF(C134 &lt; "2024-25", INDEX('Historic replacements'!$G$3:$G$233, MATCH('Household delivery'!A134, 'Historic replacements'!$A$3:$A$233, 0)), INDEX('PR24 Forecast'!$W$5:$W$140, MATCH('Household delivery'!A134, 'PR24 Forecast'!$AA$5:$AA$140, 0)))</f>
        <v>308.61099999999999</v>
      </c>
      <c r="E134" s="9">
        <f>IFERROR(IF('Household delivery'!C134&lt;="2024-25", INDEX('PR19 Forecast'!$E$4:$E$139, MATCH('Household delivery'!A134, 'PR19 Forecast'!$G$4:$G$139, 0)), INDEX('PR24 Forecast'!$K$5:$K$140, MATCH('Household delivery'!$A134, 'PR24 Forecast'!$AA$5:$AA$140, 0))), "")</f>
        <v>2.665</v>
      </c>
      <c r="F134" s="4">
        <f>IFERROR(INDEX('Historic replacements'!$E$3:$E$233, MATCH('Household delivery'!$A134, 'Historic replacements'!$A$3:$A$233, 0)), "")</f>
        <v>0.218</v>
      </c>
      <c r="G134" s="9">
        <f>IFERROR(IF($C134 &lt;= "2023-24", $F134, IF($C134 ="2024-25", INDEX( 'PR24 Forecast'!$F$5:$F$140, MATCH('Household delivery'!$A134, 'PR24 Forecast'!$AA$5:$AA$140, 0)), 'Household delivery'!E134)),"")</f>
        <v>0.218</v>
      </c>
      <c r="H134" s="10">
        <f t="shared" ref="H134:H197" si="26">G134/D134</f>
        <v>7.063908933900606E-4</v>
      </c>
      <c r="I134" s="9" t="str">
        <f>IF(C134&gt;="2025-26",D134*'Household rates'!$O$81*'Household rates'!$O$52,"")</f>
        <v/>
      </c>
      <c r="J134" s="9" t="str">
        <f t="shared" si="25"/>
        <v/>
      </c>
      <c r="M134"/>
    </row>
    <row r="135" spans="1:13" ht="14.25">
      <c r="A135" s="4" t="str">
        <f t="shared" si="24"/>
        <v>PRT23</v>
      </c>
      <c r="B135" s="4" t="s">
        <v>55</v>
      </c>
      <c r="C135" s="4" t="s">
        <v>39</v>
      </c>
      <c r="D135" s="4">
        <f>IF(C135 &lt; "2024-25", INDEX('Historic replacements'!$G$3:$G$233, MATCH('Household delivery'!A135, 'Historic replacements'!$A$3:$A$233, 0)), INDEX('PR24 Forecast'!$W$5:$W$140, MATCH('Household delivery'!A135, 'PR24 Forecast'!$AA$5:$AA$140, 0)))</f>
        <v>309.02300000000002</v>
      </c>
      <c r="E135" s="9">
        <f>IFERROR(IF('Household delivery'!C135&lt;="2024-25", INDEX('PR19 Forecast'!$E$4:$E$139, MATCH('Household delivery'!A135, 'PR19 Forecast'!$G$4:$G$139, 0)), INDEX('PR24 Forecast'!$K$5:$K$140, MATCH('Household delivery'!$A135, 'PR24 Forecast'!$AA$5:$AA$140, 0))), "")</f>
        <v>2.665</v>
      </c>
      <c r="F135" s="4">
        <f>IFERROR(INDEX('Historic replacements'!$E$3:$E$233, MATCH('Household delivery'!$A135, 'Historic replacements'!$A$3:$A$233, 0)), "")</f>
        <v>0</v>
      </c>
      <c r="G135" s="9">
        <f>IFERROR(IF($C135 &lt;= "2023-24", $F135, IF($C135 ="2024-25", INDEX( 'PR24 Forecast'!$F$5:$F$140, MATCH('Household delivery'!$A135, 'PR24 Forecast'!$AA$5:$AA$140, 0)), 'Household delivery'!E135)),"")</f>
        <v>0</v>
      </c>
      <c r="H135" s="10">
        <f t="shared" si="26"/>
        <v>0</v>
      </c>
      <c r="I135" s="9" t="str">
        <f>IF(C135&gt;="2025-26",D135*'Household rates'!$O$81*'Household rates'!$O$52,"")</f>
        <v/>
      </c>
      <c r="J135" s="9" t="str">
        <f t="shared" si="25"/>
        <v/>
      </c>
      <c r="M135"/>
    </row>
    <row r="136" spans="1:13" ht="14.25">
      <c r="A136" s="4" t="str">
        <f t="shared" si="24"/>
        <v>PRT24</v>
      </c>
      <c r="B136" s="4" t="s">
        <v>55</v>
      </c>
      <c r="C136" s="4" t="s">
        <v>40</v>
      </c>
      <c r="D136" s="4">
        <f>IF(C136 &lt; "2024-25", INDEX('Historic replacements'!$G$3:$G$233, MATCH('Household delivery'!A136, 'Historic replacements'!$A$3:$A$233, 0)), INDEX('PR24 Forecast'!$W$5:$W$140, MATCH('Household delivery'!A136, 'PR24 Forecast'!$AA$5:$AA$140, 0)))</f>
        <v>310.72500000000002</v>
      </c>
      <c r="E136" s="9">
        <f>IFERROR(IF('Household delivery'!C136&lt;="2024-25", INDEX('PR19 Forecast'!$E$4:$E$139, MATCH('Household delivery'!A136, 'PR19 Forecast'!$G$4:$G$139, 0)), INDEX('PR24 Forecast'!$K$5:$K$140, MATCH('Household delivery'!$A136, 'PR24 Forecast'!$AA$5:$AA$140, 0))), "")</f>
        <v>2.665</v>
      </c>
      <c r="F136" s="4">
        <f>IFERROR(INDEX('Historic replacements'!$E$3:$E$233, MATCH('Household delivery'!$A136, 'Historic replacements'!$A$3:$A$233, 0)), "")</f>
        <v>0</v>
      </c>
      <c r="G136" s="9">
        <f>IFERROR(IF($C136 &lt;= "2023-24", $F136, IF($C136 ="2024-25", INDEX( 'PR24 Forecast'!$F$5:$F$140, MATCH('Household delivery'!$A136, 'PR24 Forecast'!$AA$5:$AA$140, 0)), 'Household delivery'!E136)),"")</f>
        <v>0</v>
      </c>
      <c r="H136" s="10">
        <f t="shared" si="26"/>
        <v>0</v>
      </c>
      <c r="I136" s="9" t="str">
        <f>IF(C136&gt;="2025-26",D136*'Household rates'!$O$81*'Household rates'!$O$52,"")</f>
        <v/>
      </c>
      <c r="J136" s="9" t="str">
        <f t="shared" si="25"/>
        <v/>
      </c>
      <c r="M136"/>
    </row>
    <row r="137" spans="1:13" ht="14.25">
      <c r="A137" s="4" t="str">
        <f t="shared" si="24"/>
        <v>PRT25</v>
      </c>
      <c r="B137" s="4" t="s">
        <v>55</v>
      </c>
      <c r="C137" s="4" t="s">
        <v>65</v>
      </c>
      <c r="D137" s="4">
        <f>IF(C137 &lt; "2024-25", INDEX('Historic replacements'!$G$3:$G$233, MATCH('Household delivery'!A137, 'Historic replacements'!$A$3:$A$233, 0)), INDEX('PR24 Forecast'!$W$5:$W$140, MATCH('Household delivery'!A137, 'PR24 Forecast'!$AA$5:$AA$140, 0)))</f>
        <v>316.44479999999999</v>
      </c>
      <c r="E137" s="9">
        <f>IFERROR(IF('Household delivery'!C137&lt;="2024-25", INDEX('PR19 Forecast'!$E$4:$E$139, MATCH('Household delivery'!A137, 'PR19 Forecast'!$G$4:$G$139, 0)), INDEX('PR24 Forecast'!$K$5:$K$140, MATCH('Household delivery'!$A137, 'PR24 Forecast'!$AA$5:$AA$140, 0))), "")</f>
        <v>2.665</v>
      </c>
      <c r="F137" s="4" t="str">
        <f>IFERROR(INDEX('Historic replacements'!$E$3:$E$233, MATCH('Household delivery'!$A137, 'Historic replacements'!$A$3:$A$233, 0)), "")</f>
        <v/>
      </c>
      <c r="G137" s="9">
        <f>IFERROR(IF($C137 &lt;= "2023-24", $F137, IF($C137 ="2024-25", INDEX( 'PR24 Forecast'!$F$5:$F$140, MATCH('Household delivery'!$A137, 'PR24 Forecast'!$AA$5:$AA$140, 0)), 'Household delivery'!E137)),"")</f>
        <v>0</v>
      </c>
      <c r="H137" s="10">
        <f t="shared" si="26"/>
        <v>0</v>
      </c>
      <c r="I137" s="9" t="str">
        <f>IF(C137&gt;="2025-26",D137*'Household rates'!$O$81*'Household rates'!$O$52,"")</f>
        <v/>
      </c>
      <c r="J137" s="9" t="str">
        <f t="shared" si="25"/>
        <v/>
      </c>
      <c r="M137"/>
    </row>
    <row r="138" spans="1:13" ht="14.25">
      <c r="A138" s="4" t="str">
        <f t="shared" si="24"/>
        <v>PRT26</v>
      </c>
      <c r="B138" s="4" t="s">
        <v>55</v>
      </c>
      <c r="C138" s="4" t="s">
        <v>101</v>
      </c>
      <c r="D138" s="4">
        <f>IF(C138 &lt; "2024-25", INDEX('Historic replacements'!$G$3:$G$233, MATCH('Household delivery'!A138, 'Historic replacements'!$A$3:$A$233, 0)), INDEX('PR24 Forecast'!$W$5:$W$140, MATCH('Household delivery'!A138, 'PR24 Forecast'!$AA$5:$AA$140, 0)))</f>
        <v>319.55619999999999</v>
      </c>
      <c r="E138" s="9">
        <f>IFERROR(IF('Household delivery'!C138&lt;="2024-25", INDEX('PR19 Forecast'!$E$4:$E$139, MATCH('Household delivery'!A138, 'PR19 Forecast'!$G$4:$G$139, 0)), INDEX('PR24 Forecast'!$K$5:$K$140, MATCH('Household delivery'!$A138, 'PR24 Forecast'!$AA$5:$AA$140, 0))), "")</f>
        <v>1.131</v>
      </c>
      <c r="F138" s="4" t="str">
        <f>IFERROR(INDEX('Historic replacements'!$E$3:$E$233, MATCH('Household delivery'!$A138, 'Historic replacements'!$A$3:$A$233, 0)), "")</f>
        <v/>
      </c>
      <c r="G138" s="9">
        <f>IFERROR(IF($C138 &lt;= "2023-24", $F138, IF($C138 ="2024-25", INDEX( 'PR24 Forecast'!$F$5:$F$140, MATCH('Household delivery'!$A138, 'PR24 Forecast'!$AA$5:$AA$140, 0)), 'Household delivery'!E138)),"")</f>
        <v>1.131</v>
      </c>
      <c r="H138" s="10">
        <f t="shared" si="26"/>
        <v>3.5392835438648978E-3</v>
      </c>
      <c r="I138" s="9">
        <f>IF(C138&gt;="2025-26",D138*'Household rates'!$O$81*'Household rates'!$O$52,"")</f>
        <v>2.7691381870817486</v>
      </c>
      <c r="J138" s="9">
        <f t="shared" si="25"/>
        <v>-1.6381381870817486</v>
      </c>
      <c r="M138"/>
    </row>
    <row r="139" spans="1:13" ht="14.25">
      <c r="A139" s="4" t="str">
        <f t="shared" si="24"/>
        <v>PRT27</v>
      </c>
      <c r="B139" s="4" t="s">
        <v>55</v>
      </c>
      <c r="C139" s="4" t="s">
        <v>102</v>
      </c>
      <c r="D139" s="4">
        <f>IF(C139 &lt; "2024-25", INDEX('Historic replacements'!$G$3:$G$233, MATCH('Household delivery'!A139, 'Historic replacements'!$A$3:$A$233, 0)), INDEX('PR24 Forecast'!$W$5:$W$140, MATCH('Household delivery'!A139, 'PR24 Forecast'!$AA$5:$AA$140, 0)))</f>
        <v>322.70440000000002</v>
      </c>
      <c r="E139" s="9">
        <f>IFERROR(IF('Household delivery'!C139&lt;="2024-25", INDEX('PR19 Forecast'!$E$4:$E$139, MATCH('Household delivery'!A139, 'PR19 Forecast'!$G$4:$G$139, 0)), INDEX('PR24 Forecast'!$K$5:$K$140, MATCH('Household delivery'!$A139, 'PR24 Forecast'!$AA$5:$AA$140, 0))), "")</f>
        <v>7.5289999999999999</v>
      </c>
      <c r="F139" s="4" t="str">
        <f>IFERROR(INDEX('Historic replacements'!$E$3:$E$233, MATCH('Household delivery'!$A139, 'Historic replacements'!$A$3:$A$233, 0)), "")</f>
        <v/>
      </c>
      <c r="G139" s="9">
        <f>IFERROR(IF($C139 &lt;= "2023-24", $F139, IF($C139 ="2024-25", INDEX( 'PR24 Forecast'!$F$5:$F$140, MATCH('Household delivery'!$A139, 'PR24 Forecast'!$AA$5:$AA$140, 0)), 'Household delivery'!E139)),"")</f>
        <v>7.5289999999999999</v>
      </c>
      <c r="H139" s="10">
        <f t="shared" si="26"/>
        <v>2.3330949314604943E-2</v>
      </c>
      <c r="I139" s="9">
        <f>IF(C139&gt;="2025-26",D139*'Household rates'!$O$81*'Household rates'!$O$52,"")</f>
        <v>2.7964191499939717</v>
      </c>
      <c r="J139" s="9">
        <f t="shared" si="25"/>
        <v>4.7325808500060287</v>
      </c>
      <c r="M139"/>
    </row>
    <row r="140" spans="1:13" ht="14.25">
      <c r="A140" s="4" t="str">
        <f t="shared" si="24"/>
        <v>PRT28</v>
      </c>
      <c r="B140" s="4" t="s">
        <v>55</v>
      </c>
      <c r="C140" s="4" t="s">
        <v>103</v>
      </c>
      <c r="D140" s="4">
        <f>IF(C140 &lt; "2024-25", INDEX('Historic replacements'!$G$3:$G$233, MATCH('Household delivery'!A140, 'Historic replacements'!$A$3:$A$233, 0)), INDEX('PR24 Forecast'!$W$5:$W$140, MATCH('Household delivery'!A140, 'PR24 Forecast'!$AA$5:$AA$140, 0)))</f>
        <v>325.69540000000001</v>
      </c>
      <c r="E140" s="9">
        <f>IFERROR(IF('Household delivery'!C140&lt;="2024-25", INDEX('PR19 Forecast'!$E$4:$E$139, MATCH('Household delivery'!A140, 'PR19 Forecast'!$G$4:$G$139, 0)), INDEX('PR24 Forecast'!$K$5:$K$140, MATCH('Household delivery'!$A140, 'PR24 Forecast'!$AA$5:$AA$140, 0))), "")</f>
        <v>13.042999999999999</v>
      </c>
      <c r="F140" s="4" t="str">
        <f>IFERROR(INDEX('Historic replacements'!$E$3:$E$233, MATCH('Household delivery'!$A140, 'Historic replacements'!$A$3:$A$233, 0)), "")</f>
        <v/>
      </c>
      <c r="G140" s="9">
        <f>IFERROR(IF($C140 &lt;= "2023-24", $F140, IF($C140 ="2024-25", INDEX( 'PR24 Forecast'!$F$5:$F$140, MATCH('Household delivery'!$A140, 'PR24 Forecast'!$AA$5:$AA$140, 0)), 'Household delivery'!E140)),"")</f>
        <v>13.042999999999999</v>
      </c>
      <c r="H140" s="10">
        <f t="shared" si="26"/>
        <v>4.0046620247016072E-2</v>
      </c>
      <c r="I140" s="9">
        <f>IF(C140&gt;="2025-26",D140*'Household rates'!$O$81*'Household rates'!$O$52,"")</f>
        <v>2.8223378845313127</v>
      </c>
      <c r="J140" s="9">
        <f t="shared" si="25"/>
        <v>10.220662115468686</v>
      </c>
      <c r="M140"/>
    </row>
    <row r="141" spans="1:13" ht="14.25">
      <c r="A141" s="4" t="str">
        <f t="shared" si="24"/>
        <v>PRT29</v>
      </c>
      <c r="B141" s="4" t="s">
        <v>55</v>
      </c>
      <c r="C141" s="4" t="s">
        <v>104</v>
      </c>
      <c r="D141" s="4">
        <f>IF(C141 &lt; "2024-25", INDEX('Historic replacements'!$G$3:$G$233, MATCH('Household delivery'!A141, 'Historic replacements'!$A$3:$A$233, 0)), INDEX('PR24 Forecast'!$W$5:$W$140, MATCH('Household delivery'!A141, 'PR24 Forecast'!$AA$5:$AA$140, 0)))</f>
        <v>328.46980000000002</v>
      </c>
      <c r="E141" s="9">
        <f>IFERROR(IF('Household delivery'!C141&lt;="2024-25", INDEX('PR19 Forecast'!$E$4:$E$139, MATCH('Household delivery'!A141, 'PR19 Forecast'!$G$4:$G$139, 0)), INDEX('PR24 Forecast'!$K$5:$K$140, MATCH('Household delivery'!$A141, 'PR24 Forecast'!$AA$5:$AA$140, 0))), "")</f>
        <v>17.956</v>
      </c>
      <c r="F141" s="4" t="str">
        <f>IFERROR(INDEX('Historic replacements'!$E$3:$E$233, MATCH('Household delivery'!$A141, 'Historic replacements'!$A$3:$A$233, 0)), "")</f>
        <v/>
      </c>
      <c r="G141" s="9">
        <f>IFERROR(IF($C141 &lt;= "2023-24", $F141, IF($C141 ="2024-25", INDEX( 'PR24 Forecast'!$F$5:$F$140, MATCH('Household delivery'!$A141, 'PR24 Forecast'!$AA$5:$AA$140, 0)), 'Household delivery'!E141)),"")</f>
        <v>17.956</v>
      </c>
      <c r="H141" s="10">
        <f t="shared" si="26"/>
        <v>5.4665603961155634E-2</v>
      </c>
      <c r="I141" s="9">
        <f>IF(C141&gt;="2025-26",D141*'Household rates'!$O$81*'Household rates'!$O$52,"")</f>
        <v>2.8463796555444856</v>
      </c>
      <c r="J141" s="9">
        <f t="shared" si="25"/>
        <v>15.109620344455514</v>
      </c>
      <c r="M141"/>
    </row>
    <row r="142" spans="1:13" ht="14.25">
      <c r="A142" s="4" t="str">
        <f t="shared" si="24"/>
        <v>PRT30</v>
      </c>
      <c r="B142" s="4" t="s">
        <v>55</v>
      </c>
      <c r="C142" s="4" t="s">
        <v>105</v>
      </c>
      <c r="D142" s="4">
        <f>IF(C142 &lt; "2024-25", INDEX('Historic replacements'!$G$3:$G$233, MATCH('Household delivery'!A142, 'Historic replacements'!$A$3:$A$233, 0)), INDEX('PR24 Forecast'!$W$5:$W$140, MATCH('Household delivery'!A142, 'PR24 Forecast'!$AA$5:$AA$140, 0)))</f>
        <v>330.98419999999999</v>
      </c>
      <c r="E142" s="9">
        <f>IFERROR(IF('Household delivery'!C142&lt;="2024-25", INDEX('PR19 Forecast'!$E$4:$E$139, MATCH('Household delivery'!A142, 'PR19 Forecast'!$G$4:$G$139, 0)), INDEX('PR24 Forecast'!$K$5:$K$140, MATCH('Household delivery'!$A142, 'PR24 Forecast'!$AA$5:$AA$140, 0))), "")</f>
        <v>21.209</v>
      </c>
      <c r="F142" s="4" t="str">
        <f>IFERROR(INDEX('Historic replacements'!$E$3:$E$233, MATCH('Household delivery'!$A142, 'Historic replacements'!$A$3:$A$233, 0)), "")</f>
        <v/>
      </c>
      <c r="G142" s="9">
        <f>IFERROR(IF($C142 &lt;= "2023-24", $F142, IF($C142 ="2024-25", INDEX( 'PR24 Forecast'!$F$5:$F$140, MATCH('Household delivery'!$A142, 'PR24 Forecast'!$AA$5:$AA$140, 0)), 'Household delivery'!E142)),"")</f>
        <v>21.209</v>
      </c>
      <c r="H142" s="10">
        <f t="shared" si="26"/>
        <v>6.4078587437104248E-2</v>
      </c>
      <c r="I142" s="9">
        <f>IF(C142&gt;="2025-26",D142*'Household rates'!$O$81*'Household rates'!$O$52,"")</f>
        <v>2.8681683770826636</v>
      </c>
      <c r="J142" s="9">
        <f t="shared" si="25"/>
        <v>18.340831622917335</v>
      </c>
      <c r="M142"/>
    </row>
    <row r="143" spans="1:13" ht="14.25">
      <c r="A143" s="4" t="str">
        <f t="shared" si="24"/>
        <v>SES12</v>
      </c>
      <c r="B143" s="4" t="s">
        <v>56</v>
      </c>
      <c r="C143" s="4" t="s">
        <v>28</v>
      </c>
      <c r="D143" s="4">
        <f>IF(C143 &lt; "2024-25", INDEX('Historic replacements'!$G$3:$G$233, MATCH('Household delivery'!A143, 'Historic replacements'!$A$3:$A$233, 0)), INDEX('PR24 Forecast'!$W$5:$W$140, MATCH('Household delivery'!A143, 'PR24 Forecast'!$AA$5:$AA$140, 0)))</f>
        <v>263.70499999999998</v>
      </c>
      <c r="E143" s="9" t="str">
        <f>IFERROR(IF('Household delivery'!C143&lt;="2024-25", INDEX('PR19 Forecast'!$E$4:$E$139, MATCH('Household delivery'!A143, 'PR19 Forecast'!$G$4:$G$139, 0)), INDEX('PR24 Forecast'!$K$5:$K$140, MATCH('Household delivery'!$A143, 'PR24 Forecast'!$AA$5:$AA$140, 0))), "")</f>
        <v/>
      </c>
      <c r="F143" s="4">
        <f>IFERROR(INDEX('Historic replacements'!$E$3:$E$233, MATCH('Household delivery'!$A143, 'Historic replacements'!$A$3:$A$233, 0)), "")</f>
        <v>5.9210000000000003</v>
      </c>
      <c r="G143" s="9">
        <f>IFERROR(IF($C143 &lt;= "2023-24", $F143, IF($C143 ="2024-25", INDEX( 'PR24 Forecast'!$F$5:$F$140, MATCH('Household delivery'!$A143, 'PR24 Forecast'!$AA$5:$AA$140, 0)), 'Household delivery'!E143)),"")</f>
        <v>5.9210000000000003</v>
      </c>
      <c r="H143" s="10">
        <f t="shared" si="26"/>
        <v>2.2453119963595686E-2</v>
      </c>
      <c r="I143" s="9" t="str">
        <f>IF(C143&gt;="2025-26",D143*'Household rates'!$O$81*'Household rates'!$O$52,"")</f>
        <v/>
      </c>
      <c r="J143" s="9" t="str">
        <f t="shared" si="25"/>
        <v/>
      </c>
      <c r="M143"/>
    </row>
    <row r="144" spans="1:13" ht="14.25">
      <c r="A144" s="4" t="str">
        <f t="shared" si="24"/>
        <v>SES13</v>
      </c>
      <c r="B144" s="4" t="s">
        <v>56</v>
      </c>
      <c r="C144" s="4" t="s">
        <v>29</v>
      </c>
      <c r="D144" s="4">
        <f>IF(C144 &lt; "2024-25", INDEX('Historic replacements'!$G$3:$G$233, MATCH('Household delivery'!A144, 'Historic replacements'!$A$3:$A$233, 0)), INDEX('PR24 Forecast'!$W$5:$W$140, MATCH('Household delivery'!A144, 'PR24 Forecast'!$AA$5:$AA$140, 0)))</f>
        <v>265.339</v>
      </c>
      <c r="E144" s="9" t="str">
        <f>IFERROR(IF('Household delivery'!C144&lt;="2024-25", INDEX('PR19 Forecast'!$E$4:$E$139, MATCH('Household delivery'!A144, 'PR19 Forecast'!$G$4:$G$139, 0)), INDEX('PR24 Forecast'!$K$5:$K$140, MATCH('Household delivery'!$A144, 'PR24 Forecast'!$AA$5:$AA$140, 0))), "")</f>
        <v/>
      </c>
      <c r="F144" s="4">
        <f>IFERROR(INDEX('Historic replacements'!$E$3:$E$233, MATCH('Household delivery'!$A144, 'Historic replacements'!$A$3:$A$233, 0)), "")</f>
        <v>4.1719999999999997</v>
      </c>
      <c r="G144" s="9">
        <f>IFERROR(IF($C144 &lt;= "2023-24", $F144, IF($C144 ="2024-25", INDEX( 'PR24 Forecast'!$F$5:$F$140, MATCH('Household delivery'!$A144, 'PR24 Forecast'!$AA$5:$AA$140, 0)), 'Household delivery'!E144)),"")</f>
        <v>4.1719999999999997</v>
      </c>
      <c r="H144" s="10">
        <f t="shared" si="26"/>
        <v>1.5723282291709849E-2</v>
      </c>
      <c r="I144" s="9" t="str">
        <f>IF(C144&gt;="2025-26",D144*'Household rates'!$O$81*'Household rates'!$O$52,"")</f>
        <v/>
      </c>
      <c r="J144" s="9" t="str">
        <f t="shared" si="25"/>
        <v/>
      </c>
      <c r="M144"/>
    </row>
    <row r="145" spans="1:13" ht="14.25">
      <c r="A145" s="4" t="str">
        <f t="shared" si="24"/>
        <v>SES14</v>
      </c>
      <c r="B145" s="4" t="s">
        <v>56</v>
      </c>
      <c r="C145" s="4" t="s">
        <v>30</v>
      </c>
      <c r="D145" s="4">
        <f>IF(C145 &lt; "2024-25", INDEX('Historic replacements'!$G$3:$G$233, MATCH('Household delivery'!A145, 'Historic replacements'!$A$3:$A$233, 0)), INDEX('PR24 Forecast'!$W$5:$W$140, MATCH('Household delivery'!A145, 'PR24 Forecast'!$AA$5:$AA$140, 0)))</f>
        <v>267.15699999999998</v>
      </c>
      <c r="E145" s="9" t="str">
        <f>IFERROR(IF('Household delivery'!C145&lt;="2024-25", INDEX('PR19 Forecast'!$E$4:$E$139, MATCH('Household delivery'!A145, 'PR19 Forecast'!$G$4:$G$139, 0)), INDEX('PR24 Forecast'!$K$5:$K$140, MATCH('Household delivery'!$A145, 'PR24 Forecast'!$AA$5:$AA$140, 0))), "")</f>
        <v/>
      </c>
      <c r="F145" s="4">
        <f>IFERROR(INDEX('Historic replacements'!$E$3:$E$233, MATCH('Household delivery'!$A145, 'Historic replacements'!$A$3:$A$233, 0)), "")</f>
        <v>3.907</v>
      </c>
      <c r="G145" s="9">
        <f>IFERROR(IF($C145 &lt;= "2023-24", $F145, IF($C145 ="2024-25", INDEX( 'PR24 Forecast'!$F$5:$F$140, MATCH('Household delivery'!$A145, 'PR24 Forecast'!$AA$5:$AA$140, 0)), 'Household delivery'!E145)),"")</f>
        <v>3.907</v>
      </c>
      <c r="H145" s="10">
        <f t="shared" si="26"/>
        <v>1.4624359459044682E-2</v>
      </c>
      <c r="I145" s="9" t="str">
        <f>IF(C145&gt;="2025-26",D145*'Household rates'!$O$81*'Household rates'!$O$52,"")</f>
        <v/>
      </c>
      <c r="J145" s="9" t="str">
        <f t="shared" si="25"/>
        <v/>
      </c>
      <c r="M145"/>
    </row>
    <row r="146" spans="1:13" ht="14.25">
      <c r="A146" s="4" t="str">
        <f t="shared" si="24"/>
        <v>SES15</v>
      </c>
      <c r="B146" s="4" t="s">
        <v>56</v>
      </c>
      <c r="C146" s="4" t="s">
        <v>31</v>
      </c>
      <c r="D146" s="4">
        <f>IF(C146 &lt; "2024-25", INDEX('Historic replacements'!$G$3:$G$233, MATCH('Household delivery'!A146, 'Historic replacements'!$A$3:$A$233, 0)), INDEX('PR24 Forecast'!$W$5:$W$140, MATCH('Household delivery'!A146, 'PR24 Forecast'!$AA$5:$AA$140, 0)))</f>
        <v>268.90800000000002</v>
      </c>
      <c r="E146" s="9" t="str">
        <f>IFERROR(IF('Household delivery'!C146&lt;="2024-25", INDEX('PR19 Forecast'!$E$4:$E$139, MATCH('Household delivery'!A146, 'PR19 Forecast'!$G$4:$G$139, 0)), INDEX('PR24 Forecast'!$K$5:$K$140, MATCH('Household delivery'!$A146, 'PR24 Forecast'!$AA$5:$AA$140, 0))), "")</f>
        <v/>
      </c>
      <c r="F146" s="4">
        <f>IFERROR(INDEX('Historic replacements'!$E$3:$E$233, MATCH('Household delivery'!$A146, 'Historic replacements'!$A$3:$A$233, 0)), "")</f>
        <v>3.2589999999999999</v>
      </c>
      <c r="G146" s="9">
        <f>IFERROR(IF($C146 &lt;= "2023-24", $F146, IF($C146 ="2024-25", INDEX( 'PR24 Forecast'!$F$5:$F$140, MATCH('Household delivery'!$A146, 'PR24 Forecast'!$AA$5:$AA$140, 0)), 'Household delivery'!E146)),"")</f>
        <v>3.2589999999999999</v>
      </c>
      <c r="H146" s="10">
        <f t="shared" si="26"/>
        <v>1.2119386555996845E-2</v>
      </c>
      <c r="I146" s="9" t="str">
        <f>IF(C146&gt;="2025-26",D146*'Household rates'!$O$81*'Household rates'!$O$52,"")</f>
        <v/>
      </c>
      <c r="J146" s="9" t="str">
        <f t="shared" si="25"/>
        <v/>
      </c>
      <c r="M146"/>
    </row>
    <row r="147" spans="1:13" ht="14.25">
      <c r="A147" s="4" t="str">
        <f t="shared" si="24"/>
        <v>SES16</v>
      </c>
      <c r="B147" s="4" t="s">
        <v>56</v>
      </c>
      <c r="C147" s="4" t="s">
        <v>32</v>
      </c>
      <c r="D147" s="4">
        <f>IF(C147 &lt; "2024-25", INDEX('Historic replacements'!$G$3:$G$233, MATCH('Household delivery'!A147, 'Historic replacements'!$A$3:$A$233, 0)), INDEX('PR24 Forecast'!$W$5:$W$140, MATCH('Household delivery'!A147, 'PR24 Forecast'!$AA$5:$AA$140, 0)))</f>
        <v>270.26799999999997</v>
      </c>
      <c r="E147" s="9" t="str">
        <f>IFERROR(IF('Household delivery'!C147&lt;="2024-25", INDEX('PR19 Forecast'!$E$4:$E$139, MATCH('Household delivery'!A147, 'PR19 Forecast'!$G$4:$G$139, 0)), INDEX('PR24 Forecast'!$K$5:$K$140, MATCH('Household delivery'!$A147, 'PR24 Forecast'!$AA$5:$AA$140, 0))), "")</f>
        <v/>
      </c>
      <c r="F147" s="4">
        <f>IFERROR(INDEX('Historic replacements'!$E$3:$E$233, MATCH('Household delivery'!$A147, 'Historic replacements'!$A$3:$A$233, 0)), "")</f>
        <v>3.65</v>
      </c>
      <c r="G147" s="9">
        <f>IFERROR(IF($C147 &lt;= "2023-24", $F147, IF($C147 ="2024-25", INDEX( 'PR24 Forecast'!$F$5:$F$140, MATCH('Household delivery'!$A147, 'PR24 Forecast'!$AA$5:$AA$140, 0)), 'Household delivery'!E147)),"")</f>
        <v>3.65</v>
      </c>
      <c r="H147" s="10">
        <f t="shared" si="26"/>
        <v>1.3505113442952922E-2</v>
      </c>
      <c r="I147" s="9" t="str">
        <f>IF(C147&gt;="2025-26",D147*'Household rates'!$O$81*'Household rates'!$O$52,"")</f>
        <v/>
      </c>
      <c r="J147" s="9" t="str">
        <f t="shared" si="25"/>
        <v/>
      </c>
      <c r="M147"/>
    </row>
    <row r="148" spans="1:13" ht="14.25">
      <c r="A148" s="4" t="str">
        <f t="shared" si="24"/>
        <v>SES17</v>
      </c>
      <c r="B148" s="4" t="s">
        <v>56</v>
      </c>
      <c r="C148" s="4" t="s">
        <v>33</v>
      </c>
      <c r="D148" s="4">
        <f>IF(C148 &lt; "2024-25", INDEX('Historic replacements'!$G$3:$G$233, MATCH('Household delivery'!A148, 'Historic replacements'!$A$3:$A$233, 0)), INDEX('PR24 Forecast'!$W$5:$W$140, MATCH('Household delivery'!A148, 'PR24 Forecast'!$AA$5:$AA$140, 0)))</f>
        <v>271.91800000000001</v>
      </c>
      <c r="E148" s="9" t="str">
        <f>IFERROR(IF('Household delivery'!C148&lt;="2024-25", INDEX('PR19 Forecast'!$E$4:$E$139, MATCH('Household delivery'!A148, 'PR19 Forecast'!$G$4:$G$139, 0)), INDEX('PR24 Forecast'!$K$5:$K$140, MATCH('Household delivery'!$A148, 'PR24 Forecast'!$AA$5:$AA$140, 0))), "")</f>
        <v/>
      </c>
      <c r="F148" s="4">
        <f>IFERROR(INDEX('Historic replacements'!$E$3:$E$233, MATCH('Household delivery'!$A148, 'Historic replacements'!$A$3:$A$233, 0)), "")</f>
        <v>5.9930000000000003</v>
      </c>
      <c r="G148" s="9">
        <f>IFERROR(IF($C148 &lt;= "2023-24", $F148, IF($C148 ="2024-25", INDEX( 'PR24 Forecast'!$F$5:$F$140, MATCH('Household delivery'!$A148, 'PR24 Forecast'!$AA$5:$AA$140, 0)), 'Household delivery'!E148)),"")</f>
        <v>5.9930000000000003</v>
      </c>
      <c r="H148" s="10">
        <f t="shared" si="26"/>
        <v>2.2039732566435471E-2</v>
      </c>
      <c r="I148" s="9" t="str">
        <f>IF(C148&gt;="2025-26",D148*'Household rates'!$O$81*'Household rates'!$O$52,"")</f>
        <v/>
      </c>
      <c r="J148" s="9" t="str">
        <f t="shared" si="25"/>
        <v/>
      </c>
      <c r="M148"/>
    </row>
    <row r="149" spans="1:13" ht="14.25">
      <c r="A149" s="4" t="str">
        <f t="shared" si="24"/>
        <v>SES18</v>
      </c>
      <c r="B149" s="4" t="s">
        <v>56</v>
      </c>
      <c r="C149" s="4" t="s">
        <v>34</v>
      </c>
      <c r="D149" s="4">
        <f>IF(C149 &lt; "2024-25", INDEX('Historic replacements'!$G$3:$G$233, MATCH('Household delivery'!A149, 'Historic replacements'!$A$3:$A$233, 0)), INDEX('PR24 Forecast'!$W$5:$W$140, MATCH('Household delivery'!A149, 'PR24 Forecast'!$AA$5:$AA$140, 0)))</f>
        <v>277.08699999999999</v>
      </c>
      <c r="E149" s="9">
        <f>IFERROR(IF('Household delivery'!C149&lt;="2024-25", INDEX('PR19 Forecast'!$E$4:$E$139, MATCH('Household delivery'!A149, 'PR19 Forecast'!$G$4:$G$139, 0)), INDEX('PR24 Forecast'!$K$5:$K$140, MATCH('Household delivery'!$A149, 'PR24 Forecast'!$AA$5:$AA$140, 0))), "")</f>
        <v>5.34</v>
      </c>
      <c r="F149" s="4">
        <f>IFERROR(INDEX('Historic replacements'!$E$3:$E$233, MATCH('Household delivery'!$A149, 'Historic replacements'!$A$3:$A$233, 0)), "")</f>
        <v>5.34</v>
      </c>
      <c r="G149" s="9">
        <f>IFERROR(IF($C149 &lt;= "2023-24", $F149, IF($C149 ="2024-25", INDEX( 'PR24 Forecast'!$F$5:$F$140, MATCH('Household delivery'!$A149, 'PR24 Forecast'!$AA$5:$AA$140, 0)), 'Household delivery'!E149)),"")</f>
        <v>5.34</v>
      </c>
      <c r="H149" s="10">
        <f t="shared" si="26"/>
        <v>1.9271925424144763E-2</v>
      </c>
      <c r="I149" s="9" t="str">
        <f>IF(C149&gt;="2025-26",D149*'Household rates'!$O$81*'Household rates'!$O$52,"")</f>
        <v/>
      </c>
      <c r="J149" s="9" t="str">
        <f t="shared" si="25"/>
        <v/>
      </c>
      <c r="M149"/>
    </row>
    <row r="150" spans="1:13" ht="14.25">
      <c r="A150" s="4" t="str">
        <f t="shared" si="24"/>
        <v>SES19</v>
      </c>
      <c r="B150" s="4" t="s">
        <v>56</v>
      </c>
      <c r="C150" s="4" t="s">
        <v>35</v>
      </c>
      <c r="D150" s="4">
        <f>IF(C150 &lt; "2024-25", INDEX('Historic replacements'!$G$3:$G$233, MATCH('Household delivery'!A150, 'Historic replacements'!$A$3:$A$233, 0)), INDEX('PR24 Forecast'!$W$5:$W$140, MATCH('Household delivery'!A150, 'PR24 Forecast'!$AA$5:$AA$140, 0)))</f>
        <v>278.14600000000002</v>
      </c>
      <c r="E150" s="9">
        <f>IFERROR(IF('Household delivery'!C150&lt;="2024-25", INDEX('PR19 Forecast'!$E$4:$E$139, MATCH('Household delivery'!A150, 'PR19 Forecast'!$G$4:$G$139, 0)), INDEX('PR24 Forecast'!$K$5:$K$140, MATCH('Household delivery'!$A150, 'PR24 Forecast'!$AA$5:$AA$140, 0))), "")</f>
        <v>4.6470000000000002</v>
      </c>
      <c r="F150" s="4">
        <f>IFERROR(INDEX('Historic replacements'!$E$3:$E$233, MATCH('Household delivery'!$A150, 'Historic replacements'!$A$3:$A$233, 0)), "")</f>
        <v>4.6470000000000002</v>
      </c>
      <c r="G150" s="9">
        <f>IFERROR(IF($C150 &lt;= "2023-24", $F150, IF($C150 ="2024-25", INDEX( 'PR24 Forecast'!$F$5:$F$140, MATCH('Household delivery'!$A150, 'PR24 Forecast'!$AA$5:$AA$140, 0)), 'Household delivery'!E150)),"")</f>
        <v>4.6470000000000002</v>
      </c>
      <c r="H150" s="10">
        <f t="shared" si="26"/>
        <v>1.6707053130370381E-2</v>
      </c>
      <c r="I150" s="9" t="str">
        <f>IF(C150&gt;="2025-26",D150*'Household rates'!$O$81*'Household rates'!$O$52,"")</f>
        <v/>
      </c>
      <c r="J150" s="9" t="str">
        <f t="shared" si="25"/>
        <v/>
      </c>
      <c r="M150"/>
    </row>
    <row r="151" spans="1:13" ht="14.25">
      <c r="A151" s="4" t="str">
        <f t="shared" si="24"/>
        <v>SES20</v>
      </c>
      <c r="B151" s="4" t="s">
        <v>56</v>
      </c>
      <c r="C151" s="4" t="s">
        <v>36</v>
      </c>
      <c r="D151" s="4">
        <f>IF(C151 &lt; "2024-25", INDEX('Historic replacements'!$G$3:$G$233, MATCH('Household delivery'!A151, 'Historic replacements'!$A$3:$A$233, 0)), INDEX('PR24 Forecast'!$W$5:$W$140, MATCH('Household delivery'!A151, 'PR24 Forecast'!$AA$5:$AA$140, 0)))</f>
        <v>281.11700000000002</v>
      </c>
      <c r="E151" s="9">
        <f>IFERROR(IF('Household delivery'!C151&lt;="2024-25", INDEX('PR19 Forecast'!$E$4:$E$139, MATCH('Household delivery'!A151, 'PR19 Forecast'!$G$4:$G$139, 0)), INDEX('PR24 Forecast'!$K$5:$K$140, MATCH('Household delivery'!$A151, 'PR24 Forecast'!$AA$5:$AA$140, 0))), "")</f>
        <v>2.6179999999999999</v>
      </c>
      <c r="F151" s="4">
        <f>IFERROR(INDEX('Historic replacements'!$E$3:$E$233, MATCH('Household delivery'!$A151, 'Historic replacements'!$A$3:$A$233, 0)), "")</f>
        <v>8.3550000000000004</v>
      </c>
      <c r="G151" s="9">
        <f>IFERROR(IF($C151 &lt;= "2023-24", $F151, IF($C151 ="2024-25", INDEX( 'PR24 Forecast'!$F$5:$F$140, MATCH('Household delivery'!$A151, 'PR24 Forecast'!$AA$5:$AA$140, 0)), 'Household delivery'!E151)),"")</f>
        <v>8.3550000000000004</v>
      </c>
      <c r="H151" s="10">
        <f t="shared" si="26"/>
        <v>2.9720721265522897E-2</v>
      </c>
      <c r="I151" s="9" t="str">
        <f>IF(C151&gt;="2025-26",D151*'Household rates'!$O$81*'Household rates'!$O$52,"")</f>
        <v/>
      </c>
      <c r="J151" s="9" t="str">
        <f t="shared" si="25"/>
        <v/>
      </c>
      <c r="M151"/>
    </row>
    <row r="152" spans="1:13" ht="14.25">
      <c r="A152" s="4" t="str">
        <f t="shared" si="24"/>
        <v>SES21</v>
      </c>
      <c r="B152" s="4" t="s">
        <v>56</v>
      </c>
      <c r="C152" s="4" t="s">
        <v>37</v>
      </c>
      <c r="D152" s="4">
        <f>IF(C152 &lt; "2024-25", INDEX('Historic replacements'!$G$3:$G$233, MATCH('Household delivery'!A152, 'Historic replacements'!$A$3:$A$233, 0)), INDEX('PR24 Forecast'!$W$5:$W$140, MATCH('Household delivery'!A152, 'PR24 Forecast'!$AA$5:$AA$140, 0)))</f>
        <v>282.44099999999997</v>
      </c>
      <c r="E152" s="9">
        <f>IFERROR(IF('Household delivery'!C152&lt;="2024-25", INDEX('PR19 Forecast'!$E$4:$E$139, MATCH('Household delivery'!A152, 'PR19 Forecast'!$G$4:$G$139, 0)), INDEX('PR24 Forecast'!$K$5:$K$140, MATCH('Household delivery'!$A152, 'PR24 Forecast'!$AA$5:$AA$140, 0))), "")</f>
        <v>9.3424999999999994</v>
      </c>
      <c r="F152" s="4">
        <f>IFERROR(INDEX('Historic replacements'!$E$3:$E$233, MATCH('Household delivery'!$A152, 'Historic replacements'!$A$3:$A$233, 0)), "")</f>
        <v>10.287000000000001</v>
      </c>
      <c r="G152" s="9">
        <f>IFERROR(IF($C152 &lt;= "2023-24", $F152, IF($C152 ="2024-25", INDEX( 'PR24 Forecast'!$F$5:$F$140, MATCH('Household delivery'!$A152, 'PR24 Forecast'!$AA$5:$AA$140, 0)), 'Household delivery'!E152)),"")</f>
        <v>10.287000000000001</v>
      </c>
      <c r="H152" s="10">
        <f t="shared" si="26"/>
        <v>3.6421765961740689E-2</v>
      </c>
      <c r="I152" s="9" t="str">
        <f>IF(C152&gt;="2025-26",D152*'Household rates'!$O$81*'Household rates'!$O$52,"")</f>
        <v/>
      </c>
      <c r="J152" s="9" t="str">
        <f t="shared" si="25"/>
        <v/>
      </c>
      <c r="M152"/>
    </row>
    <row r="153" spans="1:13" ht="14.25">
      <c r="A153" s="4" t="str">
        <f t="shared" si="24"/>
        <v>SES22</v>
      </c>
      <c r="B153" s="4" t="s">
        <v>56</v>
      </c>
      <c r="C153" s="4" t="s">
        <v>38</v>
      </c>
      <c r="D153" s="4">
        <f>IF(C153 &lt; "2024-25", INDEX('Historic replacements'!$G$3:$G$233, MATCH('Household delivery'!A153, 'Historic replacements'!$A$3:$A$233, 0)), INDEX('PR24 Forecast'!$W$5:$W$140, MATCH('Household delivery'!A153, 'PR24 Forecast'!$AA$5:$AA$140, 0)))</f>
        <v>286.11099999999999</v>
      </c>
      <c r="E153" s="9">
        <f>IFERROR(IF('Household delivery'!C153&lt;="2024-25", INDEX('PR19 Forecast'!$E$4:$E$139, MATCH('Household delivery'!A153, 'PR19 Forecast'!$G$4:$G$139, 0)), INDEX('PR24 Forecast'!$K$5:$K$140, MATCH('Household delivery'!$A153, 'PR24 Forecast'!$AA$5:$AA$140, 0))), "")</f>
        <v>4.9035000000000002</v>
      </c>
      <c r="F153" s="4">
        <f>IFERROR(INDEX('Historic replacements'!$E$3:$E$233, MATCH('Household delivery'!$A153, 'Historic replacements'!$A$3:$A$233, 0)), "")</f>
        <v>9.2059999999999995</v>
      </c>
      <c r="G153" s="9">
        <f>IFERROR(IF($C153 &lt;= "2023-24", $F153, IF($C153 ="2024-25", INDEX( 'PR24 Forecast'!$F$5:$F$140, MATCH('Household delivery'!$A153, 'PR24 Forecast'!$AA$5:$AA$140, 0)), 'Household delivery'!E153)),"")</f>
        <v>9.2059999999999995</v>
      </c>
      <c r="H153" s="10">
        <f t="shared" si="26"/>
        <v>3.2176323175271138E-2</v>
      </c>
      <c r="I153" s="9" t="str">
        <f>IF(C153&gt;="2025-26",D153*'Household rates'!$O$81*'Household rates'!$O$52,"")</f>
        <v/>
      </c>
      <c r="J153" s="9" t="str">
        <f t="shared" si="25"/>
        <v/>
      </c>
      <c r="M153"/>
    </row>
    <row r="154" spans="1:13" ht="14.25">
      <c r="A154" s="4" t="str">
        <f t="shared" si="24"/>
        <v>SES23</v>
      </c>
      <c r="B154" s="4" t="s">
        <v>56</v>
      </c>
      <c r="C154" s="4" t="s">
        <v>39</v>
      </c>
      <c r="D154" s="4">
        <f>IF(C154 &lt; "2024-25", INDEX('Historic replacements'!$G$3:$G$233, MATCH('Household delivery'!A154, 'Historic replacements'!$A$3:$A$233, 0)), INDEX('PR24 Forecast'!$W$5:$W$140, MATCH('Household delivery'!A154, 'PR24 Forecast'!$AA$5:$AA$140, 0)))</f>
        <v>287.93400000000003</v>
      </c>
      <c r="E154" s="9">
        <f>IFERROR(IF('Household delivery'!C154&lt;="2024-25", INDEX('PR19 Forecast'!$E$4:$E$139, MATCH('Household delivery'!A154, 'PR19 Forecast'!$G$4:$G$139, 0)), INDEX('PR24 Forecast'!$K$5:$K$140, MATCH('Household delivery'!$A154, 'PR24 Forecast'!$AA$5:$AA$140, 0))), "")</f>
        <v>6.5065</v>
      </c>
      <c r="F154" s="4">
        <f>IFERROR(INDEX('Historic replacements'!$E$3:$E$233, MATCH('Household delivery'!$A154, 'Historic replacements'!$A$3:$A$233, 0)), "")</f>
        <v>4.0339999999999998</v>
      </c>
      <c r="G154" s="9">
        <f>IFERROR(IF($C154 &lt;= "2023-24", $F154, IF($C154 ="2024-25", INDEX( 'PR24 Forecast'!$F$5:$F$140, MATCH('Household delivery'!$A154, 'PR24 Forecast'!$AA$5:$AA$140, 0)), 'Household delivery'!E154)),"")</f>
        <v>4.0339999999999998</v>
      </c>
      <c r="H154" s="10">
        <f t="shared" si="26"/>
        <v>1.4010155104989336E-2</v>
      </c>
      <c r="I154" s="9" t="str">
        <f>IF(C154&gt;="2025-26",D154*'Household rates'!$O$81*'Household rates'!$O$52,"")</f>
        <v/>
      </c>
      <c r="J154" s="9" t="str">
        <f t="shared" si="25"/>
        <v/>
      </c>
      <c r="M154"/>
    </row>
    <row r="155" spans="1:13" ht="14.25">
      <c r="A155" s="4" t="str">
        <f t="shared" si="24"/>
        <v>SES24</v>
      </c>
      <c r="B155" s="4" t="s">
        <v>56</v>
      </c>
      <c r="C155" s="4" t="s">
        <v>40</v>
      </c>
      <c r="D155" s="4">
        <f>IF(C155 &lt; "2024-25", INDEX('Historic replacements'!$G$3:$G$233, MATCH('Household delivery'!A155, 'Historic replacements'!$A$3:$A$233, 0)), INDEX('PR24 Forecast'!$W$5:$W$140, MATCH('Household delivery'!A155, 'PR24 Forecast'!$AA$5:$AA$140, 0)))</f>
        <v>291.07400000000001</v>
      </c>
      <c r="E155" s="9">
        <f>IFERROR(IF('Household delivery'!C155&lt;="2024-25", INDEX('PR19 Forecast'!$E$4:$E$139, MATCH('Household delivery'!A155, 'PR19 Forecast'!$G$4:$G$139, 0)), INDEX('PR24 Forecast'!$K$5:$K$140, MATCH('Household delivery'!$A155, 'PR24 Forecast'!$AA$5:$AA$140, 0))), "")</f>
        <v>7.4154999999999998</v>
      </c>
      <c r="F155" s="4">
        <f>IFERROR(INDEX('Historic replacements'!$E$3:$E$233, MATCH('Household delivery'!$A155, 'Historic replacements'!$A$3:$A$233, 0)), "")</f>
        <v>3.657</v>
      </c>
      <c r="G155" s="9">
        <f>IFERROR(IF($C155 &lt;= "2023-24", $F155, IF($C155 ="2024-25", INDEX( 'PR24 Forecast'!$F$5:$F$140, MATCH('Household delivery'!$A155, 'PR24 Forecast'!$AA$5:$AA$140, 0)), 'Household delivery'!E155)),"")</f>
        <v>3.657</v>
      </c>
      <c r="H155" s="10">
        <f t="shared" si="26"/>
        <v>1.2563815387152408E-2</v>
      </c>
      <c r="I155" s="9" t="str">
        <f>IF(C155&gt;="2025-26",D155*'Household rates'!$O$81*'Household rates'!$O$52,"")</f>
        <v/>
      </c>
      <c r="J155" s="9" t="str">
        <f t="shared" si="25"/>
        <v/>
      </c>
      <c r="M155"/>
    </row>
    <row r="156" spans="1:13" ht="14.25">
      <c r="A156" s="4" t="str">
        <f t="shared" si="24"/>
        <v>SES25</v>
      </c>
      <c r="B156" s="4" t="s">
        <v>56</v>
      </c>
      <c r="C156" s="4" t="s">
        <v>65</v>
      </c>
      <c r="D156" s="4">
        <f>IF(C156 &lt; "2024-25", INDEX('Historic replacements'!$G$3:$G$233, MATCH('Household delivery'!A156, 'Historic replacements'!$A$3:$A$233, 0)), INDEX('PR24 Forecast'!$W$5:$W$140, MATCH('Household delivery'!A156, 'PR24 Forecast'!$AA$5:$AA$140, 0)))</f>
        <v>292.58482720413622</v>
      </c>
      <c r="E156" s="9">
        <f>IFERROR(IF('Household delivery'!C156&lt;="2024-25", INDEX('PR19 Forecast'!$E$4:$E$139, MATCH('Household delivery'!A156, 'PR19 Forecast'!$G$4:$G$139, 0)), INDEX('PR24 Forecast'!$K$5:$K$140, MATCH('Household delivery'!$A156, 'PR24 Forecast'!$AA$5:$AA$140, 0))), "")</f>
        <v>8.2114999999999991</v>
      </c>
      <c r="F156" s="4" t="str">
        <f>IFERROR(INDEX('Historic replacements'!$E$3:$E$233, MATCH('Household delivery'!$A156, 'Historic replacements'!$A$3:$A$233, 0)), "")</f>
        <v/>
      </c>
      <c r="G156" s="9">
        <f>IFERROR(IF($C156 &lt;= "2023-24", $F156, IF($C156 ="2024-25", INDEX( 'PR24 Forecast'!$F$5:$F$140, MATCH('Household delivery'!$A156, 'PR24 Forecast'!$AA$5:$AA$140, 0)), 'Household delivery'!E156)),"")</f>
        <v>1.272</v>
      </c>
      <c r="H156" s="10">
        <f t="shared" si="26"/>
        <v>4.347457153383168E-3</v>
      </c>
      <c r="I156" s="9" t="str">
        <f>IF(C156&gt;="2025-26",D156*'Household rates'!$O$81*'Household rates'!$O$52,"")</f>
        <v/>
      </c>
      <c r="J156" s="9" t="str">
        <f t="shared" si="25"/>
        <v/>
      </c>
      <c r="M156"/>
    </row>
    <row r="157" spans="1:13" ht="14.25">
      <c r="A157" s="4" t="str">
        <f t="shared" si="24"/>
        <v>SES26</v>
      </c>
      <c r="B157" s="4" t="s">
        <v>56</v>
      </c>
      <c r="C157" s="4" t="s">
        <v>101</v>
      </c>
      <c r="D157" s="4">
        <f>IF(C157 &lt; "2024-25", INDEX('Historic replacements'!$G$3:$G$233, MATCH('Household delivery'!A157, 'Historic replacements'!$A$3:$A$233, 0)), INDEX('PR24 Forecast'!$W$5:$W$140, MATCH('Household delivery'!A157, 'PR24 Forecast'!$AA$5:$AA$140, 0)))</f>
        <v>294.29829137302812</v>
      </c>
      <c r="E157" s="9">
        <f>IFERROR(IF('Household delivery'!C157&lt;="2024-25", INDEX('PR19 Forecast'!$E$4:$E$139, MATCH('Household delivery'!A157, 'PR19 Forecast'!$G$4:$G$139, 0)), INDEX('PR24 Forecast'!$K$5:$K$140, MATCH('Household delivery'!$A157, 'PR24 Forecast'!$AA$5:$AA$140, 0))), "")</f>
        <v>38.786000000000001</v>
      </c>
      <c r="F157" s="4" t="str">
        <f>IFERROR(INDEX('Historic replacements'!$E$3:$E$233, MATCH('Household delivery'!$A157, 'Historic replacements'!$A$3:$A$233, 0)), "")</f>
        <v/>
      </c>
      <c r="G157" s="9">
        <f>IFERROR(IF($C157 &lt;= "2023-24", $F157, IF($C157 ="2024-25", INDEX( 'PR24 Forecast'!$F$5:$F$140, MATCH('Household delivery'!$A157, 'PR24 Forecast'!$AA$5:$AA$140, 0)), 'Household delivery'!E157)),"")</f>
        <v>38.786000000000001</v>
      </c>
      <c r="H157" s="10">
        <f t="shared" si="26"/>
        <v>0.13179145491822813</v>
      </c>
      <c r="I157" s="9">
        <f>IF(C157&gt;="2025-26",D157*'Household rates'!$O$81*'Household rates'!$O$52,"")</f>
        <v>2.5502638879607513</v>
      </c>
      <c r="J157" s="9">
        <f t="shared" si="25"/>
        <v>36.235736112039248</v>
      </c>
      <c r="M157"/>
    </row>
    <row r="158" spans="1:13" ht="14.25">
      <c r="A158" s="4" t="str">
        <f t="shared" si="24"/>
        <v>SES27</v>
      </c>
      <c r="B158" s="4" t="s">
        <v>56</v>
      </c>
      <c r="C158" s="4" t="s">
        <v>102</v>
      </c>
      <c r="D158" s="4">
        <f>IF(C158 &lt; "2024-25", INDEX('Historic replacements'!$G$3:$G$233, MATCH('Household delivery'!A158, 'Historic replacements'!$A$3:$A$233, 0)), INDEX('PR24 Forecast'!$W$5:$W$140, MATCH('Household delivery'!A158, 'PR24 Forecast'!$AA$5:$AA$140, 0)))</f>
        <v>293.23010768107321</v>
      </c>
      <c r="E158" s="9">
        <f>IFERROR(IF('Household delivery'!C158&lt;="2024-25", INDEX('PR19 Forecast'!$E$4:$E$139, MATCH('Household delivery'!A158, 'PR19 Forecast'!$G$4:$G$139, 0)), INDEX('PR24 Forecast'!$K$5:$K$140, MATCH('Household delivery'!$A158, 'PR24 Forecast'!$AA$5:$AA$140, 0))), "")</f>
        <v>38.786000000000001</v>
      </c>
      <c r="F158" s="4" t="str">
        <f>IFERROR(INDEX('Historic replacements'!$E$3:$E$233, MATCH('Household delivery'!$A158, 'Historic replacements'!$A$3:$A$233, 0)), "")</f>
        <v/>
      </c>
      <c r="G158" s="9">
        <f>IFERROR(IF($C158 &lt;= "2023-24", $F158, IF($C158 ="2024-25", INDEX( 'PR24 Forecast'!$F$5:$F$140, MATCH('Household delivery'!$A158, 'PR24 Forecast'!$AA$5:$AA$140, 0)), 'Household delivery'!E158)),"")</f>
        <v>38.786000000000001</v>
      </c>
      <c r="H158" s="10">
        <f t="shared" si="26"/>
        <v>0.13227154710247196</v>
      </c>
      <c r="I158" s="9">
        <f>IF(C158&gt;="2025-26",D158*'Household rates'!$O$81*'Household rates'!$O$52,"")</f>
        <v>2.5410074621670717</v>
      </c>
      <c r="J158" s="9">
        <f t="shared" si="25"/>
        <v>36.244992537832928</v>
      </c>
      <c r="M158"/>
    </row>
    <row r="159" spans="1:13" ht="14.25">
      <c r="A159" s="4" t="str">
        <f t="shared" si="24"/>
        <v>SES28</v>
      </c>
      <c r="B159" s="4" t="s">
        <v>56</v>
      </c>
      <c r="C159" s="4" t="s">
        <v>103</v>
      </c>
      <c r="D159" s="4">
        <f>IF(C159 &lt; "2024-25", INDEX('Historic replacements'!$G$3:$G$233, MATCH('Household delivery'!A159, 'Historic replacements'!$A$3:$A$233, 0)), INDEX('PR24 Forecast'!$W$5:$W$140, MATCH('Household delivery'!A159, 'PR24 Forecast'!$AA$5:$AA$140, 0)))</f>
        <v>295.57855979605512</v>
      </c>
      <c r="E159" s="9">
        <f>IFERROR(IF('Household delivery'!C159&lt;="2024-25", INDEX('PR19 Forecast'!$E$4:$E$139, MATCH('Household delivery'!A159, 'PR19 Forecast'!$G$4:$G$139, 0)), INDEX('PR24 Forecast'!$K$5:$K$140, MATCH('Household delivery'!$A159, 'PR24 Forecast'!$AA$5:$AA$140, 0))), "")</f>
        <v>38.786000000000001</v>
      </c>
      <c r="F159" s="4" t="str">
        <f>IFERROR(INDEX('Historic replacements'!$E$3:$E$233, MATCH('Household delivery'!$A159, 'Historic replacements'!$A$3:$A$233, 0)), "")</f>
        <v/>
      </c>
      <c r="G159" s="9">
        <f>IFERROR(IF($C159 &lt;= "2023-24", $F159, IF($C159 ="2024-25", INDEX( 'PR24 Forecast'!$F$5:$F$140, MATCH('Household delivery'!$A159, 'PR24 Forecast'!$AA$5:$AA$140, 0)), 'Household delivery'!E159)),"")</f>
        <v>38.786000000000001</v>
      </c>
      <c r="H159" s="10">
        <f t="shared" si="26"/>
        <v>0.13122061365601678</v>
      </c>
      <c r="I159" s="9">
        <f>IF(C159&gt;="2025-26",D159*'Household rates'!$O$81*'Household rates'!$O$52,"")</f>
        <v>2.5613581498774942</v>
      </c>
      <c r="J159" s="9">
        <f t="shared" si="25"/>
        <v>36.224641850122509</v>
      </c>
      <c r="M159"/>
    </row>
    <row r="160" spans="1:13" ht="14.25">
      <c r="A160" s="4" t="str">
        <f t="shared" si="24"/>
        <v>SES29</v>
      </c>
      <c r="B160" s="4" t="s">
        <v>56</v>
      </c>
      <c r="C160" s="4" t="s">
        <v>104</v>
      </c>
      <c r="D160" s="4">
        <f>IF(C160 &lt; "2024-25", INDEX('Historic replacements'!$G$3:$G$233, MATCH('Household delivery'!A160, 'Historic replacements'!$A$3:$A$233, 0)), INDEX('PR24 Forecast'!$W$5:$W$140, MATCH('Household delivery'!A160, 'PR24 Forecast'!$AA$5:$AA$140, 0)))</f>
        <v>295.51248072963472</v>
      </c>
      <c r="E160" s="9">
        <f>IFERROR(IF('Household delivery'!C160&lt;="2024-25", INDEX('PR19 Forecast'!$E$4:$E$139, MATCH('Household delivery'!A160, 'PR19 Forecast'!$G$4:$G$139, 0)), INDEX('PR24 Forecast'!$K$5:$K$140, MATCH('Household delivery'!$A160, 'PR24 Forecast'!$AA$5:$AA$140, 0))), "")</f>
        <v>38.786000000000001</v>
      </c>
      <c r="F160" s="4" t="str">
        <f>IFERROR(INDEX('Historic replacements'!$E$3:$E$233, MATCH('Household delivery'!$A160, 'Historic replacements'!$A$3:$A$233, 0)), "")</f>
        <v/>
      </c>
      <c r="G160" s="9">
        <f>IFERROR(IF($C160 &lt;= "2023-24", $F160, IF($C160 ="2024-25", INDEX( 'PR24 Forecast'!$F$5:$F$140, MATCH('Household delivery'!$A160, 'PR24 Forecast'!$AA$5:$AA$140, 0)), 'Household delivery'!E160)),"")</f>
        <v>38.786000000000001</v>
      </c>
      <c r="H160" s="10">
        <f t="shared" si="26"/>
        <v>0.13124995568456357</v>
      </c>
      <c r="I160" s="9">
        <f>IF(C160&gt;="2025-26",D160*'Household rates'!$O$81*'Household rates'!$O$52,"")</f>
        <v>2.5607855367778534</v>
      </c>
      <c r="J160" s="9">
        <f t="shared" si="25"/>
        <v>36.225214463222144</v>
      </c>
      <c r="M160"/>
    </row>
    <row r="161" spans="1:13" ht="14.25">
      <c r="A161" s="4" t="str">
        <f t="shared" si="24"/>
        <v>SES30</v>
      </c>
      <c r="B161" s="4" t="s">
        <v>56</v>
      </c>
      <c r="C161" s="4" t="s">
        <v>105</v>
      </c>
      <c r="D161" s="4">
        <f>IF(C161 &lt; "2024-25", INDEX('Historic replacements'!$G$3:$G$233, MATCH('Household delivery'!A161, 'Historic replacements'!$A$3:$A$233, 0)), INDEX('PR24 Forecast'!$W$5:$W$140, MATCH('Household delivery'!A161, 'PR24 Forecast'!$AA$5:$AA$140, 0)))</f>
        <v>297.30566045724117</v>
      </c>
      <c r="E161" s="9">
        <f>IFERROR(IF('Household delivery'!C161&lt;="2024-25", INDEX('PR19 Forecast'!$E$4:$E$139, MATCH('Household delivery'!A161, 'PR19 Forecast'!$G$4:$G$139, 0)), INDEX('PR24 Forecast'!$K$5:$K$140, MATCH('Household delivery'!$A161, 'PR24 Forecast'!$AA$5:$AA$140, 0))), "")</f>
        <v>38.786000000000001</v>
      </c>
      <c r="F161" s="4" t="str">
        <f>IFERROR(INDEX('Historic replacements'!$E$3:$E$233, MATCH('Household delivery'!$A161, 'Historic replacements'!$A$3:$A$233, 0)), "")</f>
        <v/>
      </c>
      <c r="G161" s="9">
        <f>IFERROR(IF($C161 &lt;= "2023-24", $F161, IF($C161 ="2024-25", INDEX( 'PR24 Forecast'!$F$5:$F$140, MATCH('Household delivery'!$A161, 'PR24 Forecast'!$AA$5:$AA$140, 0)), 'Household delivery'!E161)),"")</f>
        <v>38.786000000000001</v>
      </c>
      <c r="H161" s="10">
        <f t="shared" si="26"/>
        <v>0.13045833012512806</v>
      </c>
      <c r="I161" s="9">
        <f>IF(C161&gt;="2025-26",D161*'Household rates'!$O$81*'Household rates'!$O$52,"")</f>
        <v>2.5763244700234478</v>
      </c>
      <c r="J161" s="9">
        <f t="shared" si="25"/>
        <v>36.20967552997655</v>
      </c>
      <c r="M161"/>
    </row>
    <row r="162" spans="1:13" ht="14.25">
      <c r="A162" s="4" t="str">
        <f t="shared" si="24"/>
        <v>SEW12</v>
      </c>
      <c r="B162" s="4" t="s">
        <v>57</v>
      </c>
      <c r="C162" s="4" t="s">
        <v>28</v>
      </c>
      <c r="D162" s="4">
        <f>IF(C162 &lt; "2024-25", INDEX('Historic replacements'!$G$3:$G$233, MATCH('Household delivery'!A162, 'Historic replacements'!$A$3:$A$233, 0)), INDEX('PR24 Forecast'!$W$5:$W$140, MATCH('Household delivery'!A162, 'PR24 Forecast'!$AA$5:$AA$140, 0)))</f>
        <v>903.19600000000003</v>
      </c>
      <c r="E162" s="9" t="str">
        <f>IFERROR(IF('Household delivery'!C162&lt;="2024-25", INDEX('PR19 Forecast'!$E$4:$E$139, MATCH('Household delivery'!A162, 'PR19 Forecast'!$G$4:$G$139, 0)), INDEX('PR24 Forecast'!$K$5:$K$140, MATCH('Household delivery'!$A162, 'PR24 Forecast'!$AA$5:$AA$140, 0))), "")</f>
        <v/>
      </c>
      <c r="F162" s="4">
        <f>IFERROR(INDEX('Historic replacements'!$E$3:$E$233, MATCH('Household delivery'!$A162, 'Historic replacements'!$A$3:$A$233, 0)), "")</f>
        <v>4.1859999999999999</v>
      </c>
      <c r="G162" s="9">
        <f>IFERROR(IF($C162 &lt;= "2023-24", $F162, IF($C162 ="2024-25", INDEX( 'PR24 Forecast'!$F$5:$F$140, MATCH('Household delivery'!$A162, 'PR24 Forecast'!$AA$5:$AA$140, 0)), 'Household delivery'!E162)),"")</f>
        <v>4.1859999999999999</v>
      </c>
      <c r="H162" s="10">
        <f t="shared" si="26"/>
        <v>4.6346529435471366E-3</v>
      </c>
      <c r="I162" s="9" t="str">
        <f>IF(C162&gt;="2025-26",D162*'Household rates'!$O$81*'Household rates'!$O$52,"")</f>
        <v/>
      </c>
      <c r="J162" s="9" t="str">
        <f t="shared" si="25"/>
        <v/>
      </c>
      <c r="M162"/>
    </row>
    <row r="163" spans="1:13" ht="14.25">
      <c r="A163" s="4" t="str">
        <f t="shared" si="24"/>
        <v>SEW13</v>
      </c>
      <c r="B163" s="4" t="s">
        <v>57</v>
      </c>
      <c r="C163" s="4" t="s">
        <v>29</v>
      </c>
      <c r="D163" s="4">
        <f>IF(C163 &lt; "2024-25", INDEX('Historic replacements'!$G$3:$G$233, MATCH('Household delivery'!A163, 'Historic replacements'!$A$3:$A$233, 0)), INDEX('PR24 Forecast'!$W$5:$W$140, MATCH('Household delivery'!A163, 'PR24 Forecast'!$AA$5:$AA$140, 0)))</f>
        <v>909.83799999999997</v>
      </c>
      <c r="E163" s="9" t="str">
        <f>IFERROR(IF('Household delivery'!C163&lt;="2024-25", INDEX('PR19 Forecast'!$E$4:$E$139, MATCH('Household delivery'!A163, 'PR19 Forecast'!$G$4:$G$139, 0)), INDEX('PR24 Forecast'!$K$5:$K$140, MATCH('Household delivery'!$A163, 'PR24 Forecast'!$AA$5:$AA$140, 0))), "")</f>
        <v/>
      </c>
      <c r="F163" s="4">
        <f>IFERROR(INDEX('Historic replacements'!$E$3:$E$233, MATCH('Household delivery'!$A163, 'Historic replacements'!$A$3:$A$233, 0)), "")</f>
        <v>4.5259999999999998</v>
      </c>
      <c r="G163" s="9">
        <f>IFERROR(IF($C163 &lt;= "2023-24", $F163, IF($C163 ="2024-25", INDEX( 'PR24 Forecast'!$F$5:$F$140, MATCH('Household delivery'!$A163, 'PR24 Forecast'!$AA$5:$AA$140, 0)), 'Household delivery'!E163)),"")</f>
        <v>4.5259999999999998</v>
      </c>
      <c r="H163" s="10">
        <f t="shared" si="26"/>
        <v>4.9745119460827096E-3</v>
      </c>
      <c r="I163" s="9" t="str">
        <f>IF(C163&gt;="2025-26",D163*'Household rates'!$O$81*'Household rates'!$O$52,"")</f>
        <v/>
      </c>
      <c r="J163" s="9" t="str">
        <f t="shared" si="25"/>
        <v/>
      </c>
      <c r="M163"/>
    </row>
    <row r="164" spans="1:13" ht="14.25">
      <c r="A164" s="4" t="str">
        <f t="shared" si="24"/>
        <v>SEW14</v>
      </c>
      <c r="B164" s="4" t="s">
        <v>57</v>
      </c>
      <c r="C164" s="4" t="s">
        <v>30</v>
      </c>
      <c r="D164" s="4">
        <f>IF(C164 &lt; "2024-25", INDEX('Historic replacements'!$G$3:$G$233, MATCH('Household delivery'!A164, 'Historic replacements'!$A$3:$A$233, 0)), INDEX('PR24 Forecast'!$W$5:$W$140, MATCH('Household delivery'!A164, 'PR24 Forecast'!$AA$5:$AA$140, 0)))</f>
        <v>914.90899999999999</v>
      </c>
      <c r="E164" s="9" t="str">
        <f>IFERROR(IF('Household delivery'!C164&lt;="2024-25", INDEX('PR19 Forecast'!$E$4:$E$139, MATCH('Household delivery'!A164, 'PR19 Forecast'!$G$4:$G$139, 0)), INDEX('PR24 Forecast'!$K$5:$K$140, MATCH('Household delivery'!$A164, 'PR24 Forecast'!$AA$5:$AA$140, 0))), "")</f>
        <v/>
      </c>
      <c r="F164" s="4">
        <f>IFERROR(INDEX('Historic replacements'!$E$3:$E$233, MATCH('Household delivery'!$A164, 'Historic replacements'!$A$3:$A$233, 0)), "")</f>
        <v>11.305999999999999</v>
      </c>
      <c r="G164" s="9">
        <f>IFERROR(IF($C164 &lt;= "2023-24", $F164, IF($C164 ="2024-25", INDEX( 'PR24 Forecast'!$F$5:$F$140, MATCH('Household delivery'!$A164, 'PR24 Forecast'!$AA$5:$AA$140, 0)), 'Household delivery'!E164)),"")</f>
        <v>11.305999999999999</v>
      </c>
      <c r="H164" s="10">
        <f t="shared" si="26"/>
        <v>1.2357513151581194E-2</v>
      </c>
      <c r="I164" s="9" t="str">
        <f>IF(C164&gt;="2025-26",D164*'Household rates'!$O$81*'Household rates'!$O$52,"")</f>
        <v/>
      </c>
      <c r="J164" s="9" t="str">
        <f t="shared" si="25"/>
        <v/>
      </c>
      <c r="M164"/>
    </row>
    <row r="165" spans="1:13" ht="14.25">
      <c r="A165" s="4" t="str">
        <f t="shared" si="24"/>
        <v>SEW15</v>
      </c>
      <c r="B165" s="4" t="s">
        <v>57</v>
      </c>
      <c r="C165" s="4" t="s">
        <v>31</v>
      </c>
      <c r="D165" s="4">
        <f>IF(C165 &lt; "2024-25", INDEX('Historic replacements'!$G$3:$G$233, MATCH('Household delivery'!A165, 'Historic replacements'!$A$3:$A$233, 0)), INDEX('PR24 Forecast'!$W$5:$W$140, MATCH('Household delivery'!A165, 'PR24 Forecast'!$AA$5:$AA$140, 0)))</f>
        <v>924.81799999999998</v>
      </c>
      <c r="E165" s="9" t="str">
        <f>IFERROR(IF('Household delivery'!C165&lt;="2024-25", INDEX('PR19 Forecast'!$E$4:$E$139, MATCH('Household delivery'!A165, 'PR19 Forecast'!$G$4:$G$139, 0)), INDEX('PR24 Forecast'!$K$5:$K$140, MATCH('Household delivery'!$A165, 'PR24 Forecast'!$AA$5:$AA$140, 0))), "")</f>
        <v/>
      </c>
      <c r="F165" s="4">
        <f>IFERROR(INDEX('Historic replacements'!$E$3:$E$233, MATCH('Household delivery'!$A165, 'Historic replacements'!$A$3:$A$233, 0)), "")</f>
        <v>16.207000000000001</v>
      </c>
      <c r="G165" s="9">
        <f>IFERROR(IF($C165 &lt;= "2023-24", $F165, IF($C165 ="2024-25", INDEX( 'PR24 Forecast'!$F$5:$F$140, MATCH('Household delivery'!$A165, 'PR24 Forecast'!$AA$5:$AA$140, 0)), 'Household delivery'!E165)),"")</f>
        <v>16.207000000000001</v>
      </c>
      <c r="H165" s="10">
        <f t="shared" si="26"/>
        <v>1.7524529150600442E-2</v>
      </c>
      <c r="I165" s="9" t="str">
        <f>IF(C165&gt;="2025-26",D165*'Household rates'!$O$81*'Household rates'!$O$52,"")</f>
        <v/>
      </c>
      <c r="J165" s="9" t="str">
        <f t="shared" si="25"/>
        <v/>
      </c>
      <c r="M165"/>
    </row>
    <row r="166" spans="1:13" ht="14.25">
      <c r="A166" s="4" t="str">
        <f t="shared" si="24"/>
        <v>SEW16</v>
      </c>
      <c r="B166" s="4" t="s">
        <v>57</v>
      </c>
      <c r="C166" s="4" t="s">
        <v>32</v>
      </c>
      <c r="D166" s="4">
        <f>IF(C166 &lt; "2024-25", INDEX('Historic replacements'!$G$3:$G$233, MATCH('Household delivery'!A166, 'Historic replacements'!$A$3:$A$233, 0)), INDEX('PR24 Forecast'!$W$5:$W$140, MATCH('Household delivery'!A166, 'PR24 Forecast'!$AA$5:$AA$140, 0)))</f>
        <v>932.43600000000004</v>
      </c>
      <c r="E166" s="9" t="str">
        <f>IFERROR(IF('Household delivery'!C166&lt;="2024-25", INDEX('PR19 Forecast'!$E$4:$E$139, MATCH('Household delivery'!A166, 'PR19 Forecast'!$G$4:$G$139, 0)), INDEX('PR24 Forecast'!$K$5:$K$140, MATCH('Household delivery'!$A166, 'PR24 Forecast'!$AA$5:$AA$140, 0))), "")</f>
        <v/>
      </c>
      <c r="F166" s="4">
        <f>IFERROR(INDEX('Historic replacements'!$E$3:$E$233, MATCH('Household delivery'!$A166, 'Historic replacements'!$A$3:$A$233, 0)), "")</f>
        <v>27.091999999999999</v>
      </c>
      <c r="G166" s="9">
        <f>IFERROR(IF($C166 &lt;= "2023-24", $F166, IF($C166 ="2024-25", INDEX( 'PR24 Forecast'!$F$5:$F$140, MATCH('Household delivery'!$A166, 'PR24 Forecast'!$AA$5:$AA$140, 0)), 'Household delivery'!E166)),"")</f>
        <v>27.091999999999999</v>
      </c>
      <c r="H166" s="10">
        <f t="shared" si="26"/>
        <v>2.9055077238545057E-2</v>
      </c>
      <c r="I166" s="9" t="str">
        <f>IF(C166&gt;="2025-26",D166*'Household rates'!$O$81*'Household rates'!$O$52,"")</f>
        <v/>
      </c>
      <c r="J166" s="9" t="str">
        <f t="shared" si="25"/>
        <v/>
      </c>
      <c r="M166"/>
    </row>
    <row r="167" spans="1:13" ht="14.25">
      <c r="A167" s="4" t="str">
        <f t="shared" si="24"/>
        <v>SEW17</v>
      </c>
      <c r="B167" s="4" t="s">
        <v>57</v>
      </c>
      <c r="C167" s="4" t="s">
        <v>33</v>
      </c>
      <c r="D167" s="4">
        <f>IF(C167 &lt; "2024-25", INDEX('Historic replacements'!$G$3:$G$233, MATCH('Household delivery'!A167, 'Historic replacements'!$A$3:$A$233, 0)), INDEX('PR24 Forecast'!$W$5:$W$140, MATCH('Household delivery'!A167, 'PR24 Forecast'!$AA$5:$AA$140, 0)))</f>
        <v>940.82600000000002</v>
      </c>
      <c r="E167" s="9" t="str">
        <f>IFERROR(IF('Household delivery'!C167&lt;="2024-25", INDEX('PR19 Forecast'!$E$4:$E$139, MATCH('Household delivery'!A167, 'PR19 Forecast'!$G$4:$G$139, 0)), INDEX('PR24 Forecast'!$K$5:$K$140, MATCH('Household delivery'!$A167, 'PR24 Forecast'!$AA$5:$AA$140, 0))), "")</f>
        <v/>
      </c>
      <c r="F167" s="4">
        <f>IFERROR(INDEX('Historic replacements'!$E$3:$E$233, MATCH('Household delivery'!$A167, 'Historic replacements'!$A$3:$A$233, 0)), "")</f>
        <v>27.326000000000001</v>
      </c>
      <c r="G167" s="9">
        <f>IFERROR(IF($C167 &lt;= "2023-24", $F167, IF($C167 ="2024-25", INDEX( 'PR24 Forecast'!$F$5:$F$140, MATCH('Household delivery'!$A167, 'PR24 Forecast'!$AA$5:$AA$140, 0)), 'Household delivery'!E167)),"")</f>
        <v>27.326000000000001</v>
      </c>
      <c r="H167" s="10">
        <f t="shared" si="26"/>
        <v>2.9044690516631132E-2</v>
      </c>
      <c r="I167" s="9" t="str">
        <f>IF(C167&gt;="2025-26",D167*'Household rates'!$O$81*'Household rates'!$O$52,"")</f>
        <v/>
      </c>
      <c r="J167" s="9" t="str">
        <f t="shared" si="25"/>
        <v/>
      </c>
      <c r="M167"/>
    </row>
    <row r="168" spans="1:13" ht="14.25">
      <c r="A168" s="4" t="str">
        <f t="shared" si="24"/>
        <v>SEW18</v>
      </c>
      <c r="B168" s="4" t="s">
        <v>57</v>
      </c>
      <c r="C168" s="4" t="s">
        <v>34</v>
      </c>
      <c r="D168" s="4">
        <f>IF(C168 &lt; "2024-25", INDEX('Historic replacements'!$G$3:$G$233, MATCH('Household delivery'!A168, 'Historic replacements'!$A$3:$A$233, 0)), INDEX('PR24 Forecast'!$W$5:$W$140, MATCH('Household delivery'!A168, 'PR24 Forecast'!$AA$5:$AA$140, 0)))</f>
        <v>953.46067176499105</v>
      </c>
      <c r="E168" s="9">
        <f>IFERROR(IF('Household delivery'!C168&lt;="2024-25", INDEX('PR19 Forecast'!$E$4:$E$139, MATCH('Household delivery'!A168, 'PR19 Forecast'!$G$4:$G$139, 0)), INDEX('PR24 Forecast'!$K$5:$K$140, MATCH('Household delivery'!$A168, 'PR24 Forecast'!$AA$5:$AA$140, 0))), "")</f>
        <v>6.22</v>
      </c>
      <c r="F168" s="4">
        <f>IFERROR(INDEX('Historic replacements'!$E$3:$E$233, MATCH('Household delivery'!$A168, 'Historic replacements'!$A$3:$A$233, 0)), "")</f>
        <v>6.22</v>
      </c>
      <c r="G168" s="9">
        <f>IFERROR(IF($C168 &lt;= "2023-24", $F168, IF($C168 ="2024-25", INDEX( 'PR24 Forecast'!$F$5:$F$140, MATCH('Household delivery'!$A168, 'PR24 Forecast'!$AA$5:$AA$140, 0)), 'Household delivery'!E168)),"")</f>
        <v>6.22</v>
      </c>
      <c r="H168" s="10">
        <f t="shared" si="26"/>
        <v>6.5236041550470001E-3</v>
      </c>
      <c r="I168" s="9" t="str">
        <f>IF(C168&gt;="2025-26",D168*'Household rates'!$O$81*'Household rates'!$O$52,"")</f>
        <v/>
      </c>
      <c r="J168" s="9" t="str">
        <f t="shared" si="25"/>
        <v/>
      </c>
      <c r="M168"/>
    </row>
    <row r="169" spans="1:13" ht="14.25">
      <c r="A169" s="4" t="str">
        <f t="shared" si="24"/>
        <v>SEW19</v>
      </c>
      <c r="B169" s="4" t="s">
        <v>57</v>
      </c>
      <c r="C169" s="4" t="s">
        <v>35</v>
      </c>
      <c r="D169" s="4">
        <f>IF(C169 &lt; "2024-25", INDEX('Historic replacements'!$G$3:$G$233, MATCH('Household delivery'!A169, 'Historic replacements'!$A$3:$A$233, 0)), INDEX('PR24 Forecast'!$W$5:$W$140, MATCH('Household delivery'!A169, 'PR24 Forecast'!$AA$5:$AA$140, 0)))</f>
        <v>964.35500000000002</v>
      </c>
      <c r="E169" s="9">
        <f>IFERROR(IF('Household delivery'!C169&lt;="2024-25", INDEX('PR19 Forecast'!$E$4:$E$139, MATCH('Household delivery'!A169, 'PR19 Forecast'!$G$4:$G$139, 0)), INDEX('PR24 Forecast'!$K$5:$K$140, MATCH('Household delivery'!$A169, 'PR24 Forecast'!$AA$5:$AA$140, 0))), "")</f>
        <v>7.2779999999999996</v>
      </c>
      <c r="F169" s="4">
        <f>IFERROR(INDEX('Historic replacements'!$E$3:$E$233, MATCH('Household delivery'!$A169, 'Historic replacements'!$A$3:$A$233, 0)), "")</f>
        <v>7.2779999999999996</v>
      </c>
      <c r="G169" s="9">
        <f>IFERROR(IF($C169 &lt;= "2023-24", $F169, IF($C169 ="2024-25", INDEX( 'PR24 Forecast'!$F$5:$F$140, MATCH('Household delivery'!$A169, 'PR24 Forecast'!$AA$5:$AA$140, 0)), 'Household delivery'!E169)),"")</f>
        <v>7.2779999999999996</v>
      </c>
      <c r="H169" s="10">
        <f t="shared" si="26"/>
        <v>7.5470132886748132E-3</v>
      </c>
      <c r="I169" s="9" t="str">
        <f>IF(C169&gt;="2025-26",D169*'Household rates'!$O$81*'Household rates'!$O$52,"")</f>
        <v/>
      </c>
      <c r="J169" s="9" t="str">
        <f t="shared" si="25"/>
        <v/>
      </c>
      <c r="M169"/>
    </row>
    <row r="170" spans="1:13" ht="14.25">
      <c r="A170" s="4" t="str">
        <f t="shared" si="24"/>
        <v>SEW20</v>
      </c>
      <c r="B170" s="4" t="s">
        <v>57</v>
      </c>
      <c r="C170" s="4" t="s">
        <v>36</v>
      </c>
      <c r="D170" s="4">
        <f>IF(C170 &lt; "2024-25", INDEX('Historic replacements'!$G$3:$G$233, MATCH('Household delivery'!A170, 'Historic replacements'!$A$3:$A$233, 0)), INDEX('PR24 Forecast'!$W$5:$W$140, MATCH('Household delivery'!A170, 'PR24 Forecast'!$AA$5:$AA$140, 0)))</f>
        <v>974.24800000000005</v>
      </c>
      <c r="E170" s="9">
        <f>IFERROR(IF('Household delivery'!C170&lt;="2024-25", INDEX('PR19 Forecast'!$E$4:$E$139, MATCH('Household delivery'!A170, 'PR19 Forecast'!$G$4:$G$139, 0)), INDEX('PR24 Forecast'!$K$5:$K$140, MATCH('Household delivery'!$A170, 'PR24 Forecast'!$AA$5:$AA$140, 0))), "")</f>
        <v>6.22</v>
      </c>
      <c r="F170" s="4">
        <f>IFERROR(INDEX('Historic replacements'!$E$3:$E$233, MATCH('Household delivery'!$A170, 'Historic replacements'!$A$3:$A$233, 0)), "")</f>
        <v>8.1880000000000006</v>
      </c>
      <c r="G170" s="9">
        <f>IFERROR(IF($C170 &lt;= "2023-24", $F170, IF($C170 ="2024-25", INDEX( 'PR24 Forecast'!$F$5:$F$140, MATCH('Household delivery'!$A170, 'PR24 Forecast'!$AA$5:$AA$140, 0)), 'Household delivery'!E170)),"")</f>
        <v>8.1880000000000006</v>
      </c>
      <c r="H170" s="10">
        <f t="shared" si="26"/>
        <v>8.4044309046567203E-3</v>
      </c>
      <c r="I170" s="9" t="str">
        <f>IF(C170&gt;="2025-26",D170*'Household rates'!$O$81*'Household rates'!$O$52,"")</f>
        <v/>
      </c>
      <c r="J170" s="9" t="str">
        <f t="shared" si="25"/>
        <v/>
      </c>
      <c r="M170"/>
    </row>
    <row r="171" spans="1:13" ht="14.25">
      <c r="A171" s="4" t="str">
        <f t="shared" si="24"/>
        <v>SEW21</v>
      </c>
      <c r="B171" s="4" t="s">
        <v>57</v>
      </c>
      <c r="C171" s="4" t="s">
        <v>37</v>
      </c>
      <c r="D171" s="4">
        <f>IF(C171 &lt; "2024-25", INDEX('Historic replacements'!$G$3:$G$233, MATCH('Household delivery'!A171, 'Historic replacements'!$A$3:$A$233, 0)), INDEX('PR24 Forecast'!$W$5:$W$140, MATCH('Household delivery'!A171, 'PR24 Forecast'!$AA$5:$AA$140, 0)))</f>
        <v>984.33999999999992</v>
      </c>
      <c r="E171" s="9">
        <f>IFERROR(IF('Household delivery'!C171&lt;="2024-25", INDEX('PR19 Forecast'!$E$4:$E$139, MATCH('Household delivery'!A171, 'PR19 Forecast'!$G$4:$G$139, 0)), INDEX('PR24 Forecast'!$K$5:$K$140, MATCH('Household delivery'!$A171, 'PR24 Forecast'!$AA$5:$AA$140, 0))), "")</f>
        <v>13.912000000000001</v>
      </c>
      <c r="F171" s="4">
        <f>IFERROR(INDEX('Historic replacements'!$E$3:$E$233, MATCH('Household delivery'!$A171, 'Historic replacements'!$A$3:$A$233, 0)), "")</f>
        <v>6.1</v>
      </c>
      <c r="G171" s="9">
        <f>IFERROR(IF($C171 &lt;= "2023-24", $F171, IF($C171 ="2024-25", INDEX( 'PR24 Forecast'!$F$5:$F$140, MATCH('Household delivery'!$A171, 'PR24 Forecast'!$AA$5:$AA$140, 0)), 'Household delivery'!E171)),"")</f>
        <v>6.1</v>
      </c>
      <c r="H171" s="10">
        <f t="shared" si="26"/>
        <v>6.1970457362293518E-3</v>
      </c>
      <c r="I171" s="9" t="str">
        <f>IF(C171&gt;="2025-26",D171*'Household rates'!$O$81*'Household rates'!$O$52,"")</f>
        <v/>
      </c>
      <c r="J171" s="9" t="str">
        <f t="shared" si="25"/>
        <v/>
      </c>
      <c r="M171"/>
    </row>
    <row r="172" spans="1:13" ht="14.25">
      <c r="A172" s="4" t="str">
        <f t="shared" si="24"/>
        <v>SEW22</v>
      </c>
      <c r="B172" s="4" t="s">
        <v>57</v>
      </c>
      <c r="C172" s="4" t="s">
        <v>38</v>
      </c>
      <c r="D172" s="4">
        <f>IF(C172 &lt; "2024-25", INDEX('Historic replacements'!$G$3:$G$233, MATCH('Household delivery'!A172, 'Historic replacements'!$A$3:$A$233, 0)), INDEX('PR24 Forecast'!$W$5:$W$140, MATCH('Household delivery'!A172, 'PR24 Forecast'!$AA$5:$AA$140, 0)))</f>
        <v>993.94799999999998</v>
      </c>
      <c r="E172" s="9">
        <f>IFERROR(IF('Household delivery'!C172&lt;="2024-25", INDEX('PR19 Forecast'!$E$4:$E$139, MATCH('Household delivery'!A172, 'PR19 Forecast'!$G$4:$G$139, 0)), INDEX('PR24 Forecast'!$K$5:$K$140, MATCH('Household delivery'!$A172, 'PR24 Forecast'!$AA$5:$AA$140, 0))), "")</f>
        <v>13.912000000000001</v>
      </c>
      <c r="F172" s="4">
        <f>IFERROR(INDEX('Historic replacements'!$E$3:$E$233, MATCH('Household delivery'!$A172, 'Historic replacements'!$A$3:$A$233, 0)), "")</f>
        <v>7.1289999999999996</v>
      </c>
      <c r="G172" s="9">
        <f>IFERROR(IF($C172 &lt;= "2023-24", $F172, IF($C172 ="2024-25", INDEX( 'PR24 Forecast'!$F$5:$F$140, MATCH('Household delivery'!$A172, 'PR24 Forecast'!$AA$5:$AA$140, 0)), 'Household delivery'!E172)),"")</f>
        <v>7.1289999999999996</v>
      </c>
      <c r="H172" s="10">
        <f t="shared" si="26"/>
        <v>7.1724074096431601E-3</v>
      </c>
      <c r="I172" s="9" t="str">
        <f>IF(C172&gt;="2025-26",D172*'Household rates'!$O$81*'Household rates'!$O$52,"")</f>
        <v/>
      </c>
      <c r="J172" s="9" t="str">
        <f t="shared" si="25"/>
        <v/>
      </c>
      <c r="M172"/>
    </row>
    <row r="173" spans="1:13" ht="14.25">
      <c r="A173" s="4" t="str">
        <f t="shared" si="24"/>
        <v>SEW23</v>
      </c>
      <c r="B173" s="4" t="s">
        <v>57</v>
      </c>
      <c r="C173" s="4" t="s">
        <v>39</v>
      </c>
      <c r="D173" s="4">
        <f>IF(C173 &lt; "2024-25", INDEX('Historic replacements'!$G$3:$G$233, MATCH('Household delivery'!A173, 'Historic replacements'!$A$3:$A$233, 0)), INDEX('PR24 Forecast'!$W$5:$W$140, MATCH('Household delivery'!A173, 'PR24 Forecast'!$AA$5:$AA$140, 0)))</f>
        <v>1003.66</v>
      </c>
      <c r="E173" s="9">
        <f>IFERROR(IF('Household delivery'!C173&lt;="2024-25", INDEX('PR19 Forecast'!$E$4:$E$139, MATCH('Household delivery'!A173, 'PR19 Forecast'!$G$4:$G$139, 0)), INDEX('PR24 Forecast'!$K$5:$K$140, MATCH('Household delivery'!$A173, 'PR24 Forecast'!$AA$5:$AA$140, 0))), "")</f>
        <v>13.912000000000001</v>
      </c>
      <c r="F173" s="4">
        <f>IFERROR(INDEX('Historic replacements'!$E$3:$E$233, MATCH('Household delivery'!$A173, 'Historic replacements'!$A$3:$A$233, 0)), "")</f>
        <v>6.53</v>
      </c>
      <c r="G173" s="9">
        <f>IFERROR(IF($C173 &lt;= "2023-24", $F173, IF($C173 ="2024-25", INDEX( 'PR24 Forecast'!$F$5:$F$140, MATCH('Household delivery'!$A173, 'PR24 Forecast'!$AA$5:$AA$140, 0)), 'Household delivery'!E173)),"")</f>
        <v>6.53</v>
      </c>
      <c r="H173" s="10">
        <f t="shared" si="26"/>
        <v>6.5061873542833232E-3</v>
      </c>
      <c r="I173" s="9" t="str">
        <f>IF(C173&gt;="2025-26",D173*'Household rates'!$O$81*'Household rates'!$O$52,"")</f>
        <v/>
      </c>
      <c r="J173" s="9" t="str">
        <f t="shared" si="25"/>
        <v/>
      </c>
      <c r="M173"/>
    </row>
    <row r="174" spans="1:13" ht="14.25">
      <c r="A174" s="4" t="str">
        <f t="shared" si="24"/>
        <v>SEW24</v>
      </c>
      <c r="B174" s="4" t="s">
        <v>57</v>
      </c>
      <c r="C174" s="4" t="s">
        <v>40</v>
      </c>
      <c r="D174" s="4">
        <f>IF(C174 &lt; "2024-25", INDEX('Historic replacements'!$G$3:$G$233, MATCH('Household delivery'!A174, 'Historic replacements'!$A$3:$A$233, 0)), INDEX('PR24 Forecast'!$W$5:$W$140, MATCH('Household delivery'!A174, 'PR24 Forecast'!$AA$5:$AA$140, 0)))</f>
        <v>1014.859</v>
      </c>
      <c r="E174" s="9">
        <f>IFERROR(IF('Household delivery'!C174&lt;="2024-25", INDEX('PR19 Forecast'!$E$4:$E$139, MATCH('Household delivery'!A174, 'PR19 Forecast'!$G$4:$G$139, 0)), INDEX('PR24 Forecast'!$K$5:$K$140, MATCH('Household delivery'!$A174, 'PR24 Forecast'!$AA$5:$AA$140, 0))), "")</f>
        <v>13.912000000000001</v>
      </c>
      <c r="F174" s="4">
        <f>IFERROR(INDEX('Historic replacements'!$E$3:$E$233, MATCH('Household delivery'!$A174, 'Historic replacements'!$A$3:$A$233, 0)), "")</f>
        <v>7.2629999999999999</v>
      </c>
      <c r="G174" s="9">
        <f>IFERROR(IF($C174 &lt;= "2023-24", $F174, IF($C174 ="2024-25", INDEX( 'PR24 Forecast'!$F$5:$F$140, MATCH('Household delivery'!$A174, 'PR24 Forecast'!$AA$5:$AA$140, 0)), 'Household delivery'!E174)),"")</f>
        <v>7.2629999999999999</v>
      </c>
      <c r="H174" s="10">
        <f t="shared" si="26"/>
        <v>7.1566592009333308E-3</v>
      </c>
      <c r="I174" s="9" t="str">
        <f>IF(C174&gt;="2025-26",D174*'Household rates'!$O$81*'Household rates'!$O$52,"")</f>
        <v/>
      </c>
      <c r="J174" s="9" t="str">
        <f t="shared" si="25"/>
        <v/>
      </c>
      <c r="M174"/>
    </row>
    <row r="175" spans="1:13" ht="14.25">
      <c r="A175" s="4" t="str">
        <f t="shared" si="24"/>
        <v>SEW25</v>
      </c>
      <c r="B175" s="4" t="s">
        <v>57</v>
      </c>
      <c r="C175" s="4" t="s">
        <v>65</v>
      </c>
      <c r="D175" s="4">
        <f>IF(C175 &lt; "2024-25", INDEX('Historic replacements'!$G$3:$G$233, MATCH('Household delivery'!A175, 'Historic replacements'!$A$3:$A$233, 0)), INDEX('PR24 Forecast'!$W$5:$W$140, MATCH('Household delivery'!A175, 'PR24 Forecast'!$AA$5:$AA$140, 0)))</f>
        <v>1023.628588751061</v>
      </c>
      <c r="E175" s="9">
        <f>IFERROR(IF('Household delivery'!C175&lt;="2024-25", INDEX('PR19 Forecast'!$E$4:$E$139, MATCH('Household delivery'!A175, 'PR19 Forecast'!$G$4:$G$139, 0)), INDEX('PR24 Forecast'!$K$5:$K$140, MATCH('Household delivery'!$A175, 'PR24 Forecast'!$AA$5:$AA$140, 0))), "")</f>
        <v>13.912000000000001</v>
      </c>
      <c r="F175" s="4" t="str">
        <f>IFERROR(INDEX('Historic replacements'!$E$3:$E$233, MATCH('Household delivery'!$A175, 'Historic replacements'!$A$3:$A$233, 0)), "")</f>
        <v/>
      </c>
      <c r="G175" s="9">
        <f>IFERROR(IF($C175 &lt;= "2023-24", $F175, IF($C175 ="2024-25", INDEX( 'PR24 Forecast'!$F$5:$F$140, MATCH('Household delivery'!$A175, 'PR24 Forecast'!$AA$5:$AA$140, 0)), 'Household delivery'!E175)),"")</f>
        <v>6.330000000000001</v>
      </c>
      <c r="H175" s="10">
        <f t="shared" si="26"/>
        <v>6.1838835585114856E-3</v>
      </c>
      <c r="I175" s="9" t="str">
        <f>IF(C175&gt;="2025-26",D175*'Household rates'!$O$81*'Household rates'!$O$52,"")</f>
        <v/>
      </c>
      <c r="J175" s="9" t="str">
        <f t="shared" si="25"/>
        <v/>
      </c>
      <c r="M175"/>
    </row>
    <row r="176" spans="1:13" ht="14.25">
      <c r="A176" s="4" t="str">
        <f t="shared" si="24"/>
        <v>SEW26</v>
      </c>
      <c r="B176" s="4" t="s">
        <v>57</v>
      </c>
      <c r="C176" s="4" t="s">
        <v>101</v>
      </c>
      <c r="D176" s="4">
        <f>IF(C176 &lt; "2024-25", INDEX('Historic replacements'!$G$3:$G$233, MATCH('Household delivery'!A176, 'Historic replacements'!$A$3:$A$233, 0)), INDEX('PR24 Forecast'!$W$5:$W$140, MATCH('Household delivery'!A176, 'PR24 Forecast'!$AA$5:$AA$140, 0)))</f>
        <v>1037.304837054442</v>
      </c>
      <c r="E176" s="9">
        <f>IFERROR(IF('Household delivery'!C176&lt;="2024-25", INDEX('PR19 Forecast'!$E$4:$E$139, MATCH('Household delivery'!A176, 'PR19 Forecast'!$G$4:$G$139, 0)), INDEX('PR24 Forecast'!$K$5:$K$140, MATCH('Household delivery'!$A176, 'PR24 Forecast'!$AA$5:$AA$140, 0))), "")</f>
        <v>17.317876699072208</v>
      </c>
      <c r="F176" s="4" t="str">
        <f>IFERROR(INDEX('Historic replacements'!$E$3:$E$233, MATCH('Household delivery'!$A176, 'Historic replacements'!$A$3:$A$233, 0)), "")</f>
        <v/>
      </c>
      <c r="G176" s="9">
        <f>IFERROR(IF($C176 &lt;= "2023-24", $F176, IF($C176 ="2024-25", INDEX( 'PR24 Forecast'!$F$5:$F$140, MATCH('Household delivery'!$A176, 'PR24 Forecast'!$AA$5:$AA$140, 0)), 'Household delivery'!E176)),"")</f>
        <v>17.317876699072208</v>
      </c>
      <c r="H176" s="10">
        <f t="shared" si="26"/>
        <v>1.669506983911162E-2</v>
      </c>
      <c r="I176" s="9">
        <f>IF(C176&gt;="2025-26",D176*'Household rates'!$O$81*'Household rates'!$O$52,"")</f>
        <v>8.9888427635954695</v>
      </c>
      <c r="J176" s="9">
        <f t="shared" si="25"/>
        <v>8.3290339354767386</v>
      </c>
      <c r="M176"/>
    </row>
    <row r="177" spans="1:13" ht="14.25">
      <c r="A177" s="4" t="str">
        <f t="shared" si="24"/>
        <v>SEW27</v>
      </c>
      <c r="B177" s="4" t="s">
        <v>57</v>
      </c>
      <c r="C177" s="4" t="s">
        <v>102</v>
      </c>
      <c r="D177" s="4">
        <f>IF(C177 &lt; "2024-25", INDEX('Historic replacements'!$G$3:$G$233, MATCH('Household delivery'!A177, 'Historic replacements'!$A$3:$A$233, 0)), INDEX('PR24 Forecast'!$W$5:$W$140, MATCH('Household delivery'!A177, 'PR24 Forecast'!$AA$5:$AA$140, 0)))</f>
        <v>1051.1669545690861</v>
      </c>
      <c r="E177" s="9">
        <f>IFERROR(IF('Household delivery'!C177&lt;="2024-25", INDEX('PR19 Forecast'!$E$4:$E$139, MATCH('Household delivery'!A177, 'PR19 Forecast'!$G$4:$G$139, 0)), INDEX('PR24 Forecast'!$K$5:$K$140, MATCH('Household delivery'!$A177, 'PR24 Forecast'!$AA$5:$AA$140, 0))), "")</f>
        <v>17.21787669907221</v>
      </c>
      <c r="F177" s="4" t="str">
        <f>IFERROR(INDEX('Historic replacements'!$E$3:$E$233, MATCH('Household delivery'!$A177, 'Historic replacements'!$A$3:$A$233, 0)), "")</f>
        <v/>
      </c>
      <c r="G177" s="9">
        <f>IFERROR(IF($C177 &lt;= "2023-24", $F177, IF($C177 ="2024-25", INDEX( 'PR24 Forecast'!$F$5:$F$140, MATCH('Household delivery'!$A177, 'PR24 Forecast'!$AA$5:$AA$140, 0)), 'Household delivery'!E177)),"")</f>
        <v>17.21787669907221</v>
      </c>
      <c r="H177" s="10">
        <f t="shared" si="26"/>
        <v>1.6379773569014527E-2</v>
      </c>
      <c r="I177" s="9">
        <f>IF(C177&gt;="2025-26",D177*'Household rates'!$O$81*'Household rates'!$O$52,"")</f>
        <v>9.1089659812442463</v>
      </c>
      <c r="J177" s="9">
        <f t="shared" si="25"/>
        <v>8.108910717827964</v>
      </c>
      <c r="M177"/>
    </row>
    <row r="178" spans="1:13" ht="14.25">
      <c r="A178" s="4" t="str">
        <f t="shared" si="24"/>
        <v>SEW28</v>
      </c>
      <c r="B178" s="4" t="s">
        <v>57</v>
      </c>
      <c r="C178" s="4" t="s">
        <v>103</v>
      </c>
      <c r="D178" s="4">
        <f>IF(C178 &lt; "2024-25", INDEX('Historic replacements'!$G$3:$G$233, MATCH('Household delivery'!A178, 'Historic replacements'!$A$3:$A$233, 0)), INDEX('PR24 Forecast'!$W$5:$W$140, MATCH('Household delivery'!A178, 'PR24 Forecast'!$AA$5:$AA$140, 0)))</f>
        <v>1065.2275446673059</v>
      </c>
      <c r="E178" s="9">
        <f>IFERROR(IF('Household delivery'!C178&lt;="2024-25", INDEX('PR19 Forecast'!$E$4:$E$139, MATCH('Household delivery'!A178, 'PR19 Forecast'!$G$4:$G$139, 0)), INDEX('PR24 Forecast'!$K$5:$K$140, MATCH('Household delivery'!$A178, 'PR24 Forecast'!$AA$5:$AA$140, 0))), "")</f>
        <v>59.135136893505461</v>
      </c>
      <c r="F178" s="4" t="str">
        <f>IFERROR(INDEX('Historic replacements'!$E$3:$E$233, MATCH('Household delivery'!$A178, 'Historic replacements'!$A$3:$A$233, 0)), "")</f>
        <v/>
      </c>
      <c r="G178" s="9">
        <f>IFERROR(IF($C178 &lt;= "2023-24", $F178, IF($C178 ="2024-25", INDEX( 'PR24 Forecast'!$F$5:$F$140, MATCH('Household delivery'!$A178, 'PR24 Forecast'!$AA$5:$AA$140, 0)), 'Household delivery'!E178)),"")</f>
        <v>59.135136893505461</v>
      </c>
      <c r="H178" s="10">
        <f t="shared" si="26"/>
        <v>5.5514089162963458E-2</v>
      </c>
      <c r="I178" s="9">
        <f>IF(C178&gt;="2025-26",D178*'Household rates'!$O$81*'Household rates'!$O$52,"")</f>
        <v>9.2308090779323528</v>
      </c>
      <c r="J178" s="9">
        <f t="shared" si="25"/>
        <v>49.904327815573112</v>
      </c>
      <c r="M178"/>
    </row>
    <row r="179" spans="1:13" ht="14.25">
      <c r="A179" s="4" t="str">
        <f t="shared" si="24"/>
        <v>SEW29</v>
      </c>
      <c r="B179" s="4" t="s">
        <v>57</v>
      </c>
      <c r="C179" s="4" t="s">
        <v>104</v>
      </c>
      <c r="D179" s="4">
        <f>IF(C179 &lt; "2024-25", INDEX('Historic replacements'!$G$3:$G$233, MATCH('Household delivery'!A179, 'Historic replacements'!$A$3:$A$233, 0)), INDEX('PR24 Forecast'!$W$5:$W$140, MATCH('Household delivery'!A179, 'PR24 Forecast'!$AA$5:$AA$140, 0)))</f>
        <v>1079.4835713773989</v>
      </c>
      <c r="E179" s="9">
        <f>IFERROR(IF('Household delivery'!C179&lt;="2024-25", INDEX('PR19 Forecast'!$E$4:$E$139, MATCH('Household delivery'!A179, 'PR19 Forecast'!$G$4:$G$139, 0)), INDEX('PR24 Forecast'!$K$5:$K$140, MATCH('Household delivery'!$A179, 'PR24 Forecast'!$AA$5:$AA$140, 0))), "")</f>
        <v>101.3745203888665</v>
      </c>
      <c r="F179" s="4" t="str">
        <f>IFERROR(INDEX('Historic replacements'!$E$3:$E$233, MATCH('Household delivery'!$A179, 'Historic replacements'!$A$3:$A$233, 0)), "")</f>
        <v/>
      </c>
      <c r="G179" s="9">
        <f>IFERROR(IF($C179 &lt;= "2023-24", $F179, IF($C179 ="2024-25", INDEX( 'PR24 Forecast'!$F$5:$F$140, MATCH('Household delivery'!$A179, 'PR24 Forecast'!$AA$5:$AA$140, 0)), 'Household delivery'!E179)),"")</f>
        <v>101.3745203888665</v>
      </c>
      <c r="H179" s="10">
        <f t="shared" si="26"/>
        <v>9.3910202134447202E-2</v>
      </c>
      <c r="I179" s="9">
        <f>IF(C179&gt;="2025-26",D179*'Household rates'!$O$81*'Household rates'!$O$52,"")</f>
        <v>9.3543457452195966</v>
      </c>
      <c r="J179" s="9">
        <f t="shared" si="25"/>
        <v>92.020174643646897</v>
      </c>
      <c r="M179"/>
    </row>
    <row r="180" spans="1:13" ht="14.25">
      <c r="A180" s="4" t="str">
        <f t="shared" si="24"/>
        <v>SEW30</v>
      </c>
      <c r="B180" s="4" t="s">
        <v>57</v>
      </c>
      <c r="C180" s="4" t="s">
        <v>105</v>
      </c>
      <c r="D180" s="4">
        <f>IF(C180 &lt; "2024-25", INDEX('Historic replacements'!$G$3:$G$233, MATCH('Household delivery'!A180, 'Historic replacements'!$A$3:$A$233, 0)), INDEX('PR24 Forecast'!$W$5:$W$140, MATCH('Household delivery'!A180, 'PR24 Forecast'!$AA$5:$AA$140, 0)))</f>
        <v>1093.9356367987821</v>
      </c>
      <c r="E180" s="9">
        <f>IFERROR(IF('Household delivery'!C180&lt;="2024-25", INDEX('PR19 Forecast'!$E$4:$E$139, MATCH('Household delivery'!A180, 'PR19 Forecast'!$G$4:$G$139, 0)), INDEX('PR24 Forecast'!$K$5:$K$140, MATCH('Household delivery'!$A180, 'PR24 Forecast'!$AA$5:$AA$140, 0))), "")</f>
        <v>101.37452038886649</v>
      </c>
      <c r="F180" s="4" t="str">
        <f>IFERROR(INDEX('Historic replacements'!$E$3:$E$233, MATCH('Household delivery'!$A180, 'Historic replacements'!$A$3:$A$233, 0)), "")</f>
        <v/>
      </c>
      <c r="G180" s="9">
        <f>IFERROR(IF($C180 &lt;= "2023-24", $F180, IF($C180 ="2024-25", INDEX( 'PR24 Forecast'!$F$5:$F$140, MATCH('Household delivery'!$A180, 'PR24 Forecast'!$AA$5:$AA$140, 0)), 'Household delivery'!E180)),"")</f>
        <v>101.37452038886649</v>
      </c>
      <c r="H180" s="10">
        <f t="shared" si="26"/>
        <v>9.2669547438386693E-2</v>
      </c>
      <c r="I180" s="9">
        <f>IF(C180&gt;="2025-26",D180*'Household rates'!$O$81*'Household rates'!$O$52,"")</f>
        <v>9.4795812006435742</v>
      </c>
      <c r="J180" s="9">
        <f t="shared" si="25"/>
        <v>91.894939188222907</v>
      </c>
      <c r="M180"/>
    </row>
    <row r="181" spans="1:13" ht="14.25">
      <c r="A181" s="4" t="str">
        <f t="shared" si="24"/>
        <v>SRN12</v>
      </c>
      <c r="B181" s="4" t="s">
        <v>43</v>
      </c>
      <c r="C181" s="4" t="s">
        <v>28</v>
      </c>
      <c r="D181" s="4">
        <f>IF(C181 &lt; "2024-25", INDEX('Historic replacements'!$G$3:$G$233, MATCH('Household delivery'!A181, 'Historic replacements'!$A$3:$A$233, 0)), INDEX('PR24 Forecast'!$W$5:$W$140, MATCH('Household delivery'!A181, 'PR24 Forecast'!$AA$5:$AA$140, 0)))</f>
        <v>1005.471</v>
      </c>
      <c r="E181" s="9" t="str">
        <f>IFERROR(IF('Household delivery'!C181&lt;="2024-25", INDEX('PR19 Forecast'!$E$4:$E$139, MATCH('Household delivery'!A181, 'PR19 Forecast'!$G$4:$G$139, 0)), INDEX('PR24 Forecast'!$K$5:$K$140, MATCH('Household delivery'!$A181, 'PR24 Forecast'!$AA$5:$AA$140, 0))), "")</f>
        <v/>
      </c>
      <c r="F181" s="4">
        <f>IFERROR(INDEX('Historic replacements'!$E$3:$E$233, MATCH('Household delivery'!$A181, 'Historic replacements'!$A$3:$A$233, 0)), "")</f>
        <v>22.183</v>
      </c>
      <c r="G181" s="9">
        <f>IFERROR(IF($C181 &lt;= "2023-24", $F181, IF($C181 ="2024-25", INDEX( 'PR24 Forecast'!$F$5:$F$140, MATCH('Household delivery'!$A181, 'PR24 Forecast'!$AA$5:$AA$140, 0)), 'Household delivery'!E181)),"")</f>
        <v>22.183</v>
      </c>
      <c r="H181" s="10">
        <f t="shared" si="26"/>
        <v>2.2062297172171053E-2</v>
      </c>
      <c r="I181" s="9" t="str">
        <f>IF(C181&gt;="2025-26",D181*'Household rates'!$O$81*'Household rates'!$O$52,"")</f>
        <v/>
      </c>
      <c r="J181" s="9" t="str">
        <f t="shared" si="25"/>
        <v/>
      </c>
      <c r="M181"/>
    </row>
    <row r="182" spans="1:13" ht="14.25">
      <c r="A182" s="4" t="str">
        <f t="shared" si="24"/>
        <v>SRN13</v>
      </c>
      <c r="B182" s="4" t="s">
        <v>43</v>
      </c>
      <c r="C182" s="4" t="s">
        <v>29</v>
      </c>
      <c r="D182" s="4">
        <f>IF(C182 &lt; "2024-25", INDEX('Historic replacements'!$G$3:$G$233, MATCH('Household delivery'!A182, 'Historic replacements'!$A$3:$A$233, 0)), INDEX('PR24 Forecast'!$W$5:$W$140, MATCH('Household delivery'!A182, 'PR24 Forecast'!$AA$5:$AA$140, 0)))</f>
        <v>1010.126</v>
      </c>
      <c r="E182" s="9" t="str">
        <f>IFERROR(IF('Household delivery'!C182&lt;="2024-25", INDEX('PR19 Forecast'!$E$4:$E$139, MATCH('Household delivery'!A182, 'PR19 Forecast'!$G$4:$G$139, 0)), INDEX('PR24 Forecast'!$K$5:$K$140, MATCH('Household delivery'!$A182, 'PR24 Forecast'!$AA$5:$AA$140, 0))), "")</f>
        <v/>
      </c>
      <c r="F182" s="4">
        <f>IFERROR(INDEX('Historic replacements'!$E$3:$E$233, MATCH('Household delivery'!$A182, 'Historic replacements'!$A$3:$A$233, 0)), "")</f>
        <v>22.94</v>
      </c>
      <c r="G182" s="9">
        <f>IFERROR(IF($C182 &lt;= "2023-24", $F182, IF($C182 ="2024-25", INDEX( 'PR24 Forecast'!$F$5:$F$140, MATCH('Household delivery'!$A182, 'PR24 Forecast'!$AA$5:$AA$140, 0)), 'Household delivery'!E182)),"")</f>
        <v>22.94</v>
      </c>
      <c r="H182" s="10">
        <f t="shared" si="26"/>
        <v>2.2710038153656079E-2</v>
      </c>
      <c r="I182" s="9" t="str">
        <f>IF(C182&gt;="2025-26",D182*'Household rates'!$O$81*'Household rates'!$O$52,"")</f>
        <v/>
      </c>
      <c r="J182" s="9" t="str">
        <f t="shared" si="25"/>
        <v/>
      </c>
      <c r="M182"/>
    </row>
    <row r="183" spans="1:13" ht="14.25">
      <c r="A183" s="4" t="str">
        <f t="shared" si="24"/>
        <v>SRN14</v>
      </c>
      <c r="B183" s="4" t="s">
        <v>43</v>
      </c>
      <c r="C183" s="4" t="s">
        <v>30</v>
      </c>
      <c r="D183" s="4">
        <f>IF(C183 &lt; "2024-25", INDEX('Historic replacements'!$G$3:$G$233, MATCH('Household delivery'!A183, 'Historic replacements'!$A$3:$A$233, 0)), INDEX('PR24 Forecast'!$W$5:$W$140, MATCH('Household delivery'!A183, 'PR24 Forecast'!$AA$5:$AA$140, 0)))</f>
        <v>1018.141</v>
      </c>
      <c r="E183" s="9" t="str">
        <f>IFERROR(IF('Household delivery'!C183&lt;="2024-25", INDEX('PR19 Forecast'!$E$4:$E$139, MATCH('Household delivery'!A183, 'PR19 Forecast'!$G$4:$G$139, 0)), INDEX('PR24 Forecast'!$K$5:$K$140, MATCH('Household delivery'!$A183, 'PR24 Forecast'!$AA$5:$AA$140, 0))), "")</f>
        <v/>
      </c>
      <c r="F183" s="4">
        <f>IFERROR(INDEX('Historic replacements'!$E$3:$E$233, MATCH('Household delivery'!$A183, 'Historic replacements'!$A$3:$A$233, 0)), "")</f>
        <v>23.483000000000001</v>
      </c>
      <c r="G183" s="9">
        <f>IFERROR(IF($C183 &lt;= "2023-24", $F183, IF($C183 ="2024-25", INDEX( 'PR24 Forecast'!$F$5:$F$140, MATCH('Household delivery'!$A183, 'PR24 Forecast'!$AA$5:$AA$140, 0)), 'Household delivery'!E183)),"")</f>
        <v>23.483000000000001</v>
      </c>
      <c r="H183" s="10">
        <f t="shared" si="26"/>
        <v>2.3064585357037974E-2</v>
      </c>
      <c r="I183" s="9" t="str">
        <f>IF(C183&gt;="2025-26",D183*'Household rates'!$O$81*'Household rates'!$O$52,"")</f>
        <v/>
      </c>
      <c r="J183" s="9" t="str">
        <f t="shared" si="25"/>
        <v/>
      </c>
      <c r="M183"/>
    </row>
    <row r="184" spans="1:13" ht="14.25">
      <c r="A184" s="4" t="str">
        <f t="shared" si="24"/>
        <v>SRN15</v>
      </c>
      <c r="B184" s="4" t="s">
        <v>43</v>
      </c>
      <c r="C184" s="4" t="s">
        <v>31</v>
      </c>
      <c r="D184" s="4">
        <f>IF(C184 &lt; "2024-25", INDEX('Historic replacements'!$G$3:$G$233, MATCH('Household delivery'!A184, 'Historic replacements'!$A$3:$A$233, 0)), INDEX('PR24 Forecast'!$W$5:$W$140, MATCH('Household delivery'!A184, 'PR24 Forecast'!$AA$5:$AA$140, 0)))</f>
        <v>1021.856</v>
      </c>
      <c r="E184" s="9" t="str">
        <f>IFERROR(IF('Household delivery'!C184&lt;="2024-25", INDEX('PR19 Forecast'!$E$4:$E$139, MATCH('Household delivery'!A184, 'PR19 Forecast'!$G$4:$G$139, 0)), INDEX('PR24 Forecast'!$K$5:$K$140, MATCH('Household delivery'!$A184, 'PR24 Forecast'!$AA$5:$AA$140, 0))), "")</f>
        <v/>
      </c>
      <c r="F184" s="4">
        <f>IFERROR(INDEX('Historic replacements'!$E$3:$E$233, MATCH('Household delivery'!$A184, 'Historic replacements'!$A$3:$A$233, 0)), "")</f>
        <v>19.789000000000001</v>
      </c>
      <c r="G184" s="9">
        <f>IFERROR(IF($C184 &lt;= "2023-24", $F184, IF($C184 ="2024-25", INDEX( 'PR24 Forecast'!$F$5:$F$140, MATCH('Household delivery'!$A184, 'PR24 Forecast'!$AA$5:$AA$140, 0)), 'Household delivery'!E184)),"")</f>
        <v>19.789000000000001</v>
      </c>
      <c r="H184" s="10">
        <f t="shared" si="26"/>
        <v>1.9365742335514986E-2</v>
      </c>
      <c r="I184" s="9" t="str">
        <f>IF(C184&gt;="2025-26",D184*'Household rates'!$O$81*'Household rates'!$O$52,"")</f>
        <v/>
      </c>
      <c r="J184" s="9" t="str">
        <f t="shared" si="25"/>
        <v/>
      </c>
      <c r="M184"/>
    </row>
    <row r="185" spans="1:13" ht="14.25">
      <c r="A185" s="4" t="str">
        <f t="shared" si="24"/>
        <v>SRN16</v>
      </c>
      <c r="B185" s="4" t="s">
        <v>43</v>
      </c>
      <c r="C185" s="4" t="s">
        <v>32</v>
      </c>
      <c r="D185" s="4">
        <f>IF(C185 &lt; "2024-25", INDEX('Historic replacements'!$G$3:$G$233, MATCH('Household delivery'!A185, 'Historic replacements'!$A$3:$A$233, 0)), INDEX('PR24 Forecast'!$W$5:$W$140, MATCH('Household delivery'!A185, 'PR24 Forecast'!$AA$5:$AA$140, 0)))</f>
        <v>1027.5</v>
      </c>
      <c r="E185" s="9" t="str">
        <f>IFERROR(IF('Household delivery'!C185&lt;="2024-25", INDEX('PR19 Forecast'!$E$4:$E$139, MATCH('Household delivery'!A185, 'PR19 Forecast'!$G$4:$G$139, 0)), INDEX('PR24 Forecast'!$K$5:$K$140, MATCH('Household delivery'!$A185, 'PR24 Forecast'!$AA$5:$AA$140, 0))), "")</f>
        <v/>
      </c>
      <c r="F185" s="4">
        <f>IFERROR(INDEX('Historic replacements'!$E$3:$E$233, MATCH('Household delivery'!$A185, 'Historic replacements'!$A$3:$A$233, 0)), "")</f>
        <v>11.824999999999999</v>
      </c>
      <c r="G185" s="9">
        <f>IFERROR(IF($C185 &lt;= "2023-24", $F185, IF($C185 ="2024-25", INDEX( 'PR24 Forecast'!$F$5:$F$140, MATCH('Household delivery'!$A185, 'PR24 Forecast'!$AA$5:$AA$140, 0)), 'Household delivery'!E185)),"")</f>
        <v>11.824999999999999</v>
      </c>
      <c r="H185" s="10">
        <f t="shared" si="26"/>
        <v>1.1508515815085158E-2</v>
      </c>
      <c r="I185" s="9" t="str">
        <f>IF(C185&gt;="2025-26",D185*'Household rates'!$O$81*'Household rates'!$O$52,"")</f>
        <v/>
      </c>
      <c r="J185" s="9" t="str">
        <f t="shared" si="25"/>
        <v/>
      </c>
      <c r="M185"/>
    </row>
    <row r="186" spans="1:13" ht="14.25">
      <c r="A186" s="4" t="str">
        <f t="shared" si="24"/>
        <v>SRN17</v>
      </c>
      <c r="B186" s="4" t="s">
        <v>43</v>
      </c>
      <c r="C186" s="4" t="s">
        <v>33</v>
      </c>
      <c r="D186" s="4">
        <f>IF(C186 &lt; "2024-25", INDEX('Historic replacements'!$G$3:$G$233, MATCH('Household delivery'!A186, 'Historic replacements'!$A$3:$A$233, 0)), INDEX('PR24 Forecast'!$W$5:$W$140, MATCH('Household delivery'!A186, 'PR24 Forecast'!$AA$5:$AA$140, 0)))</f>
        <v>1044.9179999999999</v>
      </c>
      <c r="E186" s="9" t="str">
        <f>IFERROR(IF('Household delivery'!C186&lt;="2024-25", INDEX('PR19 Forecast'!$E$4:$E$139, MATCH('Household delivery'!A186, 'PR19 Forecast'!$G$4:$G$139, 0)), INDEX('PR24 Forecast'!$K$5:$K$140, MATCH('Household delivery'!$A186, 'PR24 Forecast'!$AA$5:$AA$140, 0))), "")</f>
        <v/>
      </c>
      <c r="F186" s="4">
        <f>IFERROR(INDEX('Historic replacements'!$E$3:$E$233, MATCH('Household delivery'!$A186, 'Historic replacements'!$A$3:$A$233, 0)), "")</f>
        <v>8.8320000000000007</v>
      </c>
      <c r="G186" s="9">
        <f>IFERROR(IF($C186 &lt;= "2023-24", $F186, IF($C186 ="2024-25", INDEX( 'PR24 Forecast'!$F$5:$F$140, MATCH('Household delivery'!$A186, 'PR24 Forecast'!$AA$5:$AA$140, 0)), 'Household delivery'!E186)),"")</f>
        <v>8.8320000000000007</v>
      </c>
      <c r="H186" s="10">
        <f t="shared" si="26"/>
        <v>8.4523378868006892E-3</v>
      </c>
      <c r="I186" s="9" t="str">
        <f>IF(C186&gt;="2025-26",D186*'Household rates'!$O$81*'Household rates'!$O$52,"")</f>
        <v/>
      </c>
      <c r="J186" s="9" t="str">
        <f t="shared" si="25"/>
        <v/>
      </c>
      <c r="M186"/>
    </row>
    <row r="187" spans="1:13" ht="14.25">
      <c r="A187" s="4" t="str">
        <f t="shared" ref="A187:A285" si="27">B187&amp;RIGHT(C187,2)</f>
        <v>SRN18</v>
      </c>
      <c r="B187" s="4" t="s">
        <v>43</v>
      </c>
      <c r="C187" s="4" t="s">
        <v>34</v>
      </c>
      <c r="D187" s="4">
        <f>IF(C187 &lt; "2024-25", INDEX('Historic replacements'!$G$3:$G$233, MATCH('Household delivery'!A187, 'Historic replacements'!$A$3:$A$233, 0)), INDEX('PR24 Forecast'!$W$5:$W$140, MATCH('Household delivery'!A187, 'PR24 Forecast'!$AA$5:$AA$140, 0)))</f>
        <v>1056.326</v>
      </c>
      <c r="E187" s="9">
        <f>IFERROR(IF('Household delivery'!C187&lt;="2024-25", INDEX('PR19 Forecast'!$E$4:$E$139, MATCH('Household delivery'!A187, 'PR19 Forecast'!$G$4:$G$139, 0)), INDEX('PR24 Forecast'!$K$5:$K$140, MATCH('Household delivery'!$A187, 'PR24 Forecast'!$AA$5:$AA$140, 0))), "")</f>
        <v>3.0179999999999998</v>
      </c>
      <c r="F187" s="4">
        <f>IFERROR(INDEX('Historic replacements'!$E$3:$E$233, MATCH('Household delivery'!$A187, 'Historic replacements'!$A$3:$A$233, 0)), "")</f>
        <v>3.0179999999999998</v>
      </c>
      <c r="G187" s="9">
        <f>IFERROR(IF($C187 &lt;= "2023-24", $F187, IF($C187 ="2024-25", INDEX( 'PR24 Forecast'!$F$5:$F$140, MATCH('Household delivery'!$A187, 'PR24 Forecast'!$AA$5:$AA$140, 0)), 'Household delivery'!E187)),"")</f>
        <v>3.0179999999999998</v>
      </c>
      <c r="H187" s="10">
        <f t="shared" si="26"/>
        <v>2.8570725325325701E-3</v>
      </c>
      <c r="I187" s="9" t="str">
        <f>IF(C187&gt;="2025-26",D187*'Household rates'!$O$81*'Household rates'!$O$52,"")</f>
        <v/>
      </c>
      <c r="J187" s="9" t="str">
        <f t="shared" si="25"/>
        <v/>
      </c>
      <c r="M187"/>
    </row>
    <row r="188" spans="1:13" ht="14.25">
      <c r="A188" s="4" t="str">
        <f t="shared" si="27"/>
        <v>SRN19</v>
      </c>
      <c r="B188" s="4" t="s">
        <v>43</v>
      </c>
      <c r="C188" s="4" t="s">
        <v>35</v>
      </c>
      <c r="D188" s="4">
        <f>IF(C188 &lt; "2024-25", INDEX('Historic replacements'!$G$3:$G$233, MATCH('Household delivery'!A188, 'Historic replacements'!$A$3:$A$233, 0)), INDEX('PR24 Forecast'!$W$5:$W$140, MATCH('Household delivery'!A188, 'PR24 Forecast'!$AA$5:$AA$140, 0)))</f>
        <v>1062.924</v>
      </c>
      <c r="E188" s="9">
        <f>IFERROR(IF('Household delivery'!C188&lt;="2024-25", INDEX('PR19 Forecast'!$E$4:$E$139, MATCH('Household delivery'!A188, 'PR19 Forecast'!$G$4:$G$139, 0)), INDEX('PR24 Forecast'!$K$5:$K$140, MATCH('Household delivery'!$A188, 'PR24 Forecast'!$AA$5:$AA$140, 0))), "")</f>
        <v>3.6589999999999998</v>
      </c>
      <c r="F188" s="4">
        <f>IFERROR(INDEX('Historic replacements'!$E$3:$E$233, MATCH('Household delivery'!$A188, 'Historic replacements'!$A$3:$A$233, 0)), "")</f>
        <v>3.6589999999999998</v>
      </c>
      <c r="G188" s="9">
        <f>IFERROR(IF($C188 &lt;= "2023-24", $F188, IF($C188 ="2024-25", INDEX( 'PR24 Forecast'!$F$5:$F$140, MATCH('Household delivery'!$A188, 'PR24 Forecast'!$AA$5:$AA$140, 0)), 'Household delivery'!E188)),"")</f>
        <v>3.6589999999999998</v>
      </c>
      <c r="H188" s="10">
        <f t="shared" si="26"/>
        <v>3.442390989384001E-3</v>
      </c>
      <c r="I188" s="9" t="str">
        <f>IF(C188&gt;="2025-26",D188*'Household rates'!$O$81*'Household rates'!$O$52,"")</f>
        <v/>
      </c>
      <c r="J188" s="9" t="str">
        <f t="shared" si="25"/>
        <v/>
      </c>
      <c r="M188"/>
    </row>
    <row r="189" spans="1:13" ht="14.25">
      <c r="A189" s="4" t="str">
        <f t="shared" si="27"/>
        <v>SRN20</v>
      </c>
      <c r="B189" s="4" t="s">
        <v>43</v>
      </c>
      <c r="C189" s="4" t="s">
        <v>36</v>
      </c>
      <c r="D189" s="4">
        <f>IF(C189 &lt; "2024-25", INDEX('Historic replacements'!$G$3:$G$233, MATCH('Household delivery'!A189, 'Historic replacements'!$A$3:$A$233, 0)), INDEX('PR24 Forecast'!$W$5:$W$140, MATCH('Household delivery'!A189, 'PR24 Forecast'!$AA$5:$AA$140, 0)))</f>
        <v>1071.8209999999999</v>
      </c>
      <c r="E189" s="9">
        <f>IFERROR(IF('Household delivery'!C189&lt;="2024-25", INDEX('PR19 Forecast'!$E$4:$E$139, MATCH('Household delivery'!A189, 'PR19 Forecast'!$G$4:$G$139, 0)), INDEX('PR24 Forecast'!$K$5:$K$140, MATCH('Household delivery'!$A189, 'PR24 Forecast'!$AA$5:$AA$140, 0))), "")</f>
        <v>3.0179999999999998</v>
      </c>
      <c r="F189" s="4">
        <f>IFERROR(INDEX('Historic replacements'!$E$3:$E$233, MATCH('Household delivery'!$A189, 'Historic replacements'!$A$3:$A$233, 0)), "")</f>
        <v>3.6110000000000002</v>
      </c>
      <c r="G189" s="9">
        <f>IFERROR(IF($C189 &lt;= "2023-24", $F189, IF($C189 ="2024-25", INDEX( 'PR24 Forecast'!$F$5:$F$140, MATCH('Household delivery'!$A189, 'PR24 Forecast'!$AA$5:$AA$140, 0)), 'Household delivery'!E189)),"")</f>
        <v>3.6110000000000002</v>
      </c>
      <c r="H189" s="10">
        <f t="shared" si="26"/>
        <v>3.369032702288909E-3</v>
      </c>
      <c r="I189" s="9" t="str">
        <f>IF(C189&gt;="2025-26",D189*'Household rates'!$O$81*'Household rates'!$O$52,"")</f>
        <v/>
      </c>
      <c r="J189" s="9" t="str">
        <f t="shared" si="25"/>
        <v/>
      </c>
      <c r="M189"/>
    </row>
    <row r="190" spans="1:13" ht="14.25">
      <c r="A190" s="4" t="str">
        <f t="shared" si="27"/>
        <v>SRN21</v>
      </c>
      <c r="B190" s="4" t="s">
        <v>43</v>
      </c>
      <c r="C190" s="4" t="s">
        <v>37</v>
      </c>
      <c r="D190" s="4">
        <f>IF(C190 &lt; "2024-25", INDEX('Historic replacements'!$G$3:$G$233, MATCH('Household delivery'!A190, 'Historic replacements'!$A$3:$A$233, 0)), INDEX('PR24 Forecast'!$W$5:$W$140, MATCH('Household delivery'!A190, 'PR24 Forecast'!$AA$5:$AA$140, 0)))</f>
        <v>1078.877</v>
      </c>
      <c r="E190" s="9">
        <f>IFERROR(IF('Household delivery'!C190&lt;="2024-25", INDEX('PR19 Forecast'!$E$4:$E$139, MATCH('Household delivery'!A190, 'PR19 Forecast'!$G$4:$G$139, 0)), INDEX('PR24 Forecast'!$K$5:$K$140, MATCH('Household delivery'!$A190, 'PR24 Forecast'!$AA$5:$AA$140, 0))), "")</f>
        <v>23.087</v>
      </c>
      <c r="F190" s="4">
        <f>IFERROR(INDEX('Historic replacements'!$E$3:$E$233, MATCH('Household delivery'!$A190, 'Historic replacements'!$A$3:$A$233, 0)), "")</f>
        <v>5.5339999999999998</v>
      </c>
      <c r="G190" s="9">
        <f>IFERROR(IF($C190 &lt;= "2023-24", $F190, IF($C190 ="2024-25", INDEX( 'PR24 Forecast'!$F$5:$F$140, MATCH('Household delivery'!$A190, 'PR24 Forecast'!$AA$5:$AA$140, 0)), 'Household delivery'!E190)),"")</f>
        <v>5.5339999999999998</v>
      </c>
      <c r="H190" s="10">
        <f t="shared" si="26"/>
        <v>5.1294077082002865E-3</v>
      </c>
      <c r="I190" s="9" t="str">
        <f>IF(C190&gt;="2025-26",D190*'Household rates'!$O$81*'Household rates'!$O$52,"")</f>
        <v/>
      </c>
      <c r="J190" s="9" t="str">
        <f t="shared" si="25"/>
        <v/>
      </c>
      <c r="M190"/>
    </row>
    <row r="191" spans="1:13" ht="14.25">
      <c r="A191" s="4" t="str">
        <f t="shared" si="27"/>
        <v>SRN22</v>
      </c>
      <c r="B191" s="4" t="s">
        <v>43</v>
      </c>
      <c r="C191" s="4" t="s">
        <v>38</v>
      </c>
      <c r="D191" s="4">
        <f>IF(C191 &lt; "2024-25", INDEX('Historic replacements'!$G$3:$G$233, MATCH('Household delivery'!A191, 'Historic replacements'!$A$3:$A$233, 0)), INDEX('PR24 Forecast'!$W$5:$W$140, MATCH('Household delivery'!A191, 'PR24 Forecast'!$AA$5:$AA$140, 0)))</f>
        <v>1084.6199999999999</v>
      </c>
      <c r="E191" s="9">
        <f>IFERROR(IF('Household delivery'!C191&lt;="2024-25", INDEX('PR19 Forecast'!$E$4:$E$139, MATCH('Household delivery'!A191, 'PR19 Forecast'!$G$4:$G$139, 0)), INDEX('PR24 Forecast'!$K$5:$K$140, MATCH('Household delivery'!$A191, 'PR24 Forecast'!$AA$5:$AA$140, 0))), "")</f>
        <v>23.087</v>
      </c>
      <c r="F191" s="4">
        <f>IFERROR(INDEX('Historic replacements'!$E$3:$E$233, MATCH('Household delivery'!$A191, 'Historic replacements'!$A$3:$A$233, 0)), "")</f>
        <v>7.36</v>
      </c>
      <c r="G191" s="9">
        <f>IFERROR(IF($C191 &lt;= "2023-24", $F191, IF($C191 ="2024-25", INDEX( 'PR24 Forecast'!$F$5:$F$140, MATCH('Household delivery'!$A191, 'PR24 Forecast'!$AA$5:$AA$140, 0)), 'Household delivery'!E191)),"")</f>
        <v>7.36</v>
      </c>
      <c r="H191" s="10">
        <f t="shared" si="26"/>
        <v>6.7857867271486801E-3</v>
      </c>
      <c r="I191" s="9" t="str">
        <f>IF(C191&gt;="2025-26",D191*'Household rates'!$O$81*'Household rates'!$O$52,"")</f>
        <v/>
      </c>
      <c r="J191" s="9" t="str">
        <f t="shared" si="25"/>
        <v/>
      </c>
      <c r="M191"/>
    </row>
    <row r="192" spans="1:13" ht="14.25">
      <c r="A192" s="4" t="str">
        <f t="shared" si="27"/>
        <v>SRN23</v>
      </c>
      <c r="B192" s="4" t="s">
        <v>43</v>
      </c>
      <c r="C192" s="4" t="s">
        <v>39</v>
      </c>
      <c r="D192" s="4">
        <f>IF(C192 &lt; "2024-25", INDEX('Historic replacements'!$G$3:$G$233, MATCH('Household delivery'!A192, 'Historic replacements'!$A$3:$A$233, 0)), INDEX('PR24 Forecast'!$W$5:$W$140, MATCH('Household delivery'!A192, 'PR24 Forecast'!$AA$5:$AA$140, 0)))</f>
        <v>1089.777</v>
      </c>
      <c r="E192" s="9">
        <f>IFERROR(IF('Household delivery'!C192&lt;="2024-25", INDEX('PR19 Forecast'!$E$4:$E$139, MATCH('Household delivery'!A192, 'PR19 Forecast'!$G$4:$G$139, 0)), INDEX('PR24 Forecast'!$K$5:$K$140, MATCH('Household delivery'!$A192, 'PR24 Forecast'!$AA$5:$AA$140, 0))), "")</f>
        <v>23.087</v>
      </c>
      <c r="F192" s="4">
        <f>IFERROR(INDEX('Historic replacements'!$E$3:$E$233, MATCH('Household delivery'!$A192, 'Historic replacements'!$A$3:$A$233, 0)), "")</f>
        <v>5.6040000000000001</v>
      </c>
      <c r="G192" s="9">
        <f>IFERROR(IF($C192 &lt;= "2023-24", $F192, IF($C192 ="2024-25", INDEX( 'PR24 Forecast'!$F$5:$F$140, MATCH('Household delivery'!$A192, 'PR24 Forecast'!$AA$5:$AA$140, 0)), 'Household delivery'!E192)),"")</f>
        <v>5.6040000000000001</v>
      </c>
      <c r="H192" s="10">
        <f t="shared" si="26"/>
        <v>5.1423364596610132E-3</v>
      </c>
      <c r="I192" s="9" t="str">
        <f>IF(C192&gt;="2025-26",D192*'Household rates'!$O$81*'Household rates'!$O$52,"")</f>
        <v/>
      </c>
      <c r="J192" s="9" t="str">
        <f t="shared" si="25"/>
        <v/>
      </c>
      <c r="M192"/>
    </row>
    <row r="193" spans="1:13" ht="14.25">
      <c r="A193" s="4" t="str">
        <f t="shared" si="27"/>
        <v>SRN24</v>
      </c>
      <c r="B193" s="4" t="s">
        <v>43</v>
      </c>
      <c r="C193" s="4" t="s">
        <v>40</v>
      </c>
      <c r="D193" s="4">
        <f>IF(C193 &lt; "2024-25", INDEX('Historic replacements'!$G$3:$G$233, MATCH('Household delivery'!A193, 'Historic replacements'!$A$3:$A$233, 0)), INDEX('PR24 Forecast'!$W$5:$W$140, MATCH('Household delivery'!A193, 'PR24 Forecast'!$AA$5:$AA$140, 0)))</f>
        <v>1110.673</v>
      </c>
      <c r="E193" s="9">
        <f>IFERROR(IF('Household delivery'!C193&lt;="2024-25", INDEX('PR19 Forecast'!$E$4:$E$139, MATCH('Household delivery'!A193, 'PR19 Forecast'!$G$4:$G$139, 0)), INDEX('PR24 Forecast'!$K$5:$K$140, MATCH('Household delivery'!$A193, 'PR24 Forecast'!$AA$5:$AA$140, 0))), "")</f>
        <v>23.087</v>
      </c>
      <c r="F193" s="4">
        <f>IFERROR(INDEX('Historic replacements'!$E$3:$E$233, MATCH('Household delivery'!$A193, 'Historic replacements'!$A$3:$A$233, 0)), "")</f>
        <v>5.6609999999999996</v>
      </c>
      <c r="G193" s="9">
        <f>IFERROR(IF($C193 &lt;= "2023-24", $F193, IF($C193 ="2024-25", INDEX( 'PR24 Forecast'!$F$5:$F$140, MATCH('Household delivery'!$A193, 'PR24 Forecast'!$AA$5:$AA$140, 0)), 'Household delivery'!E193)),"")</f>
        <v>5.6609999999999996</v>
      </c>
      <c r="H193" s="10">
        <f t="shared" si="26"/>
        <v>5.0969097114992434E-3</v>
      </c>
      <c r="I193" s="9" t="str">
        <f>IF(C193&gt;="2025-26",D193*'Household rates'!$O$81*'Household rates'!$O$52,"")</f>
        <v/>
      </c>
      <c r="J193" s="9" t="str">
        <f t="shared" si="25"/>
        <v/>
      </c>
      <c r="M193"/>
    </row>
    <row r="194" spans="1:13" ht="14.25">
      <c r="A194" s="4" t="str">
        <f t="shared" si="27"/>
        <v>SRN25</v>
      </c>
      <c r="B194" s="4" t="s">
        <v>43</v>
      </c>
      <c r="C194" s="4" t="s">
        <v>65</v>
      </c>
      <c r="D194" s="4">
        <f>IF(C194 &lt; "2024-25", INDEX('Historic replacements'!$G$3:$G$233, MATCH('Household delivery'!A194, 'Historic replacements'!$A$3:$A$233, 0)), INDEX('PR24 Forecast'!$W$5:$W$140, MATCH('Household delivery'!A194, 'PR24 Forecast'!$AA$5:$AA$140, 0)))</f>
        <v>1119.046</v>
      </c>
      <c r="E194" s="9">
        <f>IFERROR(IF('Household delivery'!C194&lt;="2024-25", INDEX('PR19 Forecast'!$E$4:$E$139, MATCH('Household delivery'!A194, 'PR19 Forecast'!$G$4:$G$139, 0)), INDEX('PR24 Forecast'!$K$5:$K$140, MATCH('Household delivery'!$A194, 'PR24 Forecast'!$AA$5:$AA$140, 0))), "")</f>
        <v>23.087</v>
      </c>
      <c r="F194" s="4" t="str">
        <f>IFERROR(INDEX('Historic replacements'!$E$3:$E$233, MATCH('Household delivery'!$A194, 'Historic replacements'!$A$3:$A$233, 0)), "")</f>
        <v/>
      </c>
      <c r="G194" s="9">
        <f>IFERROR(IF($C194 &lt;= "2023-24", $F194, IF($C194 ="2024-25", INDEX( 'PR24 Forecast'!$F$5:$F$140, MATCH('Household delivery'!$A194, 'PR24 Forecast'!$AA$5:$AA$140, 0)), 'Household delivery'!E194)),"")</f>
        <v>7.7439999999999998</v>
      </c>
      <c r="H194" s="10">
        <f t="shared" si="26"/>
        <v>6.9201802249416015E-3</v>
      </c>
      <c r="I194" s="9" t="str">
        <f>IF(C194&gt;="2025-26",D194*'Household rates'!$O$81*'Household rates'!$O$52,"")</f>
        <v/>
      </c>
      <c r="J194" s="9" t="str">
        <f t="shared" si="25"/>
        <v/>
      </c>
      <c r="M194"/>
    </row>
    <row r="195" spans="1:13" ht="14.25">
      <c r="A195" s="4" t="str">
        <f t="shared" si="27"/>
        <v>SRN26</v>
      </c>
      <c r="B195" s="4" t="s">
        <v>43</v>
      </c>
      <c r="C195" s="4" t="s">
        <v>101</v>
      </c>
      <c r="D195" s="4">
        <f>IF(C195 &lt; "2024-25", INDEX('Historic replacements'!$G$3:$G$233, MATCH('Household delivery'!A195, 'Historic replacements'!$A$3:$A$233, 0)), INDEX('PR24 Forecast'!$W$5:$W$140, MATCH('Household delivery'!A195, 'PR24 Forecast'!$AA$5:$AA$140, 0)))</f>
        <v>1129.9929999999999</v>
      </c>
      <c r="E195" s="9">
        <f>IFERROR(IF('Household delivery'!C195&lt;="2024-25", INDEX('PR19 Forecast'!$E$4:$E$139, MATCH('Household delivery'!A195, 'PR19 Forecast'!$G$4:$G$139, 0)), INDEX('PR24 Forecast'!$K$5:$K$140, MATCH('Household delivery'!$A195, 'PR24 Forecast'!$AA$5:$AA$140, 0))), "")</f>
        <v>93.477999999999994</v>
      </c>
      <c r="F195" s="4" t="str">
        <f>IFERROR(INDEX('Historic replacements'!$E$3:$E$233, MATCH('Household delivery'!$A195, 'Historic replacements'!$A$3:$A$233, 0)), "")</f>
        <v/>
      </c>
      <c r="G195" s="9">
        <f>IFERROR(IF($C195 &lt;= "2023-24", $F195, IF($C195 ="2024-25", INDEX( 'PR24 Forecast'!$F$5:$F$140, MATCH('Household delivery'!$A195, 'PR24 Forecast'!$AA$5:$AA$140, 0)), 'Household delivery'!E195)),"")</f>
        <v>93.477999999999994</v>
      </c>
      <c r="H195" s="10">
        <f t="shared" si="26"/>
        <v>8.2724406257383892E-2</v>
      </c>
      <c r="I195" s="9">
        <f>IF(C195&gt;="2025-26",D195*'Household rates'!$O$81*'Household rates'!$O$52,"")</f>
        <v>9.7920389822981573</v>
      </c>
      <c r="J195" s="9">
        <f t="shared" si="25"/>
        <v>83.685961017701842</v>
      </c>
      <c r="M195"/>
    </row>
    <row r="196" spans="1:13" ht="14.25">
      <c r="A196" s="4" t="str">
        <f t="shared" si="27"/>
        <v>SRN27</v>
      </c>
      <c r="B196" s="4" t="s">
        <v>43</v>
      </c>
      <c r="C196" s="4" t="s">
        <v>102</v>
      </c>
      <c r="D196" s="4">
        <f>IF(C196 &lt; "2024-25", INDEX('Historic replacements'!$G$3:$G$233, MATCH('Household delivery'!A196, 'Historic replacements'!$A$3:$A$233, 0)), INDEX('PR24 Forecast'!$W$5:$W$140, MATCH('Household delivery'!A196, 'PR24 Forecast'!$AA$5:$AA$140, 0)))</f>
        <v>1134.8599999999999</v>
      </c>
      <c r="E196" s="9">
        <f>IFERROR(IF('Household delivery'!C196&lt;="2024-25", INDEX('PR19 Forecast'!$E$4:$E$139, MATCH('Household delivery'!A196, 'PR19 Forecast'!$G$4:$G$139, 0)), INDEX('PR24 Forecast'!$K$5:$K$140, MATCH('Household delivery'!$A196, 'PR24 Forecast'!$AA$5:$AA$140, 0))), "")</f>
        <v>195.97499999999999</v>
      </c>
      <c r="F196" s="4" t="str">
        <f>IFERROR(INDEX('Historic replacements'!$E$3:$E$233, MATCH('Household delivery'!$A196, 'Historic replacements'!$A$3:$A$233, 0)), "")</f>
        <v/>
      </c>
      <c r="G196" s="9">
        <f>IFERROR(IF($C196 &lt;= "2023-24", $F196, IF($C196 ="2024-25", INDEX( 'PR24 Forecast'!$F$5:$F$140, MATCH('Household delivery'!$A196, 'PR24 Forecast'!$AA$5:$AA$140, 0)), 'Household delivery'!E196)),"")</f>
        <v>195.97499999999999</v>
      </c>
      <c r="H196" s="10">
        <f t="shared" si="26"/>
        <v>0.17268649877517933</v>
      </c>
      <c r="I196" s="9">
        <f>IF(C196&gt;="2025-26",D196*'Household rates'!$O$81*'Household rates'!$O$52,"")</f>
        <v>9.8342143353550746</v>
      </c>
      <c r="J196" s="9">
        <f t="shared" si="25"/>
        <v>186.14078566464491</v>
      </c>
      <c r="M196"/>
    </row>
    <row r="197" spans="1:13" ht="14.25">
      <c r="A197" s="4" t="str">
        <f t="shared" si="27"/>
        <v>SRN28</v>
      </c>
      <c r="B197" s="4" t="s">
        <v>43</v>
      </c>
      <c r="C197" s="4" t="s">
        <v>103</v>
      </c>
      <c r="D197" s="4">
        <f>IF(C197 &lt; "2024-25", INDEX('Historic replacements'!$G$3:$G$233, MATCH('Household delivery'!A197, 'Historic replacements'!$A$3:$A$233, 0)), INDEX('PR24 Forecast'!$W$5:$W$140, MATCH('Household delivery'!A197, 'PR24 Forecast'!$AA$5:$AA$140, 0)))</f>
        <v>1139.751</v>
      </c>
      <c r="E197" s="9">
        <f>IFERROR(IF('Household delivery'!C197&lt;="2024-25", INDEX('PR19 Forecast'!$E$4:$E$139, MATCH('Household delivery'!A197, 'PR19 Forecast'!$G$4:$G$139, 0)), INDEX('PR24 Forecast'!$K$5:$K$140, MATCH('Household delivery'!$A197, 'PR24 Forecast'!$AA$5:$AA$140, 0))), "")</f>
        <v>249.07</v>
      </c>
      <c r="F197" s="4" t="str">
        <f>IFERROR(INDEX('Historic replacements'!$E$3:$E$233, MATCH('Household delivery'!$A197, 'Historic replacements'!$A$3:$A$233, 0)), "")</f>
        <v/>
      </c>
      <c r="G197" s="9">
        <f>IFERROR(IF($C197 &lt;= "2023-24", $F197, IF($C197 ="2024-25", INDEX( 'PR24 Forecast'!$F$5:$F$140, MATCH('Household delivery'!$A197, 'PR24 Forecast'!$AA$5:$AA$140, 0)), 'Household delivery'!E197)),"")</f>
        <v>249.07</v>
      </c>
      <c r="H197" s="10">
        <f t="shared" si="26"/>
        <v>0.2185301877339875</v>
      </c>
      <c r="I197" s="9">
        <f>IF(C197&gt;="2025-26",D197*'Household rates'!$O$81*'Household rates'!$O$52,"")</f>
        <v>9.8765976622096847</v>
      </c>
      <c r="J197" s="9">
        <f t="shared" ref="J197:J260" si="28">IF(C197 &gt;="2025-26", E197-I197, "")</f>
        <v>239.1934023377903</v>
      </c>
      <c r="M197"/>
    </row>
    <row r="198" spans="1:13" ht="14.25">
      <c r="A198" s="4" t="str">
        <f t="shared" si="27"/>
        <v>SRN29</v>
      </c>
      <c r="B198" s="4" t="s">
        <v>43</v>
      </c>
      <c r="C198" s="4" t="s">
        <v>104</v>
      </c>
      <c r="D198" s="4">
        <f>IF(C198 &lt; "2024-25", INDEX('Historic replacements'!$G$3:$G$233, MATCH('Household delivery'!A198, 'Historic replacements'!$A$3:$A$233, 0)), INDEX('PR24 Forecast'!$W$5:$W$140, MATCH('Household delivery'!A198, 'PR24 Forecast'!$AA$5:$AA$140, 0)))</f>
        <v>1146.229</v>
      </c>
      <c r="E198" s="9">
        <f>IFERROR(IF('Household delivery'!C198&lt;="2024-25", INDEX('PR19 Forecast'!$E$4:$E$139, MATCH('Household delivery'!A198, 'PR19 Forecast'!$G$4:$G$139, 0)), INDEX('PR24 Forecast'!$K$5:$K$140, MATCH('Household delivery'!$A198, 'PR24 Forecast'!$AA$5:$AA$140, 0))), "")</f>
        <v>236.33999999999997</v>
      </c>
      <c r="F198" s="4" t="str">
        <f>IFERROR(INDEX('Historic replacements'!$E$3:$E$233, MATCH('Household delivery'!$A198, 'Historic replacements'!$A$3:$A$233, 0)), "")</f>
        <v/>
      </c>
      <c r="G198" s="9">
        <f>IFERROR(IF($C198 &lt;= "2023-24", $F198, IF($C198 ="2024-25", INDEX( 'PR24 Forecast'!$F$5:$F$140, MATCH('Household delivery'!$A198, 'PR24 Forecast'!$AA$5:$AA$140, 0)), 'Household delivery'!E198)),"")</f>
        <v>236.33999999999997</v>
      </c>
      <c r="H198" s="10">
        <f t="shared" ref="H198:H261" si="29">G198/D198</f>
        <v>0.20618916464336531</v>
      </c>
      <c r="I198" s="9">
        <f>IF(C198&gt;="2025-26",D198*'Household rates'!$O$81*'Household rates'!$O$52,"")</f>
        <v>9.9327332564366664</v>
      </c>
      <c r="J198" s="9">
        <f t="shared" si="28"/>
        <v>226.4072667435633</v>
      </c>
      <c r="M198"/>
    </row>
    <row r="199" spans="1:13" ht="14.25">
      <c r="A199" s="4" t="str">
        <f t="shared" si="27"/>
        <v>SRN30</v>
      </c>
      <c r="B199" s="4" t="s">
        <v>43</v>
      </c>
      <c r="C199" s="4" t="s">
        <v>105</v>
      </c>
      <c r="D199" s="4">
        <f>IF(C199 &lt; "2024-25", INDEX('Historic replacements'!$G$3:$G$233, MATCH('Household delivery'!A199, 'Historic replacements'!$A$3:$A$233, 0)), INDEX('PR24 Forecast'!$W$5:$W$140, MATCH('Household delivery'!A199, 'PR24 Forecast'!$AA$5:$AA$140, 0)))</f>
        <v>1149.4739999999999</v>
      </c>
      <c r="E199" s="9">
        <f>IFERROR(IF('Household delivery'!C199&lt;="2024-25", INDEX('PR19 Forecast'!$E$4:$E$139, MATCH('Household delivery'!A199, 'PR19 Forecast'!$G$4:$G$139, 0)), INDEX('PR24 Forecast'!$K$5:$K$140, MATCH('Household delivery'!$A199, 'PR24 Forecast'!$AA$5:$AA$140, 0))), "")</f>
        <v>159.297</v>
      </c>
      <c r="F199" s="4" t="str">
        <f>IFERROR(INDEX('Historic replacements'!$E$3:$E$233, MATCH('Household delivery'!$A199, 'Historic replacements'!$A$3:$A$233, 0)), "")</f>
        <v/>
      </c>
      <c r="G199" s="9">
        <f>IFERROR(IF($C199 &lt;= "2023-24", $F199, IF($C199 ="2024-25", INDEX( 'PR24 Forecast'!$F$5:$F$140, MATCH('Household delivery'!$A199, 'PR24 Forecast'!$AA$5:$AA$140, 0)), 'Household delivery'!E199)),"")</f>
        <v>159.297</v>
      </c>
      <c r="H199" s="10">
        <f t="shared" si="29"/>
        <v>0.13858251687293494</v>
      </c>
      <c r="I199" s="9">
        <f>IF(C199&gt;="2025-26",D199*'Household rates'!$O$81*'Household rates'!$O$52,"")</f>
        <v>9.9608530469995777</v>
      </c>
      <c r="J199" s="9">
        <f t="shared" si="28"/>
        <v>149.33614695300042</v>
      </c>
      <c r="M199"/>
    </row>
    <row r="200" spans="1:13" ht="14.25">
      <c r="A200" s="4" t="str">
        <f t="shared" si="27"/>
        <v>SSC12</v>
      </c>
      <c r="B200" s="4" t="s">
        <v>58</v>
      </c>
      <c r="C200" s="4" t="s">
        <v>28</v>
      </c>
      <c r="D200" s="4">
        <f>IF(C200 &lt; "2024-25", INDEX('Historic replacements'!$G$3:$G$233, MATCH('Household delivery'!A200, 'Historic replacements'!$A$3:$A$233, 0)), INDEX('PR24 Forecast'!$W$5:$W$140, MATCH('Household delivery'!A200, 'PR24 Forecast'!$AA$5:$AA$140, 0)))</f>
        <v>656.76800000000003</v>
      </c>
      <c r="E200" s="9" t="str">
        <f>IFERROR(IF('Household delivery'!C200&lt;="2024-25", INDEX('PR19 Forecast'!$E$4:$E$139, MATCH('Household delivery'!A200, 'PR19 Forecast'!$G$4:$G$139, 0)), INDEX('PR24 Forecast'!$K$5:$K$140, MATCH('Household delivery'!$A200, 'PR24 Forecast'!$AA$5:$AA$140, 0))), "")</f>
        <v/>
      </c>
      <c r="F200" s="4">
        <f>IFERROR(INDEX('Historic replacements'!$E$3:$E$233, MATCH('Household delivery'!$A200, 'Historic replacements'!$A$3:$A$233, 0)), "")</f>
        <v>6.492</v>
      </c>
      <c r="G200" s="9">
        <f>IFERROR(IF($C200 &lt;= "2023-24", $F200, IF($C200 ="2024-25", INDEX( 'PR24 Forecast'!$F$5:$F$140, MATCH('Household delivery'!$A200, 'PR24 Forecast'!$AA$5:$AA$140, 0)), 'Household delivery'!E200)),"")</f>
        <v>6.492</v>
      </c>
      <c r="H200" s="10">
        <f t="shared" si="29"/>
        <v>9.8847690508672773E-3</v>
      </c>
      <c r="I200" s="9" t="str">
        <f>IF(C200&gt;="2025-26",D200*'Household rates'!$O$81*'Household rates'!$O$52,"")</f>
        <v/>
      </c>
      <c r="J200" s="9" t="str">
        <f t="shared" si="28"/>
        <v/>
      </c>
      <c r="M200"/>
    </row>
    <row r="201" spans="1:13" ht="14.25">
      <c r="A201" s="4" t="str">
        <f t="shared" si="27"/>
        <v>SSC13</v>
      </c>
      <c r="B201" s="4" t="s">
        <v>58</v>
      </c>
      <c r="C201" s="4" t="s">
        <v>29</v>
      </c>
      <c r="D201" s="4">
        <f>IF(C201 &lt; "2024-25", INDEX('Historic replacements'!$G$3:$G$233, MATCH('Household delivery'!A201, 'Historic replacements'!$A$3:$A$233, 0)), INDEX('PR24 Forecast'!$W$5:$W$140, MATCH('Household delivery'!A201, 'PR24 Forecast'!$AA$5:$AA$140, 0)))</f>
        <v>658.22199999999998</v>
      </c>
      <c r="E201" s="9" t="str">
        <f>IFERROR(IF('Household delivery'!C201&lt;="2024-25", INDEX('PR19 Forecast'!$E$4:$E$139, MATCH('Household delivery'!A201, 'PR19 Forecast'!$G$4:$G$139, 0)), INDEX('PR24 Forecast'!$K$5:$K$140, MATCH('Household delivery'!$A201, 'PR24 Forecast'!$AA$5:$AA$140, 0))), "")</f>
        <v/>
      </c>
      <c r="F201" s="4">
        <f>IFERROR(INDEX('Historic replacements'!$E$3:$E$233, MATCH('Household delivery'!$A201, 'Historic replacements'!$A$3:$A$233, 0)), "")</f>
        <v>4.7469999999999999</v>
      </c>
      <c r="G201" s="9">
        <f>IFERROR(IF($C201 &lt;= "2023-24", $F201, IF($C201 ="2024-25", INDEX( 'PR24 Forecast'!$F$5:$F$140, MATCH('Household delivery'!$A201, 'PR24 Forecast'!$AA$5:$AA$140, 0)), 'Household delivery'!E201)),"")</f>
        <v>4.7469999999999999</v>
      </c>
      <c r="H201" s="10">
        <f t="shared" si="29"/>
        <v>7.2118525360744552E-3</v>
      </c>
      <c r="I201" s="9" t="str">
        <f>IF(C201&gt;="2025-26",D201*'Household rates'!$O$81*'Household rates'!$O$52,"")</f>
        <v/>
      </c>
      <c r="J201" s="9" t="str">
        <f t="shared" si="28"/>
        <v/>
      </c>
      <c r="M201"/>
    </row>
    <row r="202" spans="1:13" ht="14.25">
      <c r="A202" s="4" t="str">
        <f t="shared" si="27"/>
        <v>SSC14</v>
      </c>
      <c r="B202" s="4" t="s">
        <v>58</v>
      </c>
      <c r="C202" s="4" t="s">
        <v>30</v>
      </c>
      <c r="D202" s="4">
        <f>IF(C202 &lt; "2024-25", INDEX('Historic replacements'!$G$3:$G$233, MATCH('Household delivery'!A202, 'Historic replacements'!$A$3:$A$233, 0)), INDEX('PR24 Forecast'!$W$5:$W$140, MATCH('Household delivery'!A202, 'PR24 Forecast'!$AA$5:$AA$140, 0)))</f>
        <v>669.83100000000002</v>
      </c>
      <c r="E202" s="9" t="str">
        <f>IFERROR(IF('Household delivery'!C202&lt;="2024-25", INDEX('PR19 Forecast'!$E$4:$E$139, MATCH('Household delivery'!A202, 'PR19 Forecast'!$G$4:$G$139, 0)), INDEX('PR24 Forecast'!$K$5:$K$140, MATCH('Household delivery'!$A202, 'PR24 Forecast'!$AA$5:$AA$140, 0))), "")</f>
        <v/>
      </c>
      <c r="F202" s="4">
        <f>IFERROR(INDEX('Historic replacements'!$E$3:$E$233, MATCH('Household delivery'!$A202, 'Historic replacements'!$A$3:$A$233, 0)), "")</f>
        <v>7.843</v>
      </c>
      <c r="G202" s="9">
        <f>IFERROR(IF($C202 &lt;= "2023-24", $F202, IF($C202 ="2024-25", INDEX( 'PR24 Forecast'!$F$5:$F$140, MATCH('Household delivery'!$A202, 'PR24 Forecast'!$AA$5:$AA$140, 0)), 'Household delivery'!E202)),"")</f>
        <v>7.843</v>
      </c>
      <c r="H202" s="10">
        <f t="shared" si="29"/>
        <v>1.1708923594160318E-2</v>
      </c>
      <c r="I202" s="9" t="str">
        <f>IF(C202&gt;="2025-26",D202*'Household rates'!$O$81*'Household rates'!$O$52,"")</f>
        <v/>
      </c>
      <c r="J202" s="9" t="str">
        <f t="shared" si="28"/>
        <v/>
      </c>
      <c r="M202"/>
    </row>
    <row r="203" spans="1:13" ht="14.25">
      <c r="A203" s="4" t="str">
        <f t="shared" si="27"/>
        <v>SSC15</v>
      </c>
      <c r="B203" s="4" t="s">
        <v>58</v>
      </c>
      <c r="C203" s="4" t="s">
        <v>31</v>
      </c>
      <c r="D203" s="4">
        <f>IF(C203 &lt; "2024-25", INDEX('Historic replacements'!$G$3:$G$233, MATCH('Household delivery'!A203, 'Historic replacements'!$A$3:$A$233, 0)), INDEX('PR24 Forecast'!$W$5:$W$140, MATCH('Household delivery'!A203, 'PR24 Forecast'!$AA$5:$AA$140, 0)))</f>
        <v>676.77700000000004</v>
      </c>
      <c r="E203" s="9" t="str">
        <f>IFERROR(IF('Household delivery'!C203&lt;="2024-25", INDEX('PR19 Forecast'!$E$4:$E$139, MATCH('Household delivery'!A203, 'PR19 Forecast'!$G$4:$G$139, 0)), INDEX('PR24 Forecast'!$K$5:$K$140, MATCH('Household delivery'!$A203, 'PR24 Forecast'!$AA$5:$AA$140, 0))), "")</f>
        <v/>
      </c>
      <c r="F203" s="4">
        <f>IFERROR(INDEX('Historic replacements'!$E$3:$E$233, MATCH('Household delivery'!$A203, 'Historic replacements'!$A$3:$A$233, 0)), "")</f>
        <v>3.2370000000000001</v>
      </c>
      <c r="G203" s="9">
        <f>IFERROR(IF($C203 &lt;= "2023-24", $F203, IF($C203 ="2024-25", INDEX( 'PR24 Forecast'!$F$5:$F$140, MATCH('Household delivery'!$A203, 'PR24 Forecast'!$AA$5:$AA$140, 0)), 'Household delivery'!E203)),"")</f>
        <v>3.2370000000000001</v>
      </c>
      <c r="H203" s="10">
        <f t="shared" si="29"/>
        <v>4.7829639600636548E-3</v>
      </c>
      <c r="I203" s="9" t="str">
        <f>IF(C203&gt;="2025-26",D203*'Household rates'!$O$81*'Household rates'!$O$52,"")</f>
        <v/>
      </c>
      <c r="J203" s="9" t="str">
        <f t="shared" si="28"/>
        <v/>
      </c>
      <c r="M203"/>
    </row>
    <row r="204" spans="1:13" ht="14.25">
      <c r="A204" s="4" t="str">
        <f t="shared" si="27"/>
        <v>SSC16</v>
      </c>
      <c r="B204" s="4" t="s">
        <v>58</v>
      </c>
      <c r="C204" s="4" t="s">
        <v>32</v>
      </c>
      <c r="D204" s="4">
        <f>IF(C204 &lt; "2024-25", INDEX('Historic replacements'!$G$3:$G$233, MATCH('Household delivery'!A204, 'Historic replacements'!$A$3:$A$233, 0)), INDEX('PR24 Forecast'!$W$5:$W$140, MATCH('Household delivery'!A204, 'PR24 Forecast'!$AA$5:$AA$140, 0)))</f>
        <v>679.93200000000002</v>
      </c>
      <c r="E204" s="9" t="str">
        <f>IFERROR(IF('Household delivery'!C204&lt;="2024-25", INDEX('PR19 Forecast'!$E$4:$E$139, MATCH('Household delivery'!A204, 'PR19 Forecast'!$G$4:$G$139, 0)), INDEX('PR24 Forecast'!$K$5:$K$140, MATCH('Household delivery'!$A204, 'PR24 Forecast'!$AA$5:$AA$140, 0))), "")</f>
        <v/>
      </c>
      <c r="F204" s="4">
        <f>IFERROR(INDEX('Historic replacements'!$E$3:$E$233, MATCH('Household delivery'!$A204, 'Historic replacements'!$A$3:$A$233, 0)), "")</f>
        <v>2.5219999999999998</v>
      </c>
      <c r="G204" s="9">
        <f>IFERROR(IF($C204 &lt;= "2023-24", $F204, IF($C204 ="2024-25", INDEX( 'PR24 Forecast'!$F$5:$F$140, MATCH('Household delivery'!$A204, 'PR24 Forecast'!$AA$5:$AA$140, 0)), 'Household delivery'!E204)),"")</f>
        <v>2.5219999999999998</v>
      </c>
      <c r="H204" s="10">
        <f t="shared" si="29"/>
        <v>3.7091944488566501E-3</v>
      </c>
      <c r="I204" s="9" t="str">
        <f>IF(C204&gt;="2025-26",D204*'Household rates'!$O$81*'Household rates'!$O$52,"")</f>
        <v/>
      </c>
      <c r="J204" s="9" t="str">
        <f t="shared" si="28"/>
        <v/>
      </c>
      <c r="M204"/>
    </row>
    <row r="205" spans="1:13" ht="14.25">
      <c r="A205" s="4" t="str">
        <f t="shared" si="27"/>
        <v>SSC17</v>
      </c>
      <c r="B205" s="4" t="s">
        <v>58</v>
      </c>
      <c r="C205" s="4" t="s">
        <v>33</v>
      </c>
      <c r="D205" s="4">
        <f>IF(C205 &lt; "2024-25", INDEX('Historic replacements'!$G$3:$G$233, MATCH('Household delivery'!A205, 'Historic replacements'!$A$3:$A$233, 0)), INDEX('PR24 Forecast'!$W$5:$W$140, MATCH('Household delivery'!A205, 'PR24 Forecast'!$AA$5:$AA$140, 0)))</f>
        <v>681.83</v>
      </c>
      <c r="E205" s="9" t="str">
        <f>IFERROR(IF('Household delivery'!C205&lt;="2024-25", INDEX('PR19 Forecast'!$E$4:$E$139, MATCH('Household delivery'!A205, 'PR19 Forecast'!$G$4:$G$139, 0)), INDEX('PR24 Forecast'!$K$5:$K$140, MATCH('Household delivery'!$A205, 'PR24 Forecast'!$AA$5:$AA$140, 0))), "")</f>
        <v/>
      </c>
      <c r="F205" s="4">
        <f>IFERROR(INDEX('Historic replacements'!$E$3:$E$233, MATCH('Household delivery'!$A205, 'Historic replacements'!$A$3:$A$233, 0)), "")</f>
        <v>3.0110000000000001</v>
      </c>
      <c r="G205" s="9">
        <f>IFERROR(IF($C205 &lt;= "2023-24", $F205, IF($C205 ="2024-25", INDEX( 'PR24 Forecast'!$F$5:$F$140, MATCH('Household delivery'!$A205, 'PR24 Forecast'!$AA$5:$AA$140, 0)), 'Household delivery'!E205)),"")</f>
        <v>3.0110000000000001</v>
      </c>
      <c r="H205" s="10">
        <f t="shared" si="29"/>
        <v>4.4160567883490022E-3</v>
      </c>
      <c r="I205" s="9" t="str">
        <f>IF(C205&gt;="2025-26",D205*'Household rates'!$O$81*'Household rates'!$O$52,"")</f>
        <v/>
      </c>
      <c r="J205" s="9" t="str">
        <f t="shared" si="28"/>
        <v/>
      </c>
      <c r="M205"/>
    </row>
    <row r="206" spans="1:13" ht="14.25">
      <c r="A206" s="4" t="str">
        <f t="shared" si="27"/>
        <v>SSC18</v>
      </c>
      <c r="B206" s="4" t="s">
        <v>58</v>
      </c>
      <c r="C206" s="4" t="s">
        <v>34</v>
      </c>
      <c r="D206" s="4">
        <f>IF(C206 &lt; "2024-25", INDEX('Historic replacements'!$G$3:$G$233, MATCH('Household delivery'!A206, 'Historic replacements'!$A$3:$A$233, 0)), INDEX('PR24 Forecast'!$W$5:$W$140, MATCH('Household delivery'!A206, 'PR24 Forecast'!$AA$5:$AA$140, 0)))</f>
        <v>693.23099999999999</v>
      </c>
      <c r="E206" s="9">
        <f>IFERROR(IF('Household delivery'!C206&lt;="2024-25", INDEX('PR19 Forecast'!$E$4:$E$139, MATCH('Household delivery'!A206, 'PR19 Forecast'!$G$4:$G$139, 0)), INDEX('PR24 Forecast'!$K$5:$K$140, MATCH('Household delivery'!$A206, 'PR24 Forecast'!$AA$5:$AA$140, 0))), "")</f>
        <v>5.6280000000000001</v>
      </c>
      <c r="F206" s="4">
        <f>IFERROR(INDEX('Historic replacements'!$E$3:$E$233, MATCH('Household delivery'!$A206, 'Historic replacements'!$A$3:$A$233, 0)), "")</f>
        <v>5.6280000000000001</v>
      </c>
      <c r="G206" s="9">
        <f>IFERROR(IF($C206 &lt;= "2023-24", $F206, IF($C206 ="2024-25", INDEX( 'PR24 Forecast'!$F$5:$F$140, MATCH('Household delivery'!$A206, 'PR24 Forecast'!$AA$5:$AA$140, 0)), 'Household delivery'!E206)),"")</f>
        <v>5.6280000000000001</v>
      </c>
      <c r="H206" s="10">
        <f t="shared" si="29"/>
        <v>8.1185059525612675E-3</v>
      </c>
      <c r="I206" s="9" t="str">
        <f>IF(C206&gt;="2025-26",D206*'Household rates'!$O$81*'Household rates'!$O$52,"")</f>
        <v/>
      </c>
      <c r="J206" s="9" t="str">
        <f t="shared" si="28"/>
        <v/>
      </c>
      <c r="M206"/>
    </row>
    <row r="207" spans="1:13" ht="14.25">
      <c r="A207" s="4" t="str">
        <f t="shared" si="27"/>
        <v>SSC19</v>
      </c>
      <c r="B207" s="4" t="s">
        <v>58</v>
      </c>
      <c r="C207" s="4" t="s">
        <v>35</v>
      </c>
      <c r="D207" s="4">
        <f>IF(C207 &lt; "2024-25", INDEX('Historic replacements'!$G$3:$G$233, MATCH('Household delivery'!A207, 'Historic replacements'!$A$3:$A$233, 0)), INDEX('PR24 Forecast'!$W$5:$W$140, MATCH('Household delivery'!A207, 'PR24 Forecast'!$AA$5:$AA$140, 0)))</f>
        <v>691.81899999999996</v>
      </c>
      <c r="E207" s="9">
        <f>IFERROR(IF('Household delivery'!C207&lt;="2024-25", INDEX('PR19 Forecast'!$E$4:$E$139, MATCH('Household delivery'!A207, 'PR19 Forecast'!$G$4:$G$139, 0)), INDEX('PR24 Forecast'!$K$5:$K$140, MATCH('Household delivery'!$A207, 'PR24 Forecast'!$AA$5:$AA$140, 0))), "")</f>
        <v>6.1989999999999998</v>
      </c>
      <c r="F207" s="4">
        <f>IFERROR(INDEX('Historic replacements'!$E$3:$E$233, MATCH('Household delivery'!$A207, 'Historic replacements'!$A$3:$A$233, 0)), "")</f>
        <v>6.1989999999999998</v>
      </c>
      <c r="G207" s="9">
        <f>IFERROR(IF($C207 &lt;= "2023-24", $F207, IF($C207 ="2024-25", INDEX( 'PR24 Forecast'!$F$5:$F$140, MATCH('Household delivery'!$A207, 'PR24 Forecast'!$AA$5:$AA$140, 0)), 'Household delivery'!E207)),"")</f>
        <v>6.1989999999999998</v>
      </c>
      <c r="H207" s="10">
        <f t="shared" si="29"/>
        <v>8.9604361834526077E-3</v>
      </c>
      <c r="I207" s="9" t="str">
        <f>IF(C207&gt;="2025-26",D207*'Household rates'!$O$81*'Household rates'!$O$52,"")</f>
        <v/>
      </c>
      <c r="J207" s="9" t="str">
        <f t="shared" si="28"/>
        <v/>
      </c>
      <c r="M207"/>
    </row>
    <row r="208" spans="1:13" ht="14.25">
      <c r="A208" s="4" t="str">
        <f t="shared" si="27"/>
        <v>SSC20</v>
      </c>
      <c r="B208" s="4" t="s">
        <v>58</v>
      </c>
      <c r="C208" s="4" t="s">
        <v>36</v>
      </c>
      <c r="D208" s="4">
        <f>IF(C208 &lt; "2024-25", INDEX('Historic replacements'!$G$3:$G$233, MATCH('Household delivery'!A208, 'Historic replacements'!$A$3:$A$233, 0)), INDEX('PR24 Forecast'!$W$5:$W$140, MATCH('Household delivery'!A208, 'PR24 Forecast'!$AA$5:$AA$140, 0)))</f>
        <v>699.99099999999999</v>
      </c>
      <c r="E208" s="9">
        <f>IFERROR(IF('Household delivery'!C208&lt;="2024-25", INDEX('PR19 Forecast'!$E$4:$E$139, MATCH('Household delivery'!A208, 'PR19 Forecast'!$G$4:$G$139, 0)), INDEX('PR24 Forecast'!$K$5:$K$140, MATCH('Household delivery'!$A208, 'PR24 Forecast'!$AA$5:$AA$140, 0))), "")</f>
        <v>5.4</v>
      </c>
      <c r="F208" s="4">
        <f>IFERROR(INDEX('Historic replacements'!$E$3:$E$233, MATCH('Household delivery'!$A208, 'Historic replacements'!$A$3:$A$233, 0)), "")</f>
        <v>4.2169999999999996</v>
      </c>
      <c r="G208" s="9">
        <f>IFERROR(IF($C208 &lt;= "2023-24", $F208, IF($C208 ="2024-25", INDEX( 'PR24 Forecast'!$F$5:$F$140, MATCH('Household delivery'!$A208, 'PR24 Forecast'!$AA$5:$AA$140, 0)), 'Household delivery'!E208)),"")</f>
        <v>4.2169999999999996</v>
      </c>
      <c r="H208" s="10">
        <f t="shared" si="29"/>
        <v>6.0243631703836191E-3</v>
      </c>
      <c r="I208" s="9" t="str">
        <f>IF(C208&gt;="2025-26",D208*'Household rates'!$O$81*'Household rates'!$O$52,"")</f>
        <v/>
      </c>
      <c r="J208" s="9" t="str">
        <f t="shared" si="28"/>
        <v/>
      </c>
      <c r="M208"/>
    </row>
    <row r="209" spans="1:13" ht="14.25">
      <c r="A209" s="4" t="str">
        <f t="shared" si="27"/>
        <v>SSC21</v>
      </c>
      <c r="B209" s="4" t="s">
        <v>58</v>
      </c>
      <c r="C209" s="4" t="s">
        <v>37</v>
      </c>
      <c r="D209" s="4">
        <f>IF(C209 &lt; "2024-25", INDEX('Historic replacements'!$G$3:$G$233, MATCH('Household delivery'!A209, 'Historic replacements'!$A$3:$A$233, 0)), INDEX('PR24 Forecast'!$W$5:$W$140, MATCH('Household delivery'!A209, 'PR24 Forecast'!$AA$5:$AA$140, 0)))</f>
        <v>704.01300000000003</v>
      </c>
      <c r="E209" s="9">
        <f>IFERROR(IF('Household delivery'!C209&lt;="2024-25", INDEX('PR19 Forecast'!$E$4:$E$139, MATCH('Household delivery'!A209, 'PR19 Forecast'!$G$4:$G$139, 0)), INDEX('PR24 Forecast'!$K$5:$K$140, MATCH('Household delivery'!$A209, 'PR24 Forecast'!$AA$5:$AA$140, 0))), "")</f>
        <v>5.4</v>
      </c>
      <c r="F209" s="4">
        <f>IFERROR(INDEX('Historic replacements'!$E$3:$E$233, MATCH('Household delivery'!$A209, 'Historic replacements'!$A$3:$A$233, 0)), "")</f>
        <v>2.3370000000000002</v>
      </c>
      <c r="G209" s="9">
        <f>IFERROR(IF($C209 &lt;= "2023-24", $F209, IF($C209 ="2024-25", INDEX( 'PR24 Forecast'!$F$5:$F$140, MATCH('Household delivery'!$A209, 'PR24 Forecast'!$AA$5:$AA$140, 0)), 'Household delivery'!E209)),"")</f>
        <v>2.3370000000000002</v>
      </c>
      <c r="H209" s="10">
        <f t="shared" si="29"/>
        <v>3.3195409743854163E-3</v>
      </c>
      <c r="I209" s="9" t="str">
        <f>IF(C209&gt;="2025-26",D209*'Household rates'!$O$81*'Household rates'!$O$52,"")</f>
        <v/>
      </c>
      <c r="J209" s="9" t="str">
        <f t="shared" si="28"/>
        <v/>
      </c>
      <c r="M209"/>
    </row>
    <row r="210" spans="1:13" ht="14.25">
      <c r="A210" s="4" t="str">
        <f t="shared" si="27"/>
        <v>SSC22</v>
      </c>
      <c r="B210" s="4" t="s">
        <v>58</v>
      </c>
      <c r="C210" s="4" t="s">
        <v>38</v>
      </c>
      <c r="D210" s="4">
        <f>IF(C210 &lt; "2024-25", INDEX('Historic replacements'!$G$3:$G$233, MATCH('Household delivery'!A210, 'Historic replacements'!$A$3:$A$233, 0)), INDEX('PR24 Forecast'!$W$5:$W$140, MATCH('Household delivery'!A210, 'PR24 Forecast'!$AA$5:$AA$140, 0)))</f>
        <v>707.46299999999997</v>
      </c>
      <c r="E210" s="9">
        <f>IFERROR(IF('Household delivery'!C210&lt;="2024-25", INDEX('PR19 Forecast'!$E$4:$E$139, MATCH('Household delivery'!A210, 'PR19 Forecast'!$G$4:$G$139, 0)), INDEX('PR24 Forecast'!$K$5:$K$140, MATCH('Household delivery'!$A210, 'PR24 Forecast'!$AA$5:$AA$140, 0))), "")</f>
        <v>5.4</v>
      </c>
      <c r="F210" s="4">
        <f>IFERROR(INDEX('Historic replacements'!$E$3:$E$233, MATCH('Household delivery'!$A210, 'Historic replacements'!$A$3:$A$233, 0)), "")</f>
        <v>2.2309999999999999</v>
      </c>
      <c r="G210" s="9">
        <f>IFERROR(IF($C210 &lt;= "2023-24", $F210, IF($C210 ="2024-25", INDEX( 'PR24 Forecast'!$F$5:$F$140, MATCH('Household delivery'!$A210, 'PR24 Forecast'!$AA$5:$AA$140, 0)), 'Household delivery'!E210)),"")</f>
        <v>2.2309999999999999</v>
      </c>
      <c r="H210" s="10">
        <f t="shared" si="29"/>
        <v>3.1535218096211391E-3</v>
      </c>
      <c r="I210" s="9" t="str">
        <f>IF(C210&gt;="2025-26",D210*'Household rates'!$O$81*'Household rates'!$O$52,"")</f>
        <v/>
      </c>
      <c r="J210" s="9" t="str">
        <f t="shared" si="28"/>
        <v/>
      </c>
      <c r="M210"/>
    </row>
    <row r="211" spans="1:13" ht="14.25">
      <c r="A211" s="4" t="str">
        <f t="shared" si="27"/>
        <v>SSC23</v>
      </c>
      <c r="B211" s="4" t="s">
        <v>58</v>
      </c>
      <c r="C211" s="4" t="s">
        <v>39</v>
      </c>
      <c r="D211" s="4">
        <f>IF(C211 &lt; "2024-25", INDEX('Historic replacements'!$G$3:$G$233, MATCH('Household delivery'!A211, 'Historic replacements'!$A$3:$A$233, 0)), INDEX('PR24 Forecast'!$W$5:$W$140, MATCH('Household delivery'!A211, 'PR24 Forecast'!$AA$5:$AA$140, 0)))</f>
        <v>712.71</v>
      </c>
      <c r="E211" s="9">
        <f>IFERROR(IF('Household delivery'!C211&lt;="2024-25", INDEX('PR19 Forecast'!$E$4:$E$139, MATCH('Household delivery'!A211, 'PR19 Forecast'!$G$4:$G$139, 0)), INDEX('PR24 Forecast'!$K$5:$K$140, MATCH('Household delivery'!$A211, 'PR24 Forecast'!$AA$5:$AA$140, 0))), "")</f>
        <v>5.4</v>
      </c>
      <c r="F211" s="4">
        <f>IFERROR(INDEX('Historic replacements'!$E$3:$E$233, MATCH('Household delivery'!$A211, 'Historic replacements'!$A$3:$A$233, 0)), "")</f>
        <v>4.3550000000000004</v>
      </c>
      <c r="G211" s="9">
        <f>IFERROR(IF($C211 &lt;= "2023-24", $F211, IF($C211 ="2024-25", INDEX( 'PR24 Forecast'!$F$5:$F$140, MATCH('Household delivery'!$A211, 'PR24 Forecast'!$AA$5:$AA$140, 0)), 'Household delivery'!E211)),"")</f>
        <v>4.3550000000000004</v>
      </c>
      <c r="H211" s="10">
        <f t="shared" si="29"/>
        <v>6.1104797182584781E-3</v>
      </c>
      <c r="I211" s="9" t="str">
        <f>IF(C211&gt;="2025-26",D211*'Household rates'!$O$81*'Household rates'!$O$52,"")</f>
        <v/>
      </c>
      <c r="J211" s="9" t="str">
        <f t="shared" si="28"/>
        <v/>
      </c>
      <c r="M211"/>
    </row>
    <row r="212" spans="1:13" ht="14.25">
      <c r="A212" s="4" t="str">
        <f t="shared" si="27"/>
        <v>SSC24</v>
      </c>
      <c r="B212" s="4" t="s">
        <v>58</v>
      </c>
      <c r="C212" s="4" t="s">
        <v>40</v>
      </c>
      <c r="D212" s="4">
        <f>IF(C212 &lt; "2024-25", INDEX('Historic replacements'!$G$3:$G$233, MATCH('Household delivery'!A212, 'Historic replacements'!$A$3:$A$233, 0)), INDEX('PR24 Forecast'!$W$5:$W$140, MATCH('Household delivery'!A212, 'PR24 Forecast'!$AA$5:$AA$140, 0)))</f>
        <v>717.4079999999999</v>
      </c>
      <c r="E212" s="9">
        <f>IFERROR(IF('Household delivery'!C212&lt;="2024-25", INDEX('PR19 Forecast'!$E$4:$E$139, MATCH('Household delivery'!A212, 'PR19 Forecast'!$G$4:$G$139, 0)), INDEX('PR24 Forecast'!$K$5:$K$140, MATCH('Household delivery'!$A212, 'PR24 Forecast'!$AA$5:$AA$140, 0))), "")</f>
        <v>5.4</v>
      </c>
      <c r="F212" s="4">
        <f>IFERROR(INDEX('Historic replacements'!$E$3:$E$233, MATCH('Household delivery'!$A212, 'Historic replacements'!$A$3:$A$233, 0)), "")</f>
        <v>5.4619999999999997</v>
      </c>
      <c r="G212" s="9">
        <f>IFERROR(IF($C212 &lt;= "2023-24", $F212, IF($C212 ="2024-25", INDEX( 'PR24 Forecast'!$F$5:$F$140, MATCH('Household delivery'!$A212, 'PR24 Forecast'!$AA$5:$AA$140, 0)), 'Household delivery'!E212)),"")</f>
        <v>5.4619999999999997</v>
      </c>
      <c r="H212" s="10">
        <f t="shared" si="29"/>
        <v>7.613519782327491E-3</v>
      </c>
      <c r="I212" s="9" t="str">
        <f>IF(C212&gt;="2025-26",D212*'Household rates'!$O$81*'Household rates'!$O$52,"")</f>
        <v/>
      </c>
      <c r="J212" s="9" t="str">
        <f t="shared" si="28"/>
        <v/>
      </c>
      <c r="M212"/>
    </row>
    <row r="213" spans="1:13" ht="14.25">
      <c r="A213" s="4" t="str">
        <f t="shared" si="27"/>
        <v>SSC25</v>
      </c>
      <c r="B213" s="4" t="s">
        <v>58</v>
      </c>
      <c r="C213" s="4" t="s">
        <v>65</v>
      </c>
      <c r="D213" s="4">
        <f>IF(C213 &lt; "2024-25", INDEX('Historic replacements'!$G$3:$G$233, MATCH('Household delivery'!A213, 'Historic replacements'!$A$3:$A$233, 0)), INDEX('PR24 Forecast'!$W$5:$W$140, MATCH('Household delivery'!A213, 'PR24 Forecast'!$AA$5:$AA$140, 0)))</f>
        <v>723.29924585813694</v>
      </c>
      <c r="E213" s="9">
        <f>IFERROR(IF('Household delivery'!C213&lt;="2024-25", INDEX('PR19 Forecast'!$E$4:$E$139, MATCH('Household delivery'!A213, 'PR19 Forecast'!$G$4:$G$139, 0)), INDEX('PR24 Forecast'!$K$5:$K$140, MATCH('Household delivery'!$A213, 'PR24 Forecast'!$AA$5:$AA$140, 0))), "")</f>
        <v>5.4</v>
      </c>
      <c r="F213" s="4" t="str">
        <f>IFERROR(INDEX('Historic replacements'!$E$3:$E$233, MATCH('Household delivery'!$A213, 'Historic replacements'!$A$3:$A$233, 0)), "")</f>
        <v/>
      </c>
      <c r="G213" s="9">
        <f>IFERROR(IF($C213 &lt;= "2023-24", $F213, IF($C213 ="2024-25", INDEX( 'PR24 Forecast'!$F$5:$F$140, MATCH('Household delivery'!$A213, 'PR24 Forecast'!$AA$5:$AA$140, 0)), 'Household delivery'!E213)),"")</f>
        <v>4.2300000000000004</v>
      </c>
      <c r="H213" s="10">
        <f t="shared" si="29"/>
        <v>5.8482018669623282E-3</v>
      </c>
      <c r="I213" s="9" t="str">
        <f>IF(C213&gt;="2025-26",D213*'Household rates'!$O$81*'Household rates'!$O$52,"")</f>
        <v/>
      </c>
      <c r="J213" s="9" t="str">
        <f t="shared" si="28"/>
        <v/>
      </c>
      <c r="M213"/>
    </row>
    <row r="214" spans="1:13" ht="14.25">
      <c r="A214" s="4" t="str">
        <f t="shared" si="27"/>
        <v>SSC26</v>
      </c>
      <c r="B214" s="4" t="s">
        <v>58</v>
      </c>
      <c r="C214" s="4" t="s">
        <v>101</v>
      </c>
      <c r="D214" s="4">
        <f>IF(C214 &lt; "2024-25", INDEX('Historic replacements'!$G$3:$G$233, MATCH('Household delivery'!A214, 'Historic replacements'!$A$3:$A$233, 0)), INDEX('PR24 Forecast'!$W$5:$W$140, MATCH('Household delivery'!A214, 'PR24 Forecast'!$AA$5:$AA$140, 0)))</f>
        <v>729.46424585813679</v>
      </c>
      <c r="E214" s="9">
        <f>IFERROR(IF('Household delivery'!C214&lt;="2024-25", INDEX('PR19 Forecast'!$E$4:$E$139, MATCH('Household delivery'!A214, 'PR19 Forecast'!$G$4:$G$139, 0)), INDEX('PR24 Forecast'!$K$5:$K$140, MATCH('Household delivery'!$A214, 'PR24 Forecast'!$AA$5:$AA$140, 0))), "")</f>
        <v>5.8026604205153181</v>
      </c>
      <c r="F214" s="4" t="str">
        <f>IFERROR(INDEX('Historic replacements'!$E$3:$E$233, MATCH('Household delivery'!$A214, 'Historic replacements'!$A$3:$A$233, 0)), "")</f>
        <v/>
      </c>
      <c r="G214" s="9">
        <f>IFERROR(IF($C214 &lt;= "2023-24", $F214, IF($C214 ="2024-25", INDEX( 'PR24 Forecast'!$F$5:$F$140, MATCH('Household delivery'!$A214, 'PR24 Forecast'!$AA$5:$AA$140, 0)), 'Household delivery'!E214)),"")</f>
        <v>5.8026604205153181</v>
      </c>
      <c r="H214" s="10">
        <f t="shared" si="29"/>
        <v>7.9546879144009423E-3</v>
      </c>
      <c r="I214" s="9">
        <f>IF(C214&gt;="2025-26",D214*'Household rates'!$O$81*'Household rates'!$O$52,"")</f>
        <v>6.3212270621460513</v>
      </c>
      <c r="J214" s="9">
        <f t="shared" si="28"/>
        <v>-0.51856664163073329</v>
      </c>
      <c r="M214"/>
    </row>
    <row r="215" spans="1:13" ht="14.25">
      <c r="A215" s="4" t="str">
        <f t="shared" si="27"/>
        <v>SSC27</v>
      </c>
      <c r="B215" s="4" t="s">
        <v>58</v>
      </c>
      <c r="C215" s="4" t="s">
        <v>102</v>
      </c>
      <c r="D215" s="4">
        <f>IF(C215 &lt; "2024-25", INDEX('Historic replacements'!$G$3:$G$233, MATCH('Household delivery'!A215, 'Historic replacements'!$A$3:$A$233, 0)), INDEX('PR24 Forecast'!$W$5:$W$140, MATCH('Household delivery'!A215, 'PR24 Forecast'!$AA$5:$AA$140, 0)))</f>
        <v>735.29924585813683</v>
      </c>
      <c r="E215" s="9">
        <f>IFERROR(IF('Household delivery'!C215&lt;="2024-25", INDEX('PR19 Forecast'!$E$4:$E$139, MATCH('Household delivery'!A215, 'PR19 Forecast'!$G$4:$G$139, 0)), INDEX('PR24 Forecast'!$K$5:$K$140, MATCH('Household delivery'!$A215, 'PR24 Forecast'!$AA$5:$AA$140, 0))), "")</f>
        <v>5.8026604205153181</v>
      </c>
      <c r="F215" s="4" t="str">
        <f>IFERROR(INDEX('Historic replacements'!$E$3:$E$233, MATCH('Household delivery'!$A215, 'Historic replacements'!$A$3:$A$233, 0)), "")</f>
        <v/>
      </c>
      <c r="G215" s="9">
        <f>IFERROR(IF($C215 &lt;= "2023-24", $F215, IF($C215 ="2024-25", INDEX( 'PR24 Forecast'!$F$5:$F$140, MATCH('Household delivery'!$A215, 'PR24 Forecast'!$AA$5:$AA$140, 0)), 'Household delivery'!E215)),"")</f>
        <v>5.8026604205153181</v>
      </c>
      <c r="H215" s="10">
        <f t="shared" si="29"/>
        <v>7.8915631332428168E-3</v>
      </c>
      <c r="I215" s="9">
        <f>IF(C215&gt;="2025-26",D215*'Household rates'!$O$81*'Household rates'!$O$52,"")</f>
        <v>6.3717906917098714</v>
      </c>
      <c r="J215" s="9">
        <f t="shared" si="28"/>
        <v>-0.56913027119455339</v>
      </c>
      <c r="M215"/>
    </row>
    <row r="216" spans="1:13" ht="14.25">
      <c r="A216" s="4" t="str">
        <f t="shared" si="27"/>
        <v>SSC28</v>
      </c>
      <c r="B216" s="4" t="s">
        <v>58</v>
      </c>
      <c r="C216" s="4" t="s">
        <v>103</v>
      </c>
      <c r="D216" s="4">
        <f>IF(C216 &lt; "2024-25", INDEX('Historic replacements'!$G$3:$G$233, MATCH('Household delivery'!A216, 'Historic replacements'!$A$3:$A$233, 0)), INDEX('PR24 Forecast'!$W$5:$W$140, MATCH('Household delivery'!A216, 'PR24 Forecast'!$AA$5:$AA$140, 0)))</f>
        <v>741.56174585813676</v>
      </c>
      <c r="E216" s="9">
        <f>IFERROR(IF('Household delivery'!C216&lt;="2024-25", INDEX('PR19 Forecast'!$E$4:$E$139, MATCH('Household delivery'!A216, 'PR19 Forecast'!$G$4:$G$139, 0)), INDEX('PR24 Forecast'!$K$5:$K$140, MATCH('Household delivery'!$A216, 'PR24 Forecast'!$AA$5:$AA$140, 0))), "")</f>
        <v>5.8026604205153181</v>
      </c>
      <c r="F216" s="4" t="str">
        <f>IFERROR(INDEX('Historic replacements'!$E$3:$E$233, MATCH('Household delivery'!$A216, 'Historic replacements'!$A$3:$A$233, 0)), "")</f>
        <v/>
      </c>
      <c r="G216" s="9">
        <f>IFERROR(IF($C216 &lt;= "2023-24", $F216, IF($C216 ="2024-25", INDEX( 'PR24 Forecast'!$F$5:$F$140, MATCH('Household delivery'!$A216, 'PR24 Forecast'!$AA$5:$AA$140, 0)), 'Household delivery'!E216)),"")</f>
        <v>5.8026604205153181</v>
      </c>
      <c r="H216" s="10">
        <f t="shared" si="29"/>
        <v>7.8249187649242439E-3</v>
      </c>
      <c r="I216" s="9">
        <f>IF(C216&gt;="2025-26",D216*'Household rates'!$O$81*'Household rates'!$O$52,"")</f>
        <v>6.4260588545450767</v>
      </c>
      <c r="J216" s="9">
        <f t="shared" si="28"/>
        <v>-0.6233984340297587</v>
      </c>
      <c r="M216"/>
    </row>
    <row r="217" spans="1:13" ht="14.25">
      <c r="A217" s="4" t="str">
        <f t="shared" si="27"/>
        <v>SSC29</v>
      </c>
      <c r="B217" s="4" t="s">
        <v>58</v>
      </c>
      <c r="C217" s="4" t="s">
        <v>104</v>
      </c>
      <c r="D217" s="4">
        <f>IF(C217 &lt; "2024-25", INDEX('Historic replacements'!$G$3:$G$233, MATCH('Household delivery'!A217, 'Historic replacements'!$A$3:$A$233, 0)), INDEX('PR24 Forecast'!$W$5:$W$140, MATCH('Household delivery'!A217, 'PR24 Forecast'!$AA$5:$AA$140, 0)))</f>
        <v>747.82424585813681</v>
      </c>
      <c r="E217" s="9">
        <f>IFERROR(IF('Household delivery'!C217&lt;="2024-25", INDEX('PR19 Forecast'!$E$4:$E$139, MATCH('Household delivery'!A217, 'PR19 Forecast'!$G$4:$G$139, 0)), INDEX('PR24 Forecast'!$K$5:$K$140, MATCH('Household delivery'!$A217, 'PR24 Forecast'!$AA$5:$AA$140, 0))), "")</f>
        <v>5.8026604205153181</v>
      </c>
      <c r="F217" s="4" t="str">
        <f>IFERROR(INDEX('Historic replacements'!$E$3:$E$233, MATCH('Household delivery'!$A217, 'Historic replacements'!$A$3:$A$233, 0)), "")</f>
        <v/>
      </c>
      <c r="G217" s="9">
        <f>IFERROR(IF($C217 &lt;= "2023-24", $F217, IF($C217 ="2024-25", INDEX( 'PR24 Forecast'!$F$5:$F$140, MATCH('Household delivery'!$A217, 'PR24 Forecast'!$AA$5:$AA$140, 0)), 'Household delivery'!E217)),"")</f>
        <v>5.8026604205153181</v>
      </c>
      <c r="H217" s="10">
        <f t="shared" si="29"/>
        <v>7.759390595656202E-3</v>
      </c>
      <c r="I217" s="9">
        <f>IF(C217&gt;="2025-26",D217*'Household rates'!$O$81*'Household rates'!$O$52,"")</f>
        <v>6.4803270173802829</v>
      </c>
      <c r="J217" s="9">
        <f t="shared" si="28"/>
        <v>-0.67766659686496489</v>
      </c>
      <c r="M217"/>
    </row>
    <row r="218" spans="1:13" ht="14.25">
      <c r="A218" s="4" t="str">
        <f t="shared" si="27"/>
        <v>SSC30</v>
      </c>
      <c r="B218" s="4" t="s">
        <v>58</v>
      </c>
      <c r="C218" s="4" t="s">
        <v>105</v>
      </c>
      <c r="D218" s="4">
        <f>IF(C218 &lt; "2024-25", INDEX('Historic replacements'!$G$3:$G$233, MATCH('Household delivery'!A218, 'Historic replacements'!$A$3:$A$233, 0)), INDEX('PR24 Forecast'!$W$5:$W$140, MATCH('Household delivery'!A218, 'PR24 Forecast'!$AA$5:$AA$140, 0)))</f>
        <v>753.89924585813685</v>
      </c>
      <c r="E218" s="9">
        <f>IFERROR(IF('Household delivery'!C218&lt;="2024-25", INDEX('PR19 Forecast'!$E$4:$E$139, MATCH('Household delivery'!A218, 'PR19 Forecast'!$G$4:$G$139, 0)), INDEX('PR24 Forecast'!$K$5:$K$140, MATCH('Household delivery'!$A218, 'PR24 Forecast'!$AA$5:$AA$140, 0))), "")</f>
        <v>5.8026604205153181</v>
      </c>
      <c r="F218" s="4" t="str">
        <f>IFERROR(INDEX('Historic replacements'!$E$3:$E$233, MATCH('Household delivery'!$A218, 'Historic replacements'!$A$3:$A$233, 0)), "")</f>
        <v/>
      </c>
      <c r="G218" s="9">
        <f>IFERROR(IF($C218 &lt;= "2023-24", $F218, IF($C218 ="2024-25", INDEX( 'PR24 Forecast'!$F$5:$F$140, MATCH('Household delivery'!$A218, 'PR24 Forecast'!$AA$5:$AA$140, 0)), 'Household delivery'!E218)),"")</f>
        <v>5.8026604205153181</v>
      </c>
      <c r="H218" s="10">
        <f t="shared" si="29"/>
        <v>7.6968646041161047E-3</v>
      </c>
      <c r="I218" s="9">
        <f>IF(C218&gt;="2025-26",D218*'Household rates'!$O$81*'Household rates'!$O$52,"")</f>
        <v>6.5329703849210219</v>
      </c>
      <c r="J218" s="9">
        <f t="shared" si="28"/>
        <v>-0.73030996440570384</v>
      </c>
      <c r="M218"/>
    </row>
    <row r="219" spans="1:13" ht="14.25">
      <c r="A219" s="4" t="str">
        <f t="shared" si="27"/>
        <v>SVE19</v>
      </c>
      <c r="B219" s="4" t="s">
        <v>59</v>
      </c>
      <c r="C219" s="4" t="s">
        <v>35</v>
      </c>
      <c r="D219" s="4">
        <f>IF(C219 &lt; "2024-25", INDEX('Historic replacements'!$G$3:$G$233, MATCH('Household delivery'!A219, 'Historic replacements'!$A$3:$A$233, 0)), INDEX('PR24 Forecast'!$W$5:$W$140, MATCH('Household delivery'!A219, 'PR24 Forecast'!$AA$5:$AA$140, 0)))</f>
        <v>3455.63</v>
      </c>
      <c r="E219" s="9">
        <f>IFERROR(IF('Household delivery'!C219&lt;="2024-25", INDEX('PR19 Forecast'!$E$4:$E$139, MATCH('Household delivery'!A219, 'PR19 Forecast'!$G$4:$G$139, 0)), INDEX('PR24 Forecast'!$K$5:$K$140, MATCH('Household delivery'!$A219, 'PR24 Forecast'!$AA$5:$AA$140, 0))), "")</f>
        <v>57.281999999999996</v>
      </c>
      <c r="F219" s="4">
        <f>IFERROR(INDEX('Historic replacements'!$E$3:$E$233, MATCH('Household delivery'!$A219, 'Historic replacements'!$A$3:$A$233, 0)), "")</f>
        <v>57.281999999999996</v>
      </c>
      <c r="G219" s="9">
        <f>IFERROR(IF($C219 &lt;= "2023-24", $F219, IF($C219 ="2024-25", INDEX( 'PR24 Forecast'!$F$5:$F$140, MATCH('Household delivery'!$A219, 'PR24 Forecast'!$AA$5:$AA$140, 0)), 'Household delivery'!E219)),"")</f>
        <v>57.281999999999996</v>
      </c>
      <c r="H219" s="10">
        <f t="shared" si="29"/>
        <v>1.657642745317062E-2</v>
      </c>
      <c r="I219" s="9" t="str">
        <f>IF(C219&gt;="2025-26",D219*'Household rates'!$O$81*'Household rates'!$O$52,"")</f>
        <v/>
      </c>
      <c r="J219" s="9" t="str">
        <f t="shared" si="28"/>
        <v/>
      </c>
      <c r="M219"/>
    </row>
    <row r="220" spans="1:13" ht="14.25">
      <c r="A220" s="4" t="str">
        <f t="shared" si="27"/>
        <v>SVE20</v>
      </c>
      <c r="B220" s="4" t="s">
        <v>59</v>
      </c>
      <c r="C220" s="4" t="s">
        <v>36</v>
      </c>
      <c r="D220" s="4">
        <f>IF(C220 &lt; "2024-25", INDEX('Historic replacements'!$G$3:$G$233, MATCH('Household delivery'!A220, 'Historic replacements'!$A$3:$A$233, 0)), INDEX('PR24 Forecast'!$W$5:$W$140, MATCH('Household delivery'!A220, 'PR24 Forecast'!$AA$5:$AA$140, 0)))</f>
        <v>3486.6640000000002</v>
      </c>
      <c r="E220" s="9">
        <f>IFERROR(IF('Household delivery'!C220&lt;="2024-25", INDEX('PR19 Forecast'!$E$4:$E$139, MATCH('Household delivery'!A220, 'PR19 Forecast'!$G$4:$G$139, 0)), INDEX('PR24 Forecast'!$K$5:$K$140, MATCH('Household delivery'!$A220, 'PR24 Forecast'!$AA$5:$AA$140, 0))), "")</f>
        <v>49.902000000000001</v>
      </c>
      <c r="F220" s="4">
        <f>IFERROR(INDEX('Historic replacements'!$E$3:$E$233, MATCH('Household delivery'!$A220, 'Historic replacements'!$A$3:$A$233, 0)), "")</f>
        <v>61.195999999999998</v>
      </c>
      <c r="G220" s="9">
        <f>IFERROR(IF($C220 &lt;= "2023-24", $F220, IF($C220 ="2024-25", INDEX( 'PR24 Forecast'!$F$5:$F$140, MATCH('Household delivery'!$A220, 'PR24 Forecast'!$AA$5:$AA$140, 0)), 'Household delivery'!E220)),"")</f>
        <v>61.195999999999998</v>
      </c>
      <c r="H220" s="10">
        <f t="shared" si="29"/>
        <v>1.7551447458086008E-2</v>
      </c>
      <c r="I220" s="9" t="str">
        <f>IF(C220&gt;="2025-26",D220*'Household rates'!$O$81*'Household rates'!$O$52,"")</f>
        <v/>
      </c>
      <c r="J220" s="9" t="str">
        <f t="shared" si="28"/>
        <v/>
      </c>
      <c r="M220"/>
    </row>
    <row r="221" spans="1:13" ht="14.25">
      <c r="A221" s="4" t="str">
        <f t="shared" si="27"/>
        <v>SVE21</v>
      </c>
      <c r="B221" s="4" t="s">
        <v>59</v>
      </c>
      <c r="C221" s="4" t="s">
        <v>37</v>
      </c>
      <c r="D221" s="4">
        <f>IF(C221 &lt; "2024-25", INDEX('Historic replacements'!$G$3:$G$233, MATCH('Household delivery'!A221, 'Historic replacements'!$A$3:$A$233, 0)), INDEX('PR24 Forecast'!$W$5:$W$140, MATCH('Household delivery'!A221, 'PR24 Forecast'!$AA$5:$AA$140, 0)))</f>
        <v>3514.2550000000001</v>
      </c>
      <c r="E221" s="9">
        <f>IFERROR(IF('Household delivery'!C221&lt;="2024-25", INDEX('PR19 Forecast'!$E$4:$E$139, MATCH('Household delivery'!A221, 'PR19 Forecast'!$G$4:$G$139, 0)), INDEX('PR24 Forecast'!$K$5:$K$140, MATCH('Household delivery'!$A221, 'PR24 Forecast'!$AA$5:$AA$140, 0))), "")</f>
        <v>49.902000000000001</v>
      </c>
      <c r="F221" s="4">
        <f>IFERROR(INDEX('Historic replacements'!$E$3:$E$233, MATCH('Household delivery'!$A221, 'Historic replacements'!$A$3:$A$233, 0)), "")</f>
        <v>0.10299999999999999</v>
      </c>
      <c r="G221" s="9">
        <f>IFERROR(IF($C221 &lt;= "2023-24", $F221, IF($C221 ="2024-25", INDEX( 'PR24 Forecast'!$F$5:$F$140, MATCH('Household delivery'!$A221, 'PR24 Forecast'!$AA$5:$AA$140, 0)), 'Household delivery'!E221)),"")</f>
        <v>0.10299999999999999</v>
      </c>
      <c r="H221" s="10">
        <f t="shared" si="29"/>
        <v>2.9309199247066586E-5</v>
      </c>
      <c r="I221" s="9" t="str">
        <f>IF(C221&gt;="2025-26",D221*'Household rates'!$O$81*'Household rates'!$O$52,"")</f>
        <v/>
      </c>
      <c r="J221" s="9" t="str">
        <f t="shared" si="28"/>
        <v/>
      </c>
      <c r="M221"/>
    </row>
    <row r="222" spans="1:13" ht="14.25">
      <c r="A222" s="4" t="str">
        <f t="shared" si="27"/>
        <v>SVE22</v>
      </c>
      <c r="B222" s="4" t="s">
        <v>59</v>
      </c>
      <c r="C222" s="4" t="s">
        <v>38</v>
      </c>
      <c r="D222" s="4">
        <f>IF(C222 &lt; "2024-25", INDEX('Historic replacements'!$G$3:$G$233, MATCH('Household delivery'!A222, 'Historic replacements'!$A$3:$A$233, 0)), INDEX('PR24 Forecast'!$W$5:$W$140, MATCH('Household delivery'!A222, 'PR24 Forecast'!$AA$5:$AA$140, 0)))</f>
        <v>3527.1930000000002</v>
      </c>
      <c r="E222" s="9">
        <f>IFERROR(IF('Household delivery'!C222&lt;="2024-25", INDEX('PR19 Forecast'!$E$4:$E$139, MATCH('Household delivery'!A222, 'PR19 Forecast'!$G$4:$G$139, 0)), INDEX('PR24 Forecast'!$K$5:$K$140, MATCH('Household delivery'!$A222, 'PR24 Forecast'!$AA$5:$AA$140, 0))), "")</f>
        <v>49.902000000000001</v>
      </c>
      <c r="F222" s="4">
        <f>IFERROR(INDEX('Historic replacements'!$E$3:$E$233, MATCH('Household delivery'!$A222, 'Historic replacements'!$A$3:$A$233, 0)), "")</f>
        <v>133.245</v>
      </c>
      <c r="G222" s="9">
        <f>IFERROR(IF($C222 &lt;= "2023-24", $F222, IF($C222 ="2024-25", INDEX( 'PR24 Forecast'!$F$5:$F$140, MATCH('Household delivery'!$A222, 'PR24 Forecast'!$AA$5:$AA$140, 0)), 'Household delivery'!E222)),"")</f>
        <v>133.245</v>
      </c>
      <c r="H222" s="10">
        <f t="shared" si="29"/>
        <v>3.777649819559066E-2</v>
      </c>
      <c r="I222" s="9" t="str">
        <f>IF(C222&gt;="2025-26",D222*'Household rates'!$O$81*'Household rates'!$O$52,"")</f>
        <v/>
      </c>
      <c r="J222" s="9" t="str">
        <f t="shared" si="28"/>
        <v/>
      </c>
      <c r="M222"/>
    </row>
    <row r="223" spans="1:13" ht="14.25">
      <c r="A223" s="4" t="str">
        <f t="shared" si="27"/>
        <v>SVE23</v>
      </c>
      <c r="B223" s="4" t="s">
        <v>59</v>
      </c>
      <c r="C223" s="4" t="s">
        <v>39</v>
      </c>
      <c r="D223" s="4">
        <f>IF(C223 &lt; "2024-25", INDEX('Historic replacements'!$G$3:$G$233, MATCH('Household delivery'!A223, 'Historic replacements'!$A$3:$A$233, 0)), INDEX('PR24 Forecast'!$W$5:$W$140, MATCH('Household delivery'!A223, 'PR24 Forecast'!$AA$5:$AA$140, 0)))</f>
        <v>3551.712</v>
      </c>
      <c r="E223" s="9">
        <f>IFERROR(IF('Household delivery'!C223&lt;="2024-25", INDEX('PR19 Forecast'!$E$4:$E$139, MATCH('Household delivery'!A223, 'PR19 Forecast'!$G$4:$G$139, 0)), INDEX('PR24 Forecast'!$K$5:$K$140, MATCH('Household delivery'!$A223, 'PR24 Forecast'!$AA$5:$AA$140, 0))), "")</f>
        <v>49.902000000000001</v>
      </c>
      <c r="F223" s="4">
        <f>IFERROR(INDEX('Historic replacements'!$E$3:$E$233, MATCH('Household delivery'!$A223, 'Historic replacements'!$A$3:$A$233, 0)), "")</f>
        <v>156.51400000000001</v>
      </c>
      <c r="G223" s="9">
        <f>IFERROR(IF($C223 &lt;= "2023-24", $F223, IF($C223 ="2024-25", INDEX( 'PR24 Forecast'!$F$5:$F$140, MATCH('Household delivery'!$A223, 'PR24 Forecast'!$AA$5:$AA$140, 0)), 'Household delivery'!E223)),"")</f>
        <v>156.51400000000001</v>
      </c>
      <c r="H223" s="10">
        <f t="shared" si="29"/>
        <v>4.4067199142272799E-2</v>
      </c>
      <c r="I223" s="9" t="str">
        <f>IF(C223&gt;="2025-26",D223*'Household rates'!$O$81*'Household rates'!$O$52,"")</f>
        <v/>
      </c>
      <c r="J223" s="9" t="str">
        <f t="shared" si="28"/>
        <v/>
      </c>
      <c r="M223"/>
    </row>
    <row r="224" spans="1:13" ht="14.25">
      <c r="A224" s="4" t="str">
        <f t="shared" si="27"/>
        <v>SVE24</v>
      </c>
      <c r="B224" s="4" t="s">
        <v>59</v>
      </c>
      <c r="C224" s="4" t="s">
        <v>40</v>
      </c>
      <c r="D224" s="4">
        <f>IF(C224 &lt; "2024-25", INDEX('Historic replacements'!$G$3:$G$233, MATCH('Household delivery'!A224, 'Historic replacements'!$A$3:$A$233, 0)), INDEX('PR24 Forecast'!$W$5:$W$140, MATCH('Household delivery'!A224, 'PR24 Forecast'!$AA$5:$AA$140, 0)))</f>
        <v>3578.6829999999995</v>
      </c>
      <c r="E224" s="9">
        <f>IFERROR(IF('Household delivery'!C224&lt;="2024-25", INDEX('PR19 Forecast'!$E$4:$E$139, MATCH('Household delivery'!A224, 'PR19 Forecast'!$G$4:$G$139, 0)), INDEX('PR24 Forecast'!$K$5:$K$140, MATCH('Household delivery'!$A224, 'PR24 Forecast'!$AA$5:$AA$140, 0))), "")</f>
        <v>49.902000000000001</v>
      </c>
      <c r="F224" s="4">
        <f>IFERROR(INDEX('Historic replacements'!$E$3:$E$233, MATCH('Household delivery'!$A224, 'Historic replacements'!$A$3:$A$233, 0)), "")</f>
        <v>192.05799999999999</v>
      </c>
      <c r="G224" s="9">
        <f>IFERROR(IF($C224 &lt;= "2023-24", $F224, IF($C224 ="2024-25", INDEX( 'PR24 Forecast'!$F$5:$F$140, MATCH('Household delivery'!$A224, 'PR24 Forecast'!$AA$5:$AA$140, 0)), 'Household delivery'!E224)),"")</f>
        <v>192.05799999999999</v>
      </c>
      <c r="H224" s="10">
        <f t="shared" si="29"/>
        <v>5.3667228977811114E-2</v>
      </c>
      <c r="I224" s="9" t="str">
        <f>IF(C224&gt;="2025-26",D224*'Household rates'!$O$81*'Household rates'!$O$52,"")</f>
        <v/>
      </c>
      <c r="J224" s="9" t="str">
        <f t="shared" si="28"/>
        <v/>
      </c>
      <c r="M224"/>
    </row>
    <row r="225" spans="1:13" ht="14.25">
      <c r="A225" s="4" t="str">
        <f t="shared" si="27"/>
        <v>SVE25</v>
      </c>
      <c r="B225" s="4" t="s">
        <v>59</v>
      </c>
      <c r="C225" s="4" t="s">
        <v>65</v>
      </c>
      <c r="D225" s="4">
        <f>IF(C225 &lt; "2024-25", INDEX('Historic replacements'!$G$3:$G$233, MATCH('Household delivery'!A225, 'Historic replacements'!$A$3:$A$233, 0)), INDEX('PR24 Forecast'!$W$5:$W$140, MATCH('Household delivery'!A225, 'PR24 Forecast'!$AA$5:$AA$140, 0)))</f>
        <v>3589.9207307817751</v>
      </c>
      <c r="E225" s="9">
        <f>IFERROR(IF('Household delivery'!C225&lt;="2024-25", INDEX('PR19 Forecast'!$E$4:$E$139, MATCH('Household delivery'!A225, 'PR19 Forecast'!$G$4:$G$139, 0)), INDEX('PR24 Forecast'!$K$5:$K$140, MATCH('Household delivery'!$A225, 'PR24 Forecast'!$AA$5:$AA$140, 0))), "")</f>
        <v>49.902000000000001</v>
      </c>
      <c r="F225" s="4" t="str">
        <f>IFERROR(INDEX('Historic replacements'!$E$3:$E$233, MATCH('Household delivery'!$A225, 'Historic replacements'!$A$3:$A$233, 0)), "")</f>
        <v/>
      </c>
      <c r="G225" s="9">
        <f>IFERROR(IF($C225 &lt;= "2023-24", $F225, IF($C225 ="2024-25", INDEX( 'PR24 Forecast'!$F$5:$F$140, MATCH('Household delivery'!$A225, 'PR24 Forecast'!$AA$5:$AA$140, 0)), 'Household delivery'!E225)),"")</f>
        <v>283.24099999999999</v>
      </c>
      <c r="H225" s="10">
        <f t="shared" si="29"/>
        <v>7.8898956617997174E-2</v>
      </c>
      <c r="I225" s="9" t="str">
        <f>IF(C225&gt;="2025-26",D225*'Household rates'!$O$81*'Household rates'!$O$52,"")</f>
        <v/>
      </c>
      <c r="J225" s="9" t="str">
        <f t="shared" si="28"/>
        <v/>
      </c>
      <c r="M225"/>
    </row>
    <row r="226" spans="1:13" ht="14.25">
      <c r="A226" s="4" t="str">
        <f t="shared" si="27"/>
        <v>SVE26</v>
      </c>
      <c r="B226" s="4" t="s">
        <v>59</v>
      </c>
      <c r="C226" s="4" t="s">
        <v>101</v>
      </c>
      <c r="D226" s="4">
        <f>IF(C226 &lt; "2024-25", INDEX('Historic replacements'!$G$3:$G$233, MATCH('Household delivery'!A226, 'Historic replacements'!$A$3:$A$233, 0)), INDEX('PR24 Forecast'!$W$5:$W$140, MATCH('Household delivery'!A226, 'PR24 Forecast'!$AA$5:$AA$140, 0)))</f>
        <v>3605.8927032703641</v>
      </c>
      <c r="E226" s="9">
        <f>IFERROR(IF('Household delivery'!C226&lt;="2024-25", INDEX('PR19 Forecast'!$E$4:$E$139, MATCH('Household delivery'!A226, 'PR19 Forecast'!$G$4:$G$139, 0)), INDEX('PR24 Forecast'!$K$5:$K$140, MATCH('Household delivery'!$A226, 'PR24 Forecast'!$AA$5:$AA$140, 0))), "")</f>
        <v>54.93</v>
      </c>
      <c r="F226" s="4" t="str">
        <f>IFERROR(INDEX('Historic replacements'!$E$3:$E$233, MATCH('Household delivery'!$A226, 'Historic replacements'!$A$3:$A$233, 0)), "")</f>
        <v/>
      </c>
      <c r="G226" s="9">
        <f>IFERROR(IF($C226 &lt;= "2023-24", $F226, IF($C226 ="2024-25", INDEX( 'PR24 Forecast'!$F$5:$F$140, MATCH('Household delivery'!$A226, 'PR24 Forecast'!$AA$5:$AA$140, 0)), 'Household delivery'!E226)),"")</f>
        <v>54.93</v>
      </c>
      <c r="H226" s="10">
        <f t="shared" si="29"/>
        <v>1.5233398362125762E-2</v>
      </c>
      <c r="I226" s="9">
        <f>IF(C226&gt;="2025-26",D226*'Household rates'!$O$81*'Household rates'!$O$52,"")</f>
        <v>31.247133315346105</v>
      </c>
      <c r="J226" s="9">
        <f t="shared" si="28"/>
        <v>23.682866684653895</v>
      </c>
      <c r="M226"/>
    </row>
    <row r="227" spans="1:13" ht="14.25">
      <c r="A227" s="4" t="str">
        <f t="shared" si="27"/>
        <v>SVE27</v>
      </c>
      <c r="B227" s="4" t="s">
        <v>59</v>
      </c>
      <c r="C227" s="4" t="s">
        <v>102</v>
      </c>
      <c r="D227" s="4">
        <f>IF(C227 &lt; "2024-25", INDEX('Historic replacements'!$G$3:$G$233, MATCH('Household delivery'!A227, 'Historic replacements'!$A$3:$A$233, 0)), INDEX('PR24 Forecast'!$W$5:$W$140, MATCH('Household delivery'!A227, 'PR24 Forecast'!$AA$5:$AA$140, 0)))</f>
        <v>3621.6886629219462</v>
      </c>
      <c r="E227" s="9">
        <f>IFERROR(IF('Household delivery'!C227&lt;="2024-25", INDEX('PR19 Forecast'!$E$4:$E$139, MATCH('Household delivery'!A227, 'PR19 Forecast'!$G$4:$G$139, 0)), INDEX('PR24 Forecast'!$K$5:$K$140, MATCH('Household delivery'!$A227, 'PR24 Forecast'!$AA$5:$AA$140, 0))), "")</f>
        <v>50.015000000000001</v>
      </c>
      <c r="F227" s="4" t="str">
        <f>IFERROR(INDEX('Historic replacements'!$E$3:$E$233, MATCH('Household delivery'!$A227, 'Historic replacements'!$A$3:$A$233, 0)), "")</f>
        <v/>
      </c>
      <c r="G227" s="9">
        <f>IFERROR(IF($C227 &lt;= "2023-24", $F227, IF($C227 ="2024-25", INDEX( 'PR24 Forecast'!$F$5:$F$140, MATCH('Household delivery'!$A227, 'PR24 Forecast'!$AA$5:$AA$140, 0)), 'Household delivery'!E227)),"")</f>
        <v>50.015000000000001</v>
      </c>
      <c r="H227" s="10">
        <f t="shared" si="29"/>
        <v>1.380985630047182E-2</v>
      </c>
      <c r="I227" s="9">
        <f>IF(C227&gt;="2025-26",D227*'Household rates'!$O$81*'Household rates'!$O$52,"")</f>
        <v>31.38401438688469</v>
      </c>
      <c r="J227" s="9">
        <f t="shared" si="28"/>
        <v>18.63098561311531</v>
      </c>
      <c r="M227"/>
    </row>
    <row r="228" spans="1:13" ht="14.25">
      <c r="A228" s="4" t="str">
        <f t="shared" si="27"/>
        <v>SVE28</v>
      </c>
      <c r="B228" s="4" t="s">
        <v>59</v>
      </c>
      <c r="C228" s="4" t="s">
        <v>103</v>
      </c>
      <c r="D228" s="4">
        <f>IF(C228 &lt; "2024-25", INDEX('Historic replacements'!$G$3:$G$233, MATCH('Household delivery'!A228, 'Historic replacements'!$A$3:$A$233, 0)), INDEX('PR24 Forecast'!$W$5:$W$140, MATCH('Household delivery'!A228, 'PR24 Forecast'!$AA$5:$AA$140, 0)))</f>
        <v>3636.4310477878412</v>
      </c>
      <c r="E228" s="9">
        <f>IFERROR(IF('Household delivery'!C228&lt;="2024-25", INDEX('PR19 Forecast'!$E$4:$E$139, MATCH('Household delivery'!A228, 'PR19 Forecast'!$G$4:$G$139, 0)), INDEX('PR24 Forecast'!$K$5:$K$140, MATCH('Household delivery'!$A228, 'PR24 Forecast'!$AA$5:$AA$140, 0))), "")</f>
        <v>45.403000000000006</v>
      </c>
      <c r="F228" s="4" t="str">
        <f>IFERROR(INDEX('Historic replacements'!$E$3:$E$233, MATCH('Household delivery'!$A228, 'Historic replacements'!$A$3:$A$233, 0)), "")</f>
        <v/>
      </c>
      <c r="G228" s="9">
        <f>IFERROR(IF($C228 &lt;= "2023-24", $F228, IF($C228 ="2024-25", INDEX( 'PR24 Forecast'!$F$5:$F$140, MATCH('Household delivery'!$A228, 'PR24 Forecast'!$AA$5:$AA$140, 0)), 'Household delivery'!E228)),"")</f>
        <v>45.403000000000006</v>
      </c>
      <c r="H228" s="10">
        <f t="shared" si="29"/>
        <v>1.2485593540298288E-2</v>
      </c>
      <c r="I228" s="9">
        <f>IF(C228&gt;="2025-26",D228*'Household rates'!$O$81*'Household rates'!$O$52,"")</f>
        <v>31.511765627201125</v>
      </c>
      <c r="J228" s="9">
        <f t="shared" si="28"/>
        <v>13.891234372798881</v>
      </c>
      <c r="M228"/>
    </row>
    <row r="229" spans="1:13" ht="14.25">
      <c r="A229" s="4" t="str">
        <f t="shared" si="27"/>
        <v>SVE29</v>
      </c>
      <c r="B229" s="4" t="s">
        <v>59</v>
      </c>
      <c r="C229" s="4" t="s">
        <v>104</v>
      </c>
      <c r="D229" s="4">
        <f>IF(C229 &lt; "2024-25", INDEX('Historic replacements'!$G$3:$G$233, MATCH('Household delivery'!A229, 'Historic replacements'!$A$3:$A$233, 0)), INDEX('PR24 Forecast'!$W$5:$W$140, MATCH('Household delivery'!A229, 'PR24 Forecast'!$AA$5:$AA$140, 0)))</f>
        <v>3650.9677136612781</v>
      </c>
      <c r="E229" s="9">
        <f>IFERROR(IF('Household delivery'!C229&lt;="2024-25", INDEX('PR19 Forecast'!$E$4:$E$139, MATCH('Household delivery'!A229, 'PR19 Forecast'!$G$4:$G$139, 0)), INDEX('PR24 Forecast'!$K$5:$K$140, MATCH('Household delivery'!$A229, 'PR24 Forecast'!$AA$5:$AA$140, 0))), "")</f>
        <v>41.073999999999998</v>
      </c>
      <c r="F229" s="4" t="str">
        <f>IFERROR(INDEX('Historic replacements'!$E$3:$E$233, MATCH('Household delivery'!$A229, 'Historic replacements'!$A$3:$A$233, 0)), "")</f>
        <v/>
      </c>
      <c r="G229" s="9">
        <f>IFERROR(IF($C229 &lt;= "2023-24", $F229, IF($C229 ="2024-25", INDEX( 'PR24 Forecast'!$F$5:$F$140, MATCH('Household delivery'!$A229, 'PR24 Forecast'!$AA$5:$AA$140, 0)), 'Household delivery'!E229)),"")</f>
        <v>41.073999999999998</v>
      </c>
      <c r="H229" s="10">
        <f t="shared" si="29"/>
        <v>1.1250167961307444E-2</v>
      </c>
      <c r="I229" s="9">
        <f>IF(C229&gt;="2025-26",D229*'Household rates'!$O$81*'Household rates'!$O$52,"")</f>
        <v>31.637734194179274</v>
      </c>
      <c r="J229" s="9">
        <f t="shared" si="28"/>
        <v>9.4362658058207245</v>
      </c>
      <c r="M229"/>
    </row>
    <row r="230" spans="1:13" ht="14.25">
      <c r="A230" s="4" t="str">
        <f t="shared" si="27"/>
        <v>SVE30</v>
      </c>
      <c r="B230" s="4" t="s">
        <v>59</v>
      </c>
      <c r="C230" s="4" t="s">
        <v>105</v>
      </c>
      <c r="D230" s="4">
        <f>IF(C230 &lt; "2024-25", INDEX('Historic replacements'!$G$3:$G$233, MATCH('Household delivery'!A230, 'Historic replacements'!$A$3:$A$233, 0)), INDEX('PR24 Forecast'!$W$5:$W$140, MATCH('Household delivery'!A230, 'PR24 Forecast'!$AA$5:$AA$140, 0)))</f>
        <v>3666.1050396761329</v>
      </c>
      <c r="E230" s="9">
        <f>IFERROR(IF('Household delivery'!C230&lt;="2024-25", INDEX('PR19 Forecast'!$E$4:$E$139, MATCH('Household delivery'!A230, 'PR19 Forecast'!$G$4:$G$139, 0)), INDEX('PR24 Forecast'!$K$5:$K$140, MATCH('Household delivery'!$A230, 'PR24 Forecast'!$AA$5:$AA$140, 0))), "")</f>
        <v>37.012</v>
      </c>
      <c r="F230" s="4" t="str">
        <f>IFERROR(INDEX('Historic replacements'!$E$3:$E$233, MATCH('Household delivery'!$A230, 'Historic replacements'!$A$3:$A$233, 0)), "")</f>
        <v/>
      </c>
      <c r="G230" s="9">
        <f>IFERROR(IF($C230 &lt;= "2023-24", $F230, IF($C230 ="2024-25", INDEX( 'PR24 Forecast'!$F$5:$F$140, MATCH('Household delivery'!$A230, 'PR24 Forecast'!$AA$5:$AA$140, 0)), 'Household delivery'!E230)),"")</f>
        <v>37.012</v>
      </c>
      <c r="H230" s="10">
        <f t="shared" si="29"/>
        <v>1.0095728190938489E-2</v>
      </c>
      <c r="I230" s="9">
        <f>IF(C230&gt;="2025-26",D230*'Household rates'!$O$81*'Household rates'!$O$52,"")</f>
        <v>31.768907826604618</v>
      </c>
      <c r="J230" s="9">
        <f t="shared" si="28"/>
        <v>5.2430921733953824</v>
      </c>
      <c r="M230"/>
    </row>
    <row r="231" spans="1:13" ht="14.25">
      <c r="A231" s="4" t="str">
        <f t="shared" si="27"/>
        <v>SVT12</v>
      </c>
      <c r="B231" s="4" t="s">
        <v>44</v>
      </c>
      <c r="C231" s="4" t="s">
        <v>28</v>
      </c>
      <c r="D231" s="4">
        <f>IF(C231 &lt; "2024-25", INDEX('Historic replacements'!$G$3:$G$233, MATCH('Household delivery'!A231, 'Historic replacements'!$A$3:$A$233, 0)), INDEX('PR24 Forecast'!$W$5:$W$140, MATCH('Household delivery'!A231, 'PR24 Forecast'!$AA$5:$AA$140, 0)))</f>
        <v>3259.2359999999999</v>
      </c>
      <c r="E231" s="9" t="str">
        <f>IFERROR(IF('Household delivery'!C231&lt;="2024-25", INDEX('PR19 Forecast'!$E$4:$E$139, MATCH('Household delivery'!A231, 'PR19 Forecast'!$G$4:$G$139, 0)), INDEX('PR24 Forecast'!$K$5:$K$140, MATCH('Household delivery'!$A231, 'PR24 Forecast'!$AA$5:$AA$140, 0))), "")</f>
        <v/>
      </c>
      <c r="F231" s="4">
        <f>IFERROR(INDEX('Historic replacements'!$E$3:$E$233, MATCH('Household delivery'!$A231, 'Historic replacements'!$A$3:$A$233, 0)), "")</f>
        <v>33.328000000000003</v>
      </c>
      <c r="G231" s="9">
        <f>IFERROR(IF($C231 &lt;= "2023-24", $F231, IF($C231 ="2024-25", INDEX( 'PR24 Forecast'!$F$5:$F$140, MATCH('Household delivery'!$A231, 'PR24 Forecast'!$AA$5:$AA$140, 0)), 'Household delivery'!E231)),"")</f>
        <v>33.328000000000003</v>
      </c>
      <c r="H231" s="10">
        <f t="shared" si="29"/>
        <v>1.022570933801664E-2</v>
      </c>
      <c r="I231" s="9" t="str">
        <f>IF(C231&gt;="2025-26",D231*'Household rates'!$O$81*'Household rates'!$O$52,"")</f>
        <v/>
      </c>
      <c r="J231" s="9" t="str">
        <f t="shared" si="28"/>
        <v/>
      </c>
      <c r="M231"/>
    </row>
    <row r="232" spans="1:13" ht="14.25">
      <c r="A232" s="4" t="str">
        <f t="shared" si="27"/>
        <v>SVT13</v>
      </c>
      <c r="B232" s="4" t="s">
        <v>44</v>
      </c>
      <c r="C232" s="4" t="s">
        <v>29</v>
      </c>
      <c r="D232" s="4">
        <f>IF(C232 &lt; "2024-25", INDEX('Historic replacements'!$G$3:$G$233, MATCH('Household delivery'!A232, 'Historic replacements'!$A$3:$A$233, 0)), INDEX('PR24 Forecast'!$W$5:$W$140, MATCH('Household delivery'!A232, 'PR24 Forecast'!$AA$5:$AA$140, 0)))</f>
        <v>3276.357</v>
      </c>
      <c r="E232" s="9" t="str">
        <f>IFERROR(IF('Household delivery'!C232&lt;="2024-25", INDEX('PR19 Forecast'!$E$4:$E$139, MATCH('Household delivery'!A232, 'PR19 Forecast'!$G$4:$G$139, 0)), INDEX('PR24 Forecast'!$K$5:$K$140, MATCH('Household delivery'!$A232, 'PR24 Forecast'!$AA$5:$AA$140, 0))), "")</f>
        <v/>
      </c>
      <c r="F232" s="4">
        <f>IFERROR(INDEX('Historic replacements'!$E$3:$E$233, MATCH('Household delivery'!$A232, 'Historic replacements'!$A$3:$A$233, 0)), "")</f>
        <v>30.952000000000002</v>
      </c>
      <c r="G232" s="9">
        <f>IFERROR(IF($C232 &lt;= "2023-24", $F232, IF($C232 ="2024-25", INDEX( 'PR24 Forecast'!$F$5:$F$140, MATCH('Household delivery'!$A232, 'PR24 Forecast'!$AA$5:$AA$140, 0)), 'Household delivery'!E232)),"")</f>
        <v>30.952000000000002</v>
      </c>
      <c r="H232" s="10">
        <f t="shared" si="29"/>
        <v>9.4470779588427031E-3</v>
      </c>
      <c r="I232" s="9" t="str">
        <f>IF(C232&gt;="2025-26",D232*'Household rates'!$O$81*'Household rates'!$O$52,"")</f>
        <v/>
      </c>
      <c r="J232" s="9" t="str">
        <f t="shared" si="28"/>
        <v/>
      </c>
      <c r="M232"/>
    </row>
    <row r="233" spans="1:13" ht="14.25">
      <c r="A233" s="4" t="str">
        <f t="shared" si="27"/>
        <v>SVT14</v>
      </c>
      <c r="B233" s="4" t="s">
        <v>44</v>
      </c>
      <c r="C233" s="4" t="s">
        <v>30</v>
      </c>
      <c r="D233" s="4">
        <f>IF(C233 &lt; "2024-25", INDEX('Historic replacements'!$G$3:$G$233, MATCH('Household delivery'!A233, 'Historic replacements'!$A$3:$A$233, 0)), INDEX('PR24 Forecast'!$W$5:$W$140, MATCH('Household delivery'!A233, 'PR24 Forecast'!$AA$5:$AA$140, 0)))</f>
        <v>3294.8389999999999</v>
      </c>
      <c r="E233" s="9" t="str">
        <f>IFERROR(IF('Household delivery'!C233&lt;="2024-25", INDEX('PR19 Forecast'!$E$4:$E$139, MATCH('Household delivery'!A233, 'PR19 Forecast'!$G$4:$G$139, 0)), INDEX('PR24 Forecast'!$K$5:$K$140, MATCH('Household delivery'!$A233, 'PR24 Forecast'!$AA$5:$AA$140, 0))), "")</f>
        <v/>
      </c>
      <c r="F233" s="4">
        <f>IFERROR(INDEX('Historic replacements'!$E$3:$E$233, MATCH('Household delivery'!$A233, 'Historic replacements'!$A$3:$A$233, 0)), "")</f>
        <v>35.369</v>
      </c>
      <c r="G233" s="9">
        <f>IFERROR(IF($C233 &lt;= "2023-24", $F233, IF($C233 ="2024-25", INDEX( 'PR24 Forecast'!$F$5:$F$140, MATCH('Household delivery'!$A233, 'PR24 Forecast'!$AA$5:$AA$140, 0)), 'Household delivery'!E233)),"")</f>
        <v>35.369</v>
      </c>
      <c r="H233" s="10">
        <f t="shared" si="29"/>
        <v>1.0734667156726019E-2</v>
      </c>
      <c r="I233" s="9" t="str">
        <f>IF(C233&gt;="2025-26",D233*'Household rates'!$O$81*'Household rates'!$O$52,"")</f>
        <v/>
      </c>
      <c r="J233" s="9" t="str">
        <f t="shared" si="28"/>
        <v/>
      </c>
      <c r="M233"/>
    </row>
    <row r="234" spans="1:13" ht="14.25">
      <c r="A234" s="4" t="str">
        <f t="shared" si="27"/>
        <v>SVT15</v>
      </c>
      <c r="B234" s="4" t="s">
        <v>44</v>
      </c>
      <c r="C234" s="4" t="s">
        <v>31</v>
      </c>
      <c r="D234" s="4">
        <f>IF(C234 &lt; "2024-25", INDEX('Historic replacements'!$G$3:$G$233, MATCH('Household delivery'!A234, 'Historic replacements'!$A$3:$A$233, 0)), INDEX('PR24 Forecast'!$W$5:$W$140, MATCH('Household delivery'!A234, 'PR24 Forecast'!$AA$5:$AA$140, 0)))</f>
        <v>3304.1039999999998</v>
      </c>
      <c r="E234" s="9" t="str">
        <f>IFERROR(IF('Household delivery'!C234&lt;="2024-25", INDEX('PR19 Forecast'!$E$4:$E$139, MATCH('Household delivery'!A234, 'PR19 Forecast'!$G$4:$G$139, 0)), INDEX('PR24 Forecast'!$K$5:$K$140, MATCH('Household delivery'!$A234, 'PR24 Forecast'!$AA$5:$AA$140, 0))), "")</f>
        <v/>
      </c>
      <c r="F234" s="4">
        <f>IFERROR(INDEX('Historic replacements'!$E$3:$E$233, MATCH('Household delivery'!$A234, 'Historic replacements'!$A$3:$A$233, 0)), "")</f>
        <v>40.292999999999999</v>
      </c>
      <c r="G234" s="9">
        <f>IFERROR(IF($C234 &lt;= "2023-24", $F234, IF($C234 ="2024-25", INDEX( 'PR24 Forecast'!$F$5:$F$140, MATCH('Household delivery'!$A234, 'PR24 Forecast'!$AA$5:$AA$140, 0)), 'Household delivery'!E234)),"")</f>
        <v>40.292999999999999</v>
      </c>
      <c r="H234" s="10">
        <f t="shared" si="29"/>
        <v>1.2194834060913337E-2</v>
      </c>
      <c r="I234" s="9" t="str">
        <f>IF(C234&gt;="2025-26",D234*'Household rates'!$O$81*'Household rates'!$O$52,"")</f>
        <v/>
      </c>
      <c r="J234" s="9" t="str">
        <f t="shared" si="28"/>
        <v/>
      </c>
      <c r="M234"/>
    </row>
    <row r="235" spans="1:13" ht="14.25">
      <c r="A235" s="4" t="str">
        <f t="shared" si="27"/>
        <v>SVT16</v>
      </c>
      <c r="B235" s="4" t="s">
        <v>44</v>
      </c>
      <c r="C235" s="4" t="s">
        <v>32</v>
      </c>
      <c r="D235" s="4">
        <f>IF(C235 &lt; "2024-25", INDEX('Historic replacements'!$G$3:$G$233, MATCH('Household delivery'!A235, 'Historic replacements'!$A$3:$A$233, 0)), INDEX('PR24 Forecast'!$W$5:$W$140, MATCH('Household delivery'!A235, 'PR24 Forecast'!$AA$5:$AA$140, 0)))</f>
        <v>3330.893</v>
      </c>
      <c r="E235" s="9" t="str">
        <f>IFERROR(IF('Household delivery'!C235&lt;="2024-25", INDEX('PR19 Forecast'!$E$4:$E$139, MATCH('Household delivery'!A235, 'PR19 Forecast'!$G$4:$G$139, 0)), INDEX('PR24 Forecast'!$K$5:$K$140, MATCH('Household delivery'!$A235, 'PR24 Forecast'!$AA$5:$AA$140, 0))), "")</f>
        <v/>
      </c>
      <c r="F235" s="4">
        <f>IFERROR(INDEX('Historic replacements'!$E$3:$E$233, MATCH('Household delivery'!$A235, 'Historic replacements'!$A$3:$A$233, 0)), "")</f>
        <v>52.869</v>
      </c>
      <c r="G235" s="9">
        <f>IFERROR(IF($C235 &lt;= "2023-24", $F235, IF($C235 ="2024-25", INDEX( 'PR24 Forecast'!$F$5:$F$140, MATCH('Household delivery'!$A235, 'PR24 Forecast'!$AA$5:$AA$140, 0)), 'Household delivery'!E235)),"")</f>
        <v>52.869</v>
      </c>
      <c r="H235" s="10">
        <f t="shared" si="29"/>
        <v>1.5872320125563926E-2</v>
      </c>
      <c r="I235" s="9" t="str">
        <f>IF(C235&gt;="2025-26",D235*'Household rates'!$O$81*'Household rates'!$O$52,"")</f>
        <v/>
      </c>
      <c r="J235" s="9" t="str">
        <f t="shared" si="28"/>
        <v/>
      </c>
      <c r="M235"/>
    </row>
    <row r="236" spans="1:13" ht="14.25">
      <c r="A236" s="4" t="str">
        <f t="shared" si="27"/>
        <v>SVT17</v>
      </c>
      <c r="B236" s="4" t="s">
        <v>44</v>
      </c>
      <c r="C236" s="4" t="s">
        <v>33</v>
      </c>
      <c r="D236" s="4">
        <f>IF(C236 &lt; "2024-25", INDEX('Historic replacements'!$G$3:$G$233, MATCH('Household delivery'!A236, 'Historic replacements'!$A$3:$A$233, 0)), INDEX('PR24 Forecast'!$W$5:$W$140, MATCH('Household delivery'!A236, 'PR24 Forecast'!$AA$5:$AA$140, 0)))</f>
        <v>3410.8119999999999</v>
      </c>
      <c r="E236" s="9" t="str">
        <f>IFERROR(IF('Household delivery'!C236&lt;="2024-25", INDEX('PR19 Forecast'!$E$4:$E$139, MATCH('Household delivery'!A236, 'PR19 Forecast'!$G$4:$G$139, 0)), INDEX('PR24 Forecast'!$K$5:$K$140, MATCH('Household delivery'!$A236, 'PR24 Forecast'!$AA$5:$AA$140, 0))), "")</f>
        <v/>
      </c>
      <c r="F236" s="4">
        <f>IFERROR(INDEX('Historic replacements'!$E$3:$E$233, MATCH('Household delivery'!$A236, 'Historic replacements'!$A$3:$A$233, 0)), "")</f>
        <v>118.974</v>
      </c>
      <c r="G236" s="9">
        <f>IFERROR(IF($C236 &lt;= "2023-24", $F236, IF($C236 ="2024-25", INDEX( 'PR24 Forecast'!$F$5:$F$140, MATCH('Household delivery'!$A236, 'PR24 Forecast'!$AA$5:$AA$140, 0)), 'Household delivery'!E236)),"")</f>
        <v>118.974</v>
      </c>
      <c r="H236" s="10">
        <f t="shared" si="29"/>
        <v>3.4881429993796204E-2</v>
      </c>
      <c r="I236" s="9" t="str">
        <f>IF(C236&gt;="2025-26",D236*'Household rates'!$O$81*'Household rates'!$O$52,"")</f>
        <v/>
      </c>
      <c r="J236" s="9" t="str">
        <f t="shared" si="28"/>
        <v/>
      </c>
      <c r="M236"/>
    </row>
    <row r="237" spans="1:13" ht="14.25">
      <c r="A237" s="4" t="str">
        <f t="shared" si="27"/>
        <v>SVT18</v>
      </c>
      <c r="B237" s="4" t="s">
        <v>44</v>
      </c>
      <c r="C237" s="4" t="s">
        <v>34</v>
      </c>
      <c r="D237" s="4">
        <f>IF(C237 &lt; "2024-25", INDEX('Historic replacements'!$G$3:$G$233, MATCH('Household delivery'!A237, 'Historic replacements'!$A$3:$A$233, 0)), INDEX('PR24 Forecast'!$W$5:$W$140, MATCH('Household delivery'!A237, 'PR24 Forecast'!$AA$5:$AA$140, 0)))</f>
        <v>3433.5859999999998</v>
      </c>
      <c r="E237" s="9" t="str">
        <f>IFERROR(IF('Household delivery'!C237&lt;="2024-25", INDEX('PR19 Forecast'!$E$4:$E$139, MATCH('Household delivery'!A237, 'PR19 Forecast'!$G$4:$G$139, 0)), INDEX('PR24 Forecast'!$K$5:$K$140, MATCH('Household delivery'!$A237, 'PR24 Forecast'!$AA$5:$AA$140, 0))), "")</f>
        <v/>
      </c>
      <c r="F237" s="4">
        <f>IFERROR(INDEX('Historic replacements'!$E$3:$E$233, MATCH('Household delivery'!$A237, 'Historic replacements'!$A$3:$A$233, 0)), "")</f>
        <v>107.03</v>
      </c>
      <c r="G237" s="9">
        <f>IFERROR(IF($C237 &lt;= "2023-24", $F237, IF($C237 ="2024-25", INDEX( 'PR24 Forecast'!$F$5:$F$140, MATCH('Household delivery'!$A237, 'PR24 Forecast'!$AA$5:$AA$140, 0)), 'Household delivery'!E237)),"")</f>
        <v>107.03</v>
      </c>
      <c r="H237" s="10">
        <f t="shared" si="29"/>
        <v>3.1171492428032969E-2</v>
      </c>
      <c r="I237" s="9" t="str">
        <f>IF(C237&gt;="2025-26",D237*'Household rates'!$O$81*'Household rates'!$O$52,"")</f>
        <v/>
      </c>
      <c r="J237" s="9" t="str">
        <f t="shared" si="28"/>
        <v/>
      </c>
      <c r="M237"/>
    </row>
    <row r="238" spans="1:13" ht="14.25">
      <c r="A238" s="4" t="str">
        <f t="shared" si="27"/>
        <v>SWB12</v>
      </c>
      <c r="B238" s="4" t="s">
        <v>46</v>
      </c>
      <c r="C238" s="4" t="s">
        <v>28</v>
      </c>
      <c r="D238" s="4">
        <f>IF(C238 &lt; "2024-25", INDEX('Historic replacements'!$G$3:$G$233, MATCH('Household delivery'!A238, 'Historic replacements'!$A$3:$A$233, 0)), INDEX('PR24 Forecast'!$W$5:$W$140, MATCH('Household delivery'!A238, 'PR24 Forecast'!$AA$5:$AA$140, 0)))</f>
        <v>900.18988000000002</v>
      </c>
      <c r="E238" s="9" t="str">
        <f>IFERROR(IF('Household delivery'!C238&lt;="2024-25", INDEX('PR19 Forecast'!$E$4:$E$139, MATCH('Household delivery'!A238, 'PR19 Forecast'!$G$4:$G$139, 0)), INDEX('PR24 Forecast'!$K$5:$K$140, MATCH('Household delivery'!$A238, 'PR24 Forecast'!$AA$5:$AA$140, 0))), "")</f>
        <v/>
      </c>
      <c r="F238" s="4">
        <f>IFERROR(INDEX('Historic replacements'!$E$3:$E$233, MATCH('Household delivery'!$A238, 'Historic replacements'!$A$3:$A$233, 0)), "")</f>
        <v>18.180999999999997</v>
      </c>
      <c r="G238" s="9">
        <f>IFERROR(IF($C238 &lt;= "2023-24", $F238, IF($C238 ="2024-25", INDEX( 'PR24 Forecast'!$F$5:$F$140, MATCH('Household delivery'!$A238, 'PR24 Forecast'!$AA$5:$AA$140, 0)), 'Household delivery'!E238)),"")</f>
        <v>18.180999999999997</v>
      </c>
      <c r="H238" s="10">
        <f t="shared" si="29"/>
        <v>2.0196850024574813E-2</v>
      </c>
      <c r="I238" s="9" t="str">
        <f>IF(C238&gt;="2025-26",D238*'Household rates'!$O$81*'Household rates'!$O$52,"")</f>
        <v/>
      </c>
      <c r="J238" s="9" t="str">
        <f t="shared" si="28"/>
        <v/>
      </c>
      <c r="M238"/>
    </row>
    <row r="239" spans="1:13" ht="14.25">
      <c r="A239" s="4" t="str">
        <f t="shared" si="27"/>
        <v>SWB13</v>
      </c>
      <c r="B239" s="4" t="s">
        <v>46</v>
      </c>
      <c r="C239" s="4" t="s">
        <v>29</v>
      </c>
      <c r="D239" s="4">
        <f>IF(C239 &lt; "2024-25", INDEX('Historic replacements'!$G$3:$G$233, MATCH('Household delivery'!A239, 'Historic replacements'!$A$3:$A$233, 0)), INDEX('PR24 Forecast'!$W$5:$W$140, MATCH('Household delivery'!A239, 'PR24 Forecast'!$AA$5:$AA$140, 0)))</f>
        <v>905.52099999999996</v>
      </c>
      <c r="E239" s="9" t="str">
        <f>IFERROR(IF('Household delivery'!C239&lt;="2024-25", INDEX('PR19 Forecast'!$E$4:$E$139, MATCH('Household delivery'!A239, 'PR19 Forecast'!$G$4:$G$139, 0)), INDEX('PR24 Forecast'!$K$5:$K$140, MATCH('Household delivery'!$A239, 'PR24 Forecast'!$AA$5:$AA$140, 0))), "")</f>
        <v/>
      </c>
      <c r="F239" s="4">
        <f>IFERROR(INDEX('Historic replacements'!$E$3:$E$233, MATCH('Household delivery'!$A239, 'Historic replacements'!$A$3:$A$233, 0)), "")</f>
        <v>20.795999999999999</v>
      </c>
      <c r="G239" s="9">
        <f>IFERROR(IF($C239 &lt;= "2023-24", $F239, IF($C239 ="2024-25", INDEX( 'PR24 Forecast'!$F$5:$F$140, MATCH('Household delivery'!$A239, 'PR24 Forecast'!$AA$5:$AA$140, 0)), 'Household delivery'!E239)),"")</f>
        <v>20.795999999999999</v>
      </c>
      <c r="H239" s="10">
        <f t="shared" si="29"/>
        <v>2.2965784338518931E-2</v>
      </c>
      <c r="I239" s="9" t="str">
        <f>IF(C239&gt;="2025-26",D239*'Household rates'!$O$81*'Household rates'!$O$52,"")</f>
        <v/>
      </c>
      <c r="J239" s="9" t="str">
        <f t="shared" si="28"/>
        <v/>
      </c>
      <c r="M239"/>
    </row>
    <row r="240" spans="1:13" ht="14.25">
      <c r="A240" s="4" t="str">
        <f t="shared" si="27"/>
        <v>SWB14</v>
      </c>
      <c r="B240" s="4" t="s">
        <v>46</v>
      </c>
      <c r="C240" s="4" t="s">
        <v>30</v>
      </c>
      <c r="D240" s="4">
        <f>IF(C240 &lt; "2024-25", INDEX('Historic replacements'!$G$3:$G$233, MATCH('Household delivery'!A240, 'Historic replacements'!$A$3:$A$233, 0)), INDEX('PR24 Forecast'!$W$5:$W$140, MATCH('Household delivery'!A240, 'PR24 Forecast'!$AA$5:$AA$140, 0)))</f>
        <v>911.83209799762403</v>
      </c>
      <c r="E240" s="9" t="str">
        <f>IFERROR(IF('Household delivery'!C240&lt;="2024-25", INDEX('PR19 Forecast'!$E$4:$E$139, MATCH('Household delivery'!A240, 'PR19 Forecast'!$G$4:$G$139, 0)), INDEX('PR24 Forecast'!$K$5:$K$140, MATCH('Household delivery'!$A240, 'PR24 Forecast'!$AA$5:$AA$140, 0))), "")</f>
        <v/>
      </c>
      <c r="F240" s="4">
        <f>IFERROR(INDEX('Historic replacements'!$E$3:$E$233, MATCH('Household delivery'!$A240, 'Historic replacements'!$A$3:$A$233, 0)), "")</f>
        <v>28.851000000000003</v>
      </c>
      <c r="G240" s="9">
        <f>IFERROR(IF($C240 &lt;= "2023-24", $F240, IF($C240 ="2024-25", INDEX( 'PR24 Forecast'!$F$5:$F$140, MATCH('Household delivery'!$A240, 'PR24 Forecast'!$AA$5:$AA$140, 0)), 'Household delivery'!E240)),"")</f>
        <v>28.851000000000003</v>
      </c>
      <c r="H240" s="10">
        <f t="shared" si="29"/>
        <v>3.1640693569963775E-2</v>
      </c>
      <c r="I240" s="9" t="str">
        <f>IF(C240&gt;="2025-26",D240*'Household rates'!$O$81*'Household rates'!$O$52,"")</f>
        <v/>
      </c>
      <c r="J240" s="9" t="str">
        <f t="shared" si="28"/>
        <v/>
      </c>
      <c r="M240"/>
    </row>
    <row r="241" spans="1:13" ht="14.25">
      <c r="A241" s="4" t="str">
        <f t="shared" si="27"/>
        <v>SWB15</v>
      </c>
      <c r="B241" s="4" t="s">
        <v>46</v>
      </c>
      <c r="C241" s="4" t="s">
        <v>31</v>
      </c>
      <c r="D241" s="4">
        <f>IF(C241 &lt; "2024-25", INDEX('Historic replacements'!$G$3:$G$233, MATCH('Household delivery'!A241, 'Historic replacements'!$A$3:$A$233, 0)), INDEX('PR24 Forecast'!$W$5:$W$140, MATCH('Household delivery'!A241, 'PR24 Forecast'!$AA$5:$AA$140, 0)))</f>
        <v>916.82799893025094</v>
      </c>
      <c r="E241" s="9" t="str">
        <f>IFERROR(IF('Household delivery'!C241&lt;="2024-25", INDEX('PR19 Forecast'!$E$4:$E$139, MATCH('Household delivery'!A241, 'PR19 Forecast'!$G$4:$G$139, 0)), INDEX('PR24 Forecast'!$K$5:$K$140, MATCH('Household delivery'!$A241, 'PR24 Forecast'!$AA$5:$AA$140, 0))), "")</f>
        <v/>
      </c>
      <c r="F241" s="4">
        <f>IFERROR(INDEX('Historic replacements'!$E$3:$E$233, MATCH('Household delivery'!$A241, 'Historic replacements'!$A$3:$A$233, 0)), "")</f>
        <v>37.156999999999996</v>
      </c>
      <c r="G241" s="9">
        <f>IFERROR(IF($C241 &lt;= "2023-24", $F241, IF($C241 ="2024-25", INDEX( 'PR24 Forecast'!$F$5:$F$140, MATCH('Household delivery'!$A241, 'PR24 Forecast'!$AA$5:$AA$140, 0)), 'Household delivery'!E241)),"")</f>
        <v>37.156999999999996</v>
      </c>
      <c r="H241" s="10">
        <f t="shared" si="29"/>
        <v>4.0527776249585035E-2</v>
      </c>
      <c r="I241" s="9" t="str">
        <f>IF(C241&gt;="2025-26",D241*'Household rates'!$O$81*'Household rates'!$O$52,"")</f>
        <v/>
      </c>
      <c r="J241" s="9" t="str">
        <f t="shared" si="28"/>
        <v/>
      </c>
      <c r="M241"/>
    </row>
    <row r="242" spans="1:13" ht="14.25">
      <c r="A242" s="4" t="str">
        <f t="shared" si="27"/>
        <v>SWB16</v>
      </c>
      <c r="B242" s="4" t="s">
        <v>46</v>
      </c>
      <c r="C242" s="4" t="s">
        <v>32</v>
      </c>
      <c r="D242" s="4">
        <f>IF(C242 &lt; "2024-25", INDEX('Historic replacements'!$G$3:$G$233, MATCH('Household delivery'!A242, 'Historic replacements'!$A$3:$A$233, 0)), INDEX('PR24 Forecast'!$W$5:$W$140, MATCH('Household delivery'!A242, 'PR24 Forecast'!$AA$5:$AA$140, 0)))</f>
        <v>932.84900000000005</v>
      </c>
      <c r="E242" s="9" t="str">
        <f>IFERROR(IF('Household delivery'!C242&lt;="2024-25", INDEX('PR19 Forecast'!$E$4:$E$139, MATCH('Household delivery'!A242, 'PR19 Forecast'!$G$4:$G$139, 0)), INDEX('PR24 Forecast'!$K$5:$K$140, MATCH('Household delivery'!$A242, 'PR24 Forecast'!$AA$5:$AA$140, 0))), "")</f>
        <v/>
      </c>
      <c r="F242" s="4">
        <f>IFERROR(INDEX('Historic replacements'!$E$3:$E$233, MATCH('Household delivery'!$A242, 'Historic replacements'!$A$3:$A$233, 0)), "")</f>
        <v>38.114000000000004</v>
      </c>
      <c r="G242" s="9">
        <f>IFERROR(IF($C242 &lt;= "2023-24", $F242, IF($C242 ="2024-25", INDEX( 'PR24 Forecast'!$F$5:$F$140, MATCH('Household delivery'!$A242, 'PR24 Forecast'!$AA$5:$AA$140, 0)), 'Household delivery'!E242)),"")</f>
        <v>38.114000000000004</v>
      </c>
      <c r="H242" s="10">
        <f t="shared" si="29"/>
        <v>4.0857630763392577E-2</v>
      </c>
      <c r="I242" s="9" t="str">
        <f>IF(C242&gt;="2025-26",D242*'Household rates'!$O$81*'Household rates'!$O$52,"")</f>
        <v/>
      </c>
      <c r="J242" s="9" t="str">
        <f t="shared" si="28"/>
        <v/>
      </c>
      <c r="M242"/>
    </row>
    <row r="243" spans="1:13" ht="14.25">
      <c r="A243" s="4" t="str">
        <f t="shared" si="27"/>
        <v>SWB17</v>
      </c>
      <c r="B243" s="4" t="s">
        <v>46</v>
      </c>
      <c r="C243" s="4" t="s">
        <v>33</v>
      </c>
      <c r="D243" s="4">
        <f>IF(C243 &lt; "2024-25", INDEX('Historic replacements'!$G$3:$G$233, MATCH('Household delivery'!A243, 'Historic replacements'!$A$3:$A$233, 0)), INDEX('PR24 Forecast'!$W$5:$W$140, MATCH('Household delivery'!A243, 'PR24 Forecast'!$AA$5:$AA$140, 0)))</f>
        <v>951.13</v>
      </c>
      <c r="E243" s="9" t="str">
        <f>IFERROR(IF('Household delivery'!C243&lt;="2024-25", INDEX('PR19 Forecast'!$E$4:$E$139, MATCH('Household delivery'!A243, 'PR19 Forecast'!$G$4:$G$139, 0)), INDEX('PR24 Forecast'!$K$5:$K$140, MATCH('Household delivery'!$A243, 'PR24 Forecast'!$AA$5:$AA$140, 0))), "")</f>
        <v/>
      </c>
      <c r="F243" s="4">
        <f>IFERROR(INDEX('Historic replacements'!$E$3:$E$233, MATCH('Household delivery'!$A243, 'Historic replacements'!$A$3:$A$233, 0)), "")</f>
        <v>59.926000000000002</v>
      </c>
      <c r="G243" s="9">
        <f>IFERROR(IF($C243 &lt;= "2023-24", $F243, IF($C243 ="2024-25", INDEX( 'PR24 Forecast'!$F$5:$F$140, MATCH('Household delivery'!$A243, 'PR24 Forecast'!$AA$5:$AA$140, 0)), 'Household delivery'!E243)),"")</f>
        <v>59.926000000000002</v>
      </c>
      <c r="H243" s="10">
        <f t="shared" si="29"/>
        <v>6.3005057142556747E-2</v>
      </c>
      <c r="I243" s="9" t="str">
        <f>IF(C243&gt;="2025-26",D243*'Household rates'!$O$81*'Household rates'!$O$52,"")</f>
        <v/>
      </c>
      <c r="J243" s="9" t="str">
        <f t="shared" si="28"/>
        <v/>
      </c>
      <c r="M243"/>
    </row>
    <row r="244" spans="1:13" ht="14.25">
      <c r="A244" s="4" t="str">
        <f t="shared" si="27"/>
        <v>SWB18</v>
      </c>
      <c r="B244" s="4" t="s">
        <v>46</v>
      </c>
      <c r="C244" s="4" t="s">
        <v>34</v>
      </c>
      <c r="D244" s="4">
        <f>IF(C244 &lt; "2024-25", INDEX('Historic replacements'!$G$3:$G$233, MATCH('Household delivery'!A244, 'Historic replacements'!$A$3:$A$233, 0)), INDEX('PR24 Forecast'!$W$5:$W$140, MATCH('Household delivery'!A244, 'PR24 Forecast'!$AA$5:$AA$140, 0)))</f>
        <v>961.33699999999999</v>
      </c>
      <c r="E244" s="9">
        <f>IFERROR(IF('Household delivery'!C244&lt;="2024-25", INDEX('PR19 Forecast'!$E$4:$E$139, MATCH('Household delivery'!A244, 'PR19 Forecast'!$G$4:$G$139, 0)), INDEX('PR24 Forecast'!$K$5:$K$140, MATCH('Household delivery'!$A244, 'PR24 Forecast'!$AA$5:$AA$140, 0))), "")</f>
        <v>11.997999999999999</v>
      </c>
      <c r="F244" s="4">
        <f>IFERROR(INDEX('Historic replacements'!$E$3:$E$233, MATCH('Household delivery'!$A244, 'Historic replacements'!$A$3:$A$233, 0)), "")</f>
        <v>11.997999999999999</v>
      </c>
      <c r="G244" s="9">
        <f>IFERROR(IF($C244 &lt;= "2023-24", $F244, IF($C244 ="2024-25", INDEX( 'PR24 Forecast'!$F$5:$F$140, MATCH('Household delivery'!$A244, 'PR24 Forecast'!$AA$5:$AA$140, 0)), 'Household delivery'!E244)),"")</f>
        <v>11.997999999999999</v>
      </c>
      <c r="H244" s="10">
        <f t="shared" si="29"/>
        <v>1.2480534921676788E-2</v>
      </c>
      <c r="I244" s="9" t="str">
        <f>IF(C244&gt;="2025-26",D244*'Household rates'!$O$81*'Household rates'!$O$52,"")</f>
        <v/>
      </c>
      <c r="J244" s="9" t="str">
        <f t="shared" si="28"/>
        <v/>
      </c>
      <c r="M244"/>
    </row>
    <row r="245" spans="1:13" ht="14.25">
      <c r="A245" s="4" t="str">
        <f t="shared" si="27"/>
        <v>SWB19</v>
      </c>
      <c r="B245" s="4" t="s">
        <v>46</v>
      </c>
      <c r="C245" s="4" t="s">
        <v>35</v>
      </c>
      <c r="D245" s="4">
        <f>IF(C245 &lt; "2024-25", INDEX('Historic replacements'!$G$3:$G$233, MATCH('Household delivery'!A245, 'Historic replacements'!$A$3:$A$233, 0)), INDEX('PR24 Forecast'!$W$5:$W$140, MATCH('Household delivery'!A245, 'PR24 Forecast'!$AA$5:$AA$140, 0)))</f>
        <v>974.15499999999997</v>
      </c>
      <c r="E245" s="9">
        <f>IFERROR(IF('Household delivery'!C245&lt;="2024-25", INDEX('PR19 Forecast'!$E$4:$E$139, MATCH('Household delivery'!A245, 'PR19 Forecast'!$G$4:$G$139, 0)), INDEX('PR24 Forecast'!$K$5:$K$140, MATCH('Household delivery'!$A245, 'PR24 Forecast'!$AA$5:$AA$140, 0))), "")</f>
        <v>4.9180000000000001</v>
      </c>
      <c r="F245" s="4">
        <f>IFERROR(INDEX('Historic replacements'!$E$3:$E$233, MATCH('Household delivery'!$A245, 'Historic replacements'!$A$3:$A$233, 0)), "")</f>
        <v>4.9180000000000001</v>
      </c>
      <c r="G245" s="9">
        <f>IFERROR(IF($C245 &lt;= "2023-24", $F245, IF($C245 ="2024-25", INDEX( 'PR24 Forecast'!$F$5:$F$140, MATCH('Household delivery'!$A245, 'PR24 Forecast'!$AA$5:$AA$140, 0)), 'Household delivery'!E245)),"")</f>
        <v>4.9180000000000001</v>
      </c>
      <c r="H245" s="10">
        <f t="shared" si="29"/>
        <v>5.0484779116259735E-3</v>
      </c>
      <c r="I245" s="9" t="str">
        <f>IF(C245&gt;="2025-26",D245*'Household rates'!$O$81*'Household rates'!$O$52,"")</f>
        <v/>
      </c>
      <c r="J245" s="9" t="str">
        <f t="shared" si="28"/>
        <v/>
      </c>
      <c r="M245"/>
    </row>
    <row r="246" spans="1:13" ht="14.25">
      <c r="A246" s="4" t="str">
        <f t="shared" si="27"/>
        <v>SWB20</v>
      </c>
      <c r="B246" s="4" t="s">
        <v>46</v>
      </c>
      <c r="C246" s="4" t="s">
        <v>36</v>
      </c>
      <c r="D246" s="4">
        <f>IF(C246 &lt; "2024-25", INDEX('Historic replacements'!$G$3:$G$233, MATCH('Household delivery'!A246, 'Historic replacements'!$A$3:$A$233, 0)), INDEX('PR24 Forecast'!$W$5:$W$140, MATCH('Household delivery'!A246, 'PR24 Forecast'!$AA$5:$AA$140, 0)))</f>
        <v>977.85699999999997</v>
      </c>
      <c r="E246" s="9">
        <f>IFERROR(IF('Household delivery'!C246&lt;="2024-25", INDEX('PR19 Forecast'!$E$4:$E$139, MATCH('Household delivery'!A246, 'PR19 Forecast'!$G$4:$G$139, 0)), INDEX('PR24 Forecast'!$K$5:$K$140, MATCH('Household delivery'!$A246, 'PR24 Forecast'!$AA$5:$AA$140, 0))), "")</f>
        <v>5.8840000000000003</v>
      </c>
      <c r="F246" s="4">
        <f>IFERROR(INDEX('Historic replacements'!$E$3:$E$233, MATCH('Household delivery'!$A246, 'Historic replacements'!$A$3:$A$233, 0)), "")</f>
        <v>7.4649999999999999</v>
      </c>
      <c r="G246" s="9">
        <f>IFERROR(IF($C246 &lt;= "2023-24", $F246, IF($C246 ="2024-25", INDEX( 'PR24 Forecast'!$F$5:$F$140, MATCH('Household delivery'!$A246, 'PR24 Forecast'!$AA$5:$AA$140, 0)), 'Household delivery'!E246)),"")</f>
        <v>7.4649999999999999</v>
      </c>
      <c r="H246" s="10">
        <f t="shared" si="29"/>
        <v>7.6340405601227996E-3</v>
      </c>
      <c r="I246" s="9" t="str">
        <f>IF(C246&gt;="2025-26",D246*'Household rates'!$O$81*'Household rates'!$O$52,"")</f>
        <v/>
      </c>
      <c r="J246" s="9" t="str">
        <f t="shared" si="28"/>
        <v/>
      </c>
      <c r="M246"/>
    </row>
    <row r="247" spans="1:13" ht="14.25">
      <c r="A247" s="4" t="str">
        <f t="shared" si="27"/>
        <v>SWB21</v>
      </c>
      <c r="B247" s="4" t="s">
        <v>46</v>
      </c>
      <c r="C247" s="4" t="s">
        <v>37</v>
      </c>
      <c r="D247" s="4">
        <f>IF(C247 &lt; "2024-25", INDEX('Historic replacements'!$G$3:$G$233, MATCH('Household delivery'!A247, 'Historic replacements'!$A$3:$A$233, 0)), INDEX('PR24 Forecast'!$W$5:$W$140, MATCH('Household delivery'!A247, 'PR24 Forecast'!$AA$5:$AA$140, 0)))</f>
        <v>992.39700000000005</v>
      </c>
      <c r="E247" s="9">
        <f>IFERROR(IF('Household delivery'!C247&lt;="2024-25", INDEX('PR19 Forecast'!$E$4:$E$139, MATCH('Household delivery'!A247, 'PR19 Forecast'!$G$4:$G$139, 0)), INDEX('PR24 Forecast'!$K$5:$K$140, MATCH('Household delivery'!$A247, 'PR24 Forecast'!$AA$5:$AA$140, 0))), "")</f>
        <v>14.84</v>
      </c>
      <c r="F247" s="4">
        <f>IFERROR(INDEX('Historic replacements'!$E$3:$E$233, MATCH('Household delivery'!$A247, 'Historic replacements'!$A$3:$A$233, 0)), "")</f>
        <v>1.7769999999999999</v>
      </c>
      <c r="G247" s="9">
        <f>IFERROR(IF($C247 &lt;= "2023-24", $F247, IF($C247 ="2024-25", INDEX( 'PR24 Forecast'!$F$5:$F$140, MATCH('Household delivery'!$A247, 'PR24 Forecast'!$AA$5:$AA$140, 0)), 'Household delivery'!E247)),"")</f>
        <v>1.7769999999999999</v>
      </c>
      <c r="H247" s="10">
        <f t="shared" si="29"/>
        <v>1.7906140385349812E-3</v>
      </c>
      <c r="I247" s="9" t="str">
        <f>IF(C247&gt;="2025-26",D247*'Household rates'!$O$81*'Household rates'!$O$52,"")</f>
        <v/>
      </c>
      <c r="J247" s="9" t="str">
        <f t="shared" si="28"/>
        <v/>
      </c>
      <c r="M247"/>
    </row>
    <row r="248" spans="1:13" ht="14.25">
      <c r="A248" s="4" t="str">
        <f t="shared" si="27"/>
        <v>SWB22</v>
      </c>
      <c r="B248" s="4" t="s">
        <v>46</v>
      </c>
      <c r="C248" s="4" t="s">
        <v>38</v>
      </c>
      <c r="D248" s="4">
        <f>IF(C248 &lt; "2024-25", INDEX('Historic replacements'!$G$3:$G$233, MATCH('Household delivery'!A248, 'Historic replacements'!$A$3:$A$233, 0)), INDEX('PR24 Forecast'!$W$5:$W$140, MATCH('Household delivery'!A248, 'PR24 Forecast'!$AA$5:$AA$140, 0)))</f>
        <v>1001.222</v>
      </c>
      <c r="E248" s="9">
        <f>IFERROR(IF('Household delivery'!C248&lt;="2024-25", INDEX('PR19 Forecast'!$E$4:$E$139, MATCH('Household delivery'!A248, 'PR19 Forecast'!$G$4:$G$139, 0)), INDEX('PR24 Forecast'!$K$5:$K$140, MATCH('Household delivery'!$A248, 'PR24 Forecast'!$AA$5:$AA$140, 0))), "")</f>
        <v>14.84</v>
      </c>
      <c r="F248" s="4">
        <f>IFERROR(INDEX('Historic replacements'!$E$3:$E$233, MATCH('Household delivery'!$A248, 'Historic replacements'!$A$3:$A$233, 0)), "")</f>
        <v>2.2360000000000002</v>
      </c>
      <c r="G248" s="9">
        <f>IFERROR(IF($C248 &lt;= "2023-24", $F248, IF($C248 ="2024-25", INDEX( 'PR24 Forecast'!$F$5:$F$140, MATCH('Household delivery'!$A248, 'PR24 Forecast'!$AA$5:$AA$140, 0)), 'Household delivery'!E248)),"")</f>
        <v>2.2360000000000002</v>
      </c>
      <c r="H248" s="10">
        <f t="shared" si="29"/>
        <v>2.2332709429077669E-3</v>
      </c>
      <c r="I248" s="9" t="str">
        <f>IF(C248&gt;="2025-26",D248*'Household rates'!$O$81*'Household rates'!$O$52,"")</f>
        <v/>
      </c>
      <c r="J248" s="9" t="str">
        <f t="shared" si="28"/>
        <v/>
      </c>
      <c r="M248"/>
    </row>
    <row r="249" spans="1:13" ht="14.25">
      <c r="A249" s="4" t="str">
        <f t="shared" si="27"/>
        <v>SWB23</v>
      </c>
      <c r="B249" s="4" t="s">
        <v>46</v>
      </c>
      <c r="C249" s="4" t="s">
        <v>39</v>
      </c>
      <c r="D249" s="4">
        <f>IF(C249 &lt; "2024-25", INDEX('Historic replacements'!$G$3:$G$233, MATCH('Household delivery'!A249, 'Historic replacements'!$A$3:$A$233, 0)), INDEX('PR24 Forecast'!$W$5:$W$140, MATCH('Household delivery'!A249, 'PR24 Forecast'!$AA$5:$AA$140, 0)))</f>
        <v>1009.949</v>
      </c>
      <c r="E249" s="9">
        <f>IFERROR(IF('Household delivery'!C249&lt;="2024-25", INDEX('PR19 Forecast'!$E$4:$E$139, MATCH('Household delivery'!A249, 'PR19 Forecast'!$G$4:$G$139, 0)), INDEX('PR24 Forecast'!$K$5:$K$140, MATCH('Household delivery'!$A249, 'PR24 Forecast'!$AA$5:$AA$140, 0))), "")</f>
        <v>14.84</v>
      </c>
      <c r="F249" s="4">
        <f>IFERROR(INDEX('Historic replacements'!$E$3:$E$233, MATCH('Household delivery'!$A249, 'Historic replacements'!$A$3:$A$233, 0)), "")</f>
        <v>3.851</v>
      </c>
      <c r="G249" s="9">
        <f>IFERROR(IF($C249 &lt;= "2023-24", $F249, IF($C249 ="2024-25", INDEX( 'PR24 Forecast'!$F$5:$F$140, MATCH('Household delivery'!$A249, 'PR24 Forecast'!$AA$5:$AA$140, 0)), 'Household delivery'!E249)),"")</f>
        <v>3.851</v>
      </c>
      <c r="H249" s="10">
        <f t="shared" si="29"/>
        <v>3.8130638279754723E-3</v>
      </c>
      <c r="I249" s="9" t="str">
        <f>IF(C249&gt;="2025-26",D249*'Household rates'!$O$81*'Household rates'!$O$52,"")</f>
        <v/>
      </c>
      <c r="J249" s="9" t="str">
        <f t="shared" si="28"/>
        <v/>
      </c>
      <c r="M249"/>
    </row>
    <row r="250" spans="1:13" ht="14.25">
      <c r="A250" s="4" t="str">
        <f t="shared" si="27"/>
        <v>SWB24</v>
      </c>
      <c r="B250" s="4" t="s">
        <v>46</v>
      </c>
      <c r="C250" s="4" t="s">
        <v>40</v>
      </c>
      <c r="D250" s="4">
        <f>IF(C250 &lt; "2024-25", INDEX('Historic replacements'!$G$3:$G$233, MATCH('Household delivery'!A250, 'Historic replacements'!$A$3:$A$233, 0)), INDEX('PR24 Forecast'!$W$5:$W$140, MATCH('Household delivery'!A250, 'PR24 Forecast'!$AA$5:$AA$140, 0)))</f>
        <v>1017.4390000000001</v>
      </c>
      <c r="E250" s="9">
        <f>IFERROR(IF('Household delivery'!C250&lt;="2024-25", INDEX('PR19 Forecast'!$E$4:$E$139, MATCH('Household delivery'!A250, 'PR19 Forecast'!$G$4:$G$139, 0)), INDEX('PR24 Forecast'!$K$5:$K$140, MATCH('Household delivery'!$A250, 'PR24 Forecast'!$AA$5:$AA$140, 0))), "")</f>
        <v>14.84</v>
      </c>
      <c r="F250" s="4">
        <f>IFERROR(INDEX('Historic replacements'!$E$3:$E$233, MATCH('Household delivery'!$A250, 'Historic replacements'!$A$3:$A$233, 0)), "")</f>
        <v>28.071999999999999</v>
      </c>
      <c r="G250" s="9">
        <f>IFERROR(IF($C250 &lt;= "2023-24", $F250, IF($C250 ="2024-25", INDEX( 'PR24 Forecast'!$F$5:$F$140, MATCH('Household delivery'!$A250, 'PR24 Forecast'!$AA$5:$AA$140, 0)), 'Household delivery'!E250)),"")</f>
        <v>28.071999999999999</v>
      </c>
      <c r="H250" s="10">
        <f t="shared" si="29"/>
        <v>2.759084328397083E-2</v>
      </c>
      <c r="I250" s="9" t="str">
        <f>IF(C250&gt;="2025-26",D250*'Household rates'!$O$81*'Household rates'!$O$52,"")</f>
        <v/>
      </c>
      <c r="J250" s="9" t="str">
        <f t="shared" si="28"/>
        <v/>
      </c>
      <c r="M250"/>
    </row>
    <row r="251" spans="1:13" ht="14.25">
      <c r="A251" s="4" t="str">
        <f t="shared" si="27"/>
        <v>SWB25</v>
      </c>
      <c r="B251" s="4" t="s">
        <v>46</v>
      </c>
      <c r="C251" s="4" t="s">
        <v>65</v>
      </c>
      <c r="D251" s="4">
        <f>IF(C251 &lt; "2024-25", INDEX('Historic replacements'!$G$3:$G$233, MATCH('Household delivery'!A251, 'Historic replacements'!$A$3:$A$233, 0)), INDEX('PR24 Forecast'!$W$5:$W$140, MATCH('Household delivery'!A251, 'PR24 Forecast'!$AA$5:$AA$140, 0)))</f>
        <v>1044.5170000000001</v>
      </c>
      <c r="E251" s="9">
        <f>IFERROR(IF('Household delivery'!C251&lt;="2024-25", INDEX('PR19 Forecast'!$E$4:$E$139, MATCH('Household delivery'!A251, 'PR19 Forecast'!$G$4:$G$139, 0)), INDEX('PR24 Forecast'!$K$5:$K$140, MATCH('Household delivery'!$A251, 'PR24 Forecast'!$AA$5:$AA$140, 0))), "")</f>
        <v>14.843999999999999</v>
      </c>
      <c r="F251" s="4" t="str">
        <f>IFERROR(INDEX('Historic replacements'!$E$3:$E$233, MATCH('Household delivery'!$A251, 'Historic replacements'!$A$3:$A$233, 0)), "")</f>
        <v/>
      </c>
      <c r="G251" s="9">
        <f>IFERROR(IF($C251 &lt;= "2023-24", $F251, IF($C251 ="2024-25", INDEX( 'PR24 Forecast'!$F$5:$F$140, MATCH('Household delivery'!$A251, 'PR24 Forecast'!$AA$5:$AA$140, 0)), 'Household delivery'!E251)),"")</f>
        <v>65.475999999999999</v>
      </c>
      <c r="H251" s="10">
        <f t="shared" si="29"/>
        <v>6.2685432597075971E-2</v>
      </c>
      <c r="I251" s="9" t="str">
        <f>IF(C251&gt;="2025-26",D251*'Household rates'!$O$81*'Household rates'!$O$52,"")</f>
        <v/>
      </c>
      <c r="J251" s="9" t="str">
        <f t="shared" si="28"/>
        <v/>
      </c>
      <c r="M251"/>
    </row>
    <row r="252" spans="1:13" ht="14.25">
      <c r="A252" s="4" t="str">
        <f t="shared" si="27"/>
        <v>SWB26</v>
      </c>
      <c r="B252" s="4" t="s">
        <v>46</v>
      </c>
      <c r="C252" s="4" t="s">
        <v>101</v>
      </c>
      <c r="D252" s="4">
        <f>IF(C252 &lt; "2024-25", INDEX('Historic replacements'!$G$3:$G$233, MATCH('Household delivery'!A252, 'Historic replacements'!$A$3:$A$233, 0)), INDEX('PR24 Forecast'!$W$5:$W$140, MATCH('Household delivery'!A252, 'PR24 Forecast'!$AA$5:$AA$140, 0)))</f>
        <v>1058.287</v>
      </c>
      <c r="E252" s="9">
        <f>IFERROR(IF('Household delivery'!C252&lt;="2024-25", INDEX('PR19 Forecast'!$E$4:$E$139, MATCH('Household delivery'!A252, 'PR19 Forecast'!$G$4:$G$139, 0)), INDEX('PR24 Forecast'!$K$5:$K$140, MATCH('Household delivery'!$A252, 'PR24 Forecast'!$AA$5:$AA$140, 0))), "")</f>
        <v>75.520800000000008</v>
      </c>
      <c r="F252" s="4" t="str">
        <f>IFERROR(INDEX('Historic replacements'!$E$3:$E$233, MATCH('Household delivery'!$A252, 'Historic replacements'!$A$3:$A$233, 0)), "")</f>
        <v/>
      </c>
      <c r="G252" s="9">
        <f>IFERROR(IF($C252 &lt;= "2023-24", $F252, IF($C252 ="2024-25", INDEX( 'PR24 Forecast'!$F$5:$F$140, MATCH('Household delivery'!$A252, 'PR24 Forecast'!$AA$5:$AA$140, 0)), 'Household delivery'!E252)),"")</f>
        <v>75.520800000000008</v>
      </c>
      <c r="H252" s="10">
        <f t="shared" si="29"/>
        <v>7.1361360387116171E-2</v>
      </c>
      <c r="I252" s="9">
        <f>IF(C252&gt;="2025-26",D252*'Household rates'!$O$81*'Household rates'!$O$52,"")</f>
        <v>9.170665268244468</v>
      </c>
      <c r="J252" s="9">
        <f t="shared" si="28"/>
        <v>66.350134731755546</v>
      </c>
      <c r="M252"/>
    </row>
    <row r="253" spans="1:13" ht="14.25">
      <c r="A253" s="4" t="str">
        <f t="shared" si="27"/>
        <v>SWB27</v>
      </c>
      <c r="B253" s="4" t="s">
        <v>46</v>
      </c>
      <c r="C253" s="4" t="s">
        <v>102</v>
      </c>
      <c r="D253" s="4">
        <f>IF(C253 &lt; "2024-25", INDEX('Historic replacements'!$G$3:$G$233, MATCH('Household delivery'!A253, 'Historic replacements'!$A$3:$A$233, 0)), INDEX('PR24 Forecast'!$W$5:$W$140, MATCH('Household delivery'!A253, 'PR24 Forecast'!$AA$5:$AA$140, 0)))</f>
        <v>1071.2170000000001</v>
      </c>
      <c r="E253" s="9">
        <f>IFERROR(IF('Household delivery'!C253&lt;="2024-25", INDEX('PR19 Forecast'!$E$4:$E$139, MATCH('Household delivery'!A253, 'PR19 Forecast'!$G$4:$G$139, 0)), INDEX('PR24 Forecast'!$K$5:$K$140, MATCH('Household delivery'!$A253, 'PR24 Forecast'!$AA$5:$AA$140, 0))), "")</f>
        <v>75.520800000000008</v>
      </c>
      <c r="F253" s="4" t="str">
        <f>IFERROR(INDEX('Historic replacements'!$E$3:$E$233, MATCH('Household delivery'!$A253, 'Historic replacements'!$A$3:$A$233, 0)), "")</f>
        <v/>
      </c>
      <c r="G253" s="9">
        <f>IFERROR(IF($C253 &lt;= "2023-24", $F253, IF($C253 ="2024-25", INDEX( 'PR24 Forecast'!$F$5:$F$140, MATCH('Household delivery'!$A253, 'PR24 Forecast'!$AA$5:$AA$140, 0)), 'Household delivery'!E253)),"")</f>
        <v>75.520800000000008</v>
      </c>
      <c r="H253" s="10">
        <f t="shared" si="29"/>
        <v>7.0500001400276513E-2</v>
      </c>
      <c r="I253" s="9">
        <f>IF(C253&gt;="2025-26",D253*'Household rates'!$O$81*'Household rates'!$O$52,"")</f>
        <v>9.2827111517509273</v>
      </c>
      <c r="J253" s="9">
        <f t="shared" si="28"/>
        <v>66.238088848249078</v>
      </c>
      <c r="M253"/>
    </row>
    <row r="254" spans="1:13" ht="14.25">
      <c r="A254" s="4" t="str">
        <f t="shared" si="27"/>
        <v>SWB28</v>
      </c>
      <c r="B254" s="4" t="s">
        <v>46</v>
      </c>
      <c r="C254" s="4" t="s">
        <v>103</v>
      </c>
      <c r="D254" s="4">
        <f>IF(C254 &lt; "2024-25", INDEX('Historic replacements'!$G$3:$G$233, MATCH('Household delivery'!A254, 'Historic replacements'!$A$3:$A$233, 0)), INDEX('PR24 Forecast'!$W$5:$W$140, MATCH('Household delivery'!A254, 'PR24 Forecast'!$AA$5:$AA$140, 0)))</f>
        <v>1083.248</v>
      </c>
      <c r="E254" s="9">
        <f>IFERROR(IF('Household delivery'!C254&lt;="2024-25", INDEX('PR19 Forecast'!$E$4:$E$139, MATCH('Household delivery'!A254, 'PR19 Forecast'!$G$4:$G$139, 0)), INDEX('PR24 Forecast'!$K$5:$K$140, MATCH('Household delivery'!$A254, 'PR24 Forecast'!$AA$5:$AA$140, 0))), "")</f>
        <v>75.520800000000008</v>
      </c>
      <c r="F254" s="4" t="str">
        <f>IFERROR(INDEX('Historic replacements'!$E$3:$E$233, MATCH('Household delivery'!$A254, 'Historic replacements'!$A$3:$A$233, 0)), "")</f>
        <v/>
      </c>
      <c r="G254" s="9">
        <f>IFERROR(IF($C254 &lt;= "2023-24", $F254, IF($C254 ="2024-25", INDEX( 'PR24 Forecast'!$F$5:$F$140, MATCH('Household delivery'!$A254, 'PR24 Forecast'!$AA$5:$AA$140, 0)), 'Household delivery'!E254)),"")</f>
        <v>75.520800000000008</v>
      </c>
      <c r="H254" s="10">
        <f t="shared" si="29"/>
        <v>6.9716999246709904E-2</v>
      </c>
      <c r="I254" s="9">
        <f>IF(C254&gt;="2025-26",D254*'Household rates'!$O$81*'Household rates'!$O$52,"")</f>
        <v>9.3869666834188514</v>
      </c>
      <c r="J254" s="9">
        <f t="shared" si="28"/>
        <v>66.13383331658116</v>
      </c>
      <c r="M254"/>
    </row>
    <row r="255" spans="1:13" ht="14.25">
      <c r="A255" s="4" t="str">
        <f t="shared" si="27"/>
        <v>SWB29</v>
      </c>
      <c r="B255" s="4" t="s">
        <v>46</v>
      </c>
      <c r="C255" s="4" t="s">
        <v>104</v>
      </c>
      <c r="D255" s="4">
        <f>IF(C255 &lt; "2024-25", INDEX('Historic replacements'!$G$3:$G$233, MATCH('Household delivery'!A255, 'Historic replacements'!$A$3:$A$233, 0)), INDEX('PR24 Forecast'!$W$5:$W$140, MATCH('Household delivery'!A255, 'PR24 Forecast'!$AA$5:$AA$140, 0)))</f>
        <v>1094.3230000000001</v>
      </c>
      <c r="E255" s="9">
        <f>IFERROR(IF('Household delivery'!C255&lt;="2024-25", INDEX('PR19 Forecast'!$E$4:$E$139, MATCH('Household delivery'!A255, 'PR19 Forecast'!$G$4:$G$139, 0)), INDEX('PR24 Forecast'!$K$5:$K$140, MATCH('Household delivery'!$A255, 'PR24 Forecast'!$AA$5:$AA$140, 0))), "")</f>
        <v>75.520800000000008</v>
      </c>
      <c r="F255" s="4" t="str">
        <f>IFERROR(INDEX('Historic replacements'!$E$3:$E$233, MATCH('Household delivery'!$A255, 'Historic replacements'!$A$3:$A$233, 0)), "")</f>
        <v/>
      </c>
      <c r="G255" s="9">
        <f>IFERROR(IF($C255 &lt;= "2023-24", $F255, IF($C255 ="2024-25", INDEX( 'PR24 Forecast'!$F$5:$F$140, MATCH('Household delivery'!$A255, 'PR24 Forecast'!$AA$5:$AA$140, 0)), 'Household delivery'!E255)),"")</f>
        <v>75.520800000000008</v>
      </c>
      <c r="H255" s="10">
        <f t="shared" si="29"/>
        <v>6.9011434466789062E-2</v>
      </c>
      <c r="I255" s="9">
        <f>IF(C255&gt;="2025-26",D255*'Household rates'!$O$81*'Household rates'!$O$52,"")</f>
        <v>9.4829379254787156</v>
      </c>
      <c r="J255" s="9">
        <f t="shared" si="28"/>
        <v>66.037862074521286</v>
      </c>
      <c r="M255"/>
    </row>
    <row r="256" spans="1:13" ht="14.25">
      <c r="A256" s="4" t="str">
        <f t="shared" si="27"/>
        <v>SWB30</v>
      </c>
      <c r="B256" s="4" t="s">
        <v>46</v>
      </c>
      <c r="C256" s="4" t="s">
        <v>105</v>
      </c>
      <c r="D256" s="4">
        <f>IF(C256 &lt; "2024-25", INDEX('Historic replacements'!$G$3:$G$233, MATCH('Household delivery'!A256, 'Historic replacements'!$A$3:$A$233, 0)), INDEX('PR24 Forecast'!$W$5:$W$140, MATCH('Household delivery'!A256, 'PR24 Forecast'!$AA$5:$AA$140, 0)))</f>
        <v>1104.787</v>
      </c>
      <c r="E256" s="9">
        <f>IFERROR(IF('Household delivery'!C256&lt;="2024-25", INDEX('PR19 Forecast'!$E$4:$E$139, MATCH('Household delivery'!A256, 'PR19 Forecast'!$G$4:$G$139, 0)), INDEX('PR24 Forecast'!$K$5:$K$140, MATCH('Household delivery'!$A256, 'PR24 Forecast'!$AA$5:$AA$140, 0))), "")</f>
        <v>75.520800000000008</v>
      </c>
      <c r="F256" s="4" t="str">
        <f>IFERROR(INDEX('Historic replacements'!$E$3:$E$233, MATCH('Household delivery'!$A256, 'Historic replacements'!$A$3:$A$233, 0)), "")</f>
        <v/>
      </c>
      <c r="G256" s="9">
        <f>IFERROR(IF($C256 &lt;= "2023-24", $F256, IF($C256 ="2024-25", INDEX( 'PR24 Forecast'!$F$5:$F$140, MATCH('Household delivery'!$A256, 'PR24 Forecast'!$AA$5:$AA$140, 0)), 'Household delivery'!E256)),"")</f>
        <v>75.520800000000008</v>
      </c>
      <c r="H256" s="10">
        <f t="shared" si="29"/>
        <v>6.8357792044982435E-2</v>
      </c>
      <c r="I256" s="9">
        <f>IF(C256&gt;="2025-26",D256*'Household rates'!$O$81*'Household rates'!$O$52,"")</f>
        <v>9.5736145012723401</v>
      </c>
      <c r="J256" s="9">
        <f t="shared" si="28"/>
        <v>65.947185498727663</v>
      </c>
      <c r="M256"/>
    </row>
    <row r="257" spans="1:13" ht="14.25">
      <c r="A257" s="4" t="str">
        <f t="shared" si="27"/>
        <v>SWT12</v>
      </c>
      <c r="B257" s="4" t="s">
        <v>45</v>
      </c>
      <c r="C257" s="4" t="s">
        <v>28</v>
      </c>
      <c r="D257" s="4">
        <f>IF(C257 &lt; "2024-25", INDEX('Historic replacements'!$G$3:$G$233, MATCH('Household delivery'!A257, 'Historic replacements'!$A$3:$A$233, 0)), INDEX('PR24 Forecast'!$W$5:$W$140, MATCH('Household delivery'!A257, 'PR24 Forecast'!$AA$5:$AA$140, 0)))</f>
        <v>713.69500000000005</v>
      </c>
      <c r="E257" s="9" t="str">
        <f>IFERROR(IF('Household delivery'!C257&lt;="2024-25", INDEX('PR19 Forecast'!$E$4:$E$139, MATCH('Household delivery'!A257, 'PR19 Forecast'!$G$4:$G$139, 0)), INDEX('PR24 Forecast'!$K$5:$K$140, MATCH('Household delivery'!$A257, 'PR24 Forecast'!$AA$5:$AA$140, 0))), "")</f>
        <v/>
      </c>
      <c r="F257" s="4">
        <f>IFERROR(INDEX('Historic replacements'!$E$3:$E$233, MATCH('Household delivery'!$A257, 'Historic replacements'!$A$3:$A$233, 0)), "")</f>
        <v>12.504</v>
      </c>
      <c r="G257" s="9">
        <f>IFERROR(IF($C257 &lt;= "2023-24", $F257, IF($C257 ="2024-25", INDEX( 'PR24 Forecast'!$F$5:$F$140, MATCH('Household delivery'!$A257, 'PR24 Forecast'!$AA$5:$AA$140, 0)), 'Household delivery'!E257)),"")</f>
        <v>12.504</v>
      </c>
      <c r="H257" s="10">
        <f t="shared" si="29"/>
        <v>1.7520089113697027E-2</v>
      </c>
      <c r="I257" s="9" t="str">
        <f>IF(C257&gt;="2025-26",D257*'Household rates'!$O$81*'Household rates'!$O$52,"")</f>
        <v/>
      </c>
      <c r="J257" s="9" t="str">
        <f t="shared" si="28"/>
        <v/>
      </c>
      <c r="M257"/>
    </row>
    <row r="258" spans="1:13" ht="14.25">
      <c r="A258" s="4" t="str">
        <f t="shared" si="27"/>
        <v>SWT13</v>
      </c>
      <c r="B258" s="4" t="s">
        <v>45</v>
      </c>
      <c r="C258" s="4" t="s">
        <v>29</v>
      </c>
      <c r="D258" s="4">
        <f>IF(C258 &lt; "2024-25", INDEX('Historic replacements'!$G$3:$G$233, MATCH('Household delivery'!A258, 'Historic replacements'!$A$3:$A$233, 0)), INDEX('PR24 Forecast'!$W$5:$W$140, MATCH('Household delivery'!A258, 'PR24 Forecast'!$AA$5:$AA$140, 0)))</f>
        <v>718.73099999999999</v>
      </c>
      <c r="E258" s="9" t="str">
        <f>IFERROR(IF('Household delivery'!C258&lt;="2024-25", INDEX('PR19 Forecast'!$E$4:$E$139, MATCH('Household delivery'!A258, 'PR19 Forecast'!$G$4:$G$139, 0)), INDEX('PR24 Forecast'!$K$5:$K$140, MATCH('Household delivery'!$A258, 'PR24 Forecast'!$AA$5:$AA$140, 0))), "")</f>
        <v/>
      </c>
      <c r="F258" s="4">
        <f>IFERROR(INDEX('Historic replacements'!$E$3:$E$233, MATCH('Household delivery'!$A258, 'Historic replacements'!$A$3:$A$233, 0)), "")</f>
        <v>15.754</v>
      </c>
      <c r="G258" s="9">
        <f>IFERROR(IF($C258 &lt;= "2023-24", $F258, IF($C258 ="2024-25", INDEX( 'PR24 Forecast'!$F$5:$F$140, MATCH('Household delivery'!$A258, 'PR24 Forecast'!$AA$5:$AA$140, 0)), 'Household delivery'!E258)),"")</f>
        <v>15.754</v>
      </c>
      <c r="H258" s="10">
        <f t="shared" si="29"/>
        <v>2.1919188124625209E-2</v>
      </c>
      <c r="I258" s="9" t="str">
        <f>IF(C258&gt;="2025-26",D258*'Household rates'!$O$81*'Household rates'!$O$52,"")</f>
        <v/>
      </c>
      <c r="J258" s="9" t="str">
        <f t="shared" si="28"/>
        <v/>
      </c>
      <c r="M258"/>
    </row>
    <row r="259" spans="1:13" ht="14.25">
      <c r="A259" s="4" t="str">
        <f t="shared" si="27"/>
        <v>SWT14</v>
      </c>
      <c r="B259" s="4" t="s">
        <v>45</v>
      </c>
      <c r="C259" s="4" t="s">
        <v>30</v>
      </c>
      <c r="D259" s="4">
        <f>IF(C259 &lt; "2024-25", INDEX('Historic replacements'!$G$3:$G$233, MATCH('Household delivery'!A259, 'Historic replacements'!$A$3:$A$233, 0)), INDEX('PR24 Forecast'!$W$5:$W$140, MATCH('Household delivery'!A259, 'PR24 Forecast'!$AA$5:$AA$140, 0)))</f>
        <v>723.90700000000004</v>
      </c>
      <c r="E259" s="9" t="str">
        <f>IFERROR(IF('Household delivery'!C259&lt;="2024-25", INDEX('PR19 Forecast'!$E$4:$E$139, MATCH('Household delivery'!A259, 'PR19 Forecast'!$G$4:$G$139, 0)), INDEX('PR24 Forecast'!$K$5:$K$140, MATCH('Household delivery'!$A259, 'PR24 Forecast'!$AA$5:$AA$140, 0))), "")</f>
        <v/>
      </c>
      <c r="F259" s="4">
        <f>IFERROR(INDEX('Historic replacements'!$E$3:$E$233, MATCH('Household delivery'!$A259, 'Historic replacements'!$A$3:$A$233, 0)), "")</f>
        <v>24.35</v>
      </c>
      <c r="G259" s="9">
        <f>IFERROR(IF($C259 &lt;= "2023-24", $F259, IF($C259 ="2024-25", INDEX( 'PR24 Forecast'!$F$5:$F$140, MATCH('Household delivery'!$A259, 'PR24 Forecast'!$AA$5:$AA$140, 0)), 'Household delivery'!E259)),"")</f>
        <v>24.35</v>
      </c>
      <c r="H259" s="10">
        <f t="shared" si="29"/>
        <v>3.3636917449340865E-2</v>
      </c>
      <c r="I259" s="9" t="str">
        <f>IF(C259&gt;="2025-26",D259*'Household rates'!$O$81*'Household rates'!$O$52,"")</f>
        <v/>
      </c>
      <c r="J259" s="9" t="str">
        <f t="shared" si="28"/>
        <v/>
      </c>
      <c r="M259"/>
    </row>
    <row r="260" spans="1:13" ht="14.25">
      <c r="A260" s="4" t="str">
        <f t="shared" si="27"/>
        <v>SWT15</v>
      </c>
      <c r="B260" s="4" t="s">
        <v>45</v>
      </c>
      <c r="C260" s="4" t="s">
        <v>31</v>
      </c>
      <c r="D260" s="4">
        <f>IF(C260 &lt; "2024-25", INDEX('Historic replacements'!$G$3:$G$233, MATCH('Household delivery'!A260, 'Historic replacements'!$A$3:$A$233, 0)), INDEX('PR24 Forecast'!$W$5:$W$140, MATCH('Household delivery'!A260, 'PR24 Forecast'!$AA$5:$AA$140, 0)))</f>
        <v>728.01</v>
      </c>
      <c r="E260" s="9" t="str">
        <f>IFERROR(IF('Household delivery'!C260&lt;="2024-25", INDEX('PR19 Forecast'!$E$4:$E$139, MATCH('Household delivery'!A260, 'PR19 Forecast'!$G$4:$G$139, 0)), INDEX('PR24 Forecast'!$K$5:$K$140, MATCH('Household delivery'!$A260, 'PR24 Forecast'!$AA$5:$AA$140, 0))), "")</f>
        <v/>
      </c>
      <c r="F260" s="4">
        <f>IFERROR(INDEX('Historic replacements'!$E$3:$E$233, MATCH('Household delivery'!$A260, 'Historic replacements'!$A$3:$A$233, 0)), "")</f>
        <v>33.284999999999997</v>
      </c>
      <c r="G260" s="9">
        <f>IFERROR(IF($C260 &lt;= "2023-24", $F260, IF($C260 ="2024-25", INDEX( 'PR24 Forecast'!$F$5:$F$140, MATCH('Household delivery'!$A260, 'PR24 Forecast'!$AA$5:$AA$140, 0)), 'Household delivery'!E260)),"")</f>
        <v>33.284999999999997</v>
      </c>
      <c r="H260" s="10">
        <f t="shared" si="29"/>
        <v>4.5720525816953059E-2</v>
      </c>
      <c r="I260" s="9" t="str">
        <f>IF(C260&gt;="2025-26",D260*'Household rates'!$O$81*'Household rates'!$O$52,"")</f>
        <v/>
      </c>
      <c r="J260" s="9" t="str">
        <f t="shared" si="28"/>
        <v/>
      </c>
      <c r="M260"/>
    </row>
    <row r="261" spans="1:13" ht="14.25">
      <c r="A261" s="4" t="str">
        <f t="shared" si="27"/>
        <v>SWT16</v>
      </c>
      <c r="B261" s="4" t="s">
        <v>45</v>
      </c>
      <c r="C261" s="4" t="s">
        <v>32</v>
      </c>
      <c r="D261" s="4">
        <f>IF(C261 &lt; "2024-25", INDEX('Historic replacements'!$G$3:$G$233, MATCH('Household delivery'!A261, 'Historic replacements'!$A$3:$A$233, 0)), INDEX('PR24 Forecast'!$W$5:$W$140, MATCH('Household delivery'!A261, 'PR24 Forecast'!$AA$5:$AA$140, 0)))</f>
        <v>743.69200000000001</v>
      </c>
      <c r="E261" s="9" t="str">
        <f>IFERROR(IF('Household delivery'!C261&lt;="2024-25", INDEX('PR19 Forecast'!$E$4:$E$139, MATCH('Household delivery'!A261, 'PR19 Forecast'!$G$4:$G$139, 0)), INDEX('PR24 Forecast'!$K$5:$K$140, MATCH('Household delivery'!$A261, 'PR24 Forecast'!$AA$5:$AA$140, 0))), "")</f>
        <v/>
      </c>
      <c r="F261" s="4">
        <f>IFERROR(INDEX('Historic replacements'!$E$3:$E$233, MATCH('Household delivery'!$A261, 'Historic replacements'!$A$3:$A$233, 0)), "")</f>
        <v>33.261000000000003</v>
      </c>
      <c r="G261" s="9">
        <f>IFERROR(IF($C261 &lt;= "2023-24", $F261, IF($C261 ="2024-25", INDEX( 'PR24 Forecast'!$F$5:$F$140, MATCH('Household delivery'!$A261, 'PR24 Forecast'!$AA$5:$AA$140, 0)), 'Household delivery'!E261)),"")</f>
        <v>33.261000000000003</v>
      </c>
      <c r="H261" s="10">
        <f t="shared" si="29"/>
        <v>4.4724160001721143E-2</v>
      </c>
      <c r="I261" s="9" t="str">
        <f>IF(C261&gt;="2025-26",D261*'Household rates'!$O$81*'Household rates'!$O$52,"")</f>
        <v/>
      </c>
      <c r="J261" s="9" t="str">
        <f t="shared" ref="J261:J324" si="30">IF(C261 &gt;="2025-26", E261-I261, "")</f>
        <v/>
      </c>
      <c r="M261"/>
    </row>
    <row r="262" spans="1:13" ht="14.25">
      <c r="A262" s="4" t="str">
        <f t="shared" si="27"/>
        <v>TMS12</v>
      </c>
      <c r="B262" s="4" t="s">
        <v>47</v>
      </c>
      <c r="C262" s="4" t="s">
        <v>28</v>
      </c>
      <c r="D262" s="4">
        <f>IF(C262 &lt; "2024-25", INDEX('Historic replacements'!$G$3:$G$233, MATCH('Household delivery'!A262, 'Historic replacements'!$A$3:$A$233, 0)), INDEX('PR24 Forecast'!$W$5:$W$140, MATCH('Household delivery'!A262, 'PR24 Forecast'!$AA$5:$AA$140, 0)))</f>
        <v>3436.1729999999998</v>
      </c>
      <c r="E262" s="9" t="str">
        <f>IFERROR(IF('Household delivery'!C262&lt;="2024-25", INDEX('PR19 Forecast'!$E$4:$E$139, MATCH('Household delivery'!A262, 'PR19 Forecast'!$G$4:$G$139, 0)), INDEX('PR24 Forecast'!$K$5:$K$140, MATCH('Household delivery'!$A262, 'PR24 Forecast'!$AA$5:$AA$140, 0))), "")</f>
        <v/>
      </c>
      <c r="F262" s="4">
        <f>IFERROR(INDEX('Historic replacements'!$E$3:$E$233, MATCH('Household delivery'!$A262, 'Historic replacements'!$A$3:$A$233, 0)), "")</f>
        <v>20.983000000000001</v>
      </c>
      <c r="G262" s="9">
        <f>IFERROR(IF($C262 &lt;= "2023-24", $F262, IF($C262 ="2024-25", INDEX( 'PR24 Forecast'!$F$5:$F$140, MATCH('Household delivery'!$A262, 'PR24 Forecast'!$AA$5:$AA$140, 0)), 'Household delivery'!E262)),"")</f>
        <v>20.983000000000001</v>
      </c>
      <c r="H262" s="10">
        <f t="shared" ref="H262:H325" si="31">G262/D262</f>
        <v>6.106502786675759E-3</v>
      </c>
      <c r="I262" s="9" t="str">
        <f>IF(C262&gt;="2025-26",D262*'Household rates'!$O$81*'Household rates'!$O$52,"")</f>
        <v/>
      </c>
      <c r="J262" s="9" t="str">
        <f t="shared" si="30"/>
        <v/>
      </c>
      <c r="M262"/>
    </row>
    <row r="263" spans="1:13" ht="14.25">
      <c r="A263" s="4" t="str">
        <f t="shared" si="27"/>
        <v>TMS13</v>
      </c>
      <c r="B263" s="4" t="s">
        <v>47</v>
      </c>
      <c r="C263" s="4" t="s">
        <v>29</v>
      </c>
      <c r="D263" s="4">
        <f>IF(C263 &lt; "2024-25", INDEX('Historic replacements'!$G$3:$G$233, MATCH('Household delivery'!A263, 'Historic replacements'!$A$3:$A$233, 0)), INDEX('PR24 Forecast'!$W$5:$W$140, MATCH('Household delivery'!A263, 'PR24 Forecast'!$AA$5:$AA$140, 0)))</f>
        <v>3459.7660000000001</v>
      </c>
      <c r="E263" s="9" t="str">
        <f>IFERROR(IF('Household delivery'!C263&lt;="2024-25", INDEX('PR19 Forecast'!$E$4:$E$139, MATCH('Household delivery'!A263, 'PR19 Forecast'!$G$4:$G$139, 0)), INDEX('PR24 Forecast'!$K$5:$K$140, MATCH('Household delivery'!$A263, 'PR24 Forecast'!$AA$5:$AA$140, 0))), "")</f>
        <v/>
      </c>
      <c r="F263" s="4">
        <f>IFERROR(INDEX('Historic replacements'!$E$3:$E$233, MATCH('Household delivery'!$A263, 'Historic replacements'!$A$3:$A$233, 0)), "")</f>
        <v>20.088999999999999</v>
      </c>
      <c r="G263" s="9">
        <f>IFERROR(IF($C263 &lt;= "2023-24", $F263, IF($C263 ="2024-25", INDEX( 'PR24 Forecast'!$F$5:$F$140, MATCH('Household delivery'!$A263, 'PR24 Forecast'!$AA$5:$AA$140, 0)), 'Household delivery'!E263)),"")</f>
        <v>20.088999999999999</v>
      </c>
      <c r="H263" s="10">
        <f t="shared" si="31"/>
        <v>5.8064620555262981E-3</v>
      </c>
      <c r="I263" s="9" t="str">
        <f>IF(C263&gt;="2025-26",D263*'Household rates'!$O$81*'Household rates'!$O$52,"")</f>
        <v/>
      </c>
      <c r="J263" s="9" t="str">
        <f t="shared" si="30"/>
        <v/>
      </c>
      <c r="M263"/>
    </row>
    <row r="264" spans="1:13" ht="14.25">
      <c r="A264" s="4" t="str">
        <f t="shared" si="27"/>
        <v>TMS14</v>
      </c>
      <c r="B264" s="4" t="s">
        <v>47</v>
      </c>
      <c r="C264" s="4" t="s">
        <v>30</v>
      </c>
      <c r="D264" s="4">
        <f>IF(C264 &lt; "2024-25", INDEX('Historic replacements'!$G$3:$G$233, MATCH('Household delivery'!A264, 'Historic replacements'!$A$3:$A$233, 0)), INDEX('PR24 Forecast'!$W$5:$W$140, MATCH('Household delivery'!A264, 'PR24 Forecast'!$AA$5:$AA$140, 0)))</f>
        <v>3481.3040000000001</v>
      </c>
      <c r="E264" s="9" t="str">
        <f>IFERROR(IF('Household delivery'!C264&lt;="2024-25", INDEX('PR19 Forecast'!$E$4:$E$139, MATCH('Household delivery'!A264, 'PR19 Forecast'!$G$4:$G$139, 0)), INDEX('PR24 Forecast'!$K$5:$K$140, MATCH('Household delivery'!$A264, 'PR24 Forecast'!$AA$5:$AA$140, 0))), "")</f>
        <v/>
      </c>
      <c r="F264" s="4">
        <f>IFERROR(INDEX('Historic replacements'!$E$3:$E$233, MATCH('Household delivery'!$A264, 'Historic replacements'!$A$3:$A$233, 0)), "")</f>
        <v>27.047999999999998</v>
      </c>
      <c r="G264" s="9">
        <f>IFERROR(IF($C264 &lt;= "2023-24", $F264, IF($C264 ="2024-25", INDEX( 'PR24 Forecast'!$F$5:$F$140, MATCH('Household delivery'!$A264, 'PR24 Forecast'!$AA$5:$AA$140, 0)), 'Household delivery'!E264)),"")</f>
        <v>27.047999999999998</v>
      </c>
      <c r="H264" s="10">
        <f t="shared" si="31"/>
        <v>7.7695024622957366E-3</v>
      </c>
      <c r="I264" s="9" t="str">
        <f>IF(C264&gt;="2025-26",D264*'Household rates'!$O$81*'Household rates'!$O$52,"")</f>
        <v/>
      </c>
      <c r="J264" s="9" t="str">
        <f t="shared" si="30"/>
        <v/>
      </c>
      <c r="M264"/>
    </row>
    <row r="265" spans="1:13" ht="14.25">
      <c r="A265" s="4" t="str">
        <f t="shared" si="27"/>
        <v>TMS15</v>
      </c>
      <c r="B265" s="4" t="s">
        <v>47</v>
      </c>
      <c r="C265" s="4" t="s">
        <v>31</v>
      </c>
      <c r="D265" s="4">
        <f>IF(C265 &lt; "2024-25", INDEX('Historic replacements'!$G$3:$G$233, MATCH('Household delivery'!A265, 'Historic replacements'!$A$3:$A$233, 0)), INDEX('PR24 Forecast'!$W$5:$W$140, MATCH('Household delivery'!A265, 'PR24 Forecast'!$AA$5:$AA$140, 0)))</f>
        <v>3510.0239999999999</v>
      </c>
      <c r="E265" s="9" t="str">
        <f>IFERROR(IF('Household delivery'!C265&lt;="2024-25", INDEX('PR19 Forecast'!$E$4:$E$139, MATCH('Household delivery'!A265, 'PR19 Forecast'!$G$4:$G$139, 0)), INDEX('PR24 Forecast'!$K$5:$K$140, MATCH('Household delivery'!$A265, 'PR24 Forecast'!$AA$5:$AA$140, 0))), "")</f>
        <v/>
      </c>
      <c r="F265" s="4">
        <f>IFERROR(INDEX('Historic replacements'!$E$3:$E$233, MATCH('Household delivery'!$A265, 'Historic replacements'!$A$3:$A$233, 0)), "")</f>
        <v>28.565999999999999</v>
      </c>
      <c r="G265" s="9">
        <f>IFERROR(IF($C265 &lt;= "2023-24", $F265, IF($C265 ="2024-25", INDEX( 'PR24 Forecast'!$F$5:$F$140, MATCH('Household delivery'!$A265, 'PR24 Forecast'!$AA$5:$AA$140, 0)), 'Household delivery'!E265)),"")</f>
        <v>28.565999999999999</v>
      </c>
      <c r="H265" s="10">
        <f t="shared" si="31"/>
        <v>8.1384058912417692E-3</v>
      </c>
      <c r="I265" s="9" t="str">
        <f>IF(C265&gt;="2025-26",D265*'Household rates'!$O$81*'Household rates'!$O$52,"")</f>
        <v/>
      </c>
      <c r="J265" s="9" t="str">
        <f t="shared" si="30"/>
        <v/>
      </c>
      <c r="M265"/>
    </row>
    <row r="266" spans="1:13" ht="14.25">
      <c r="A266" s="4" t="str">
        <f t="shared" si="27"/>
        <v>TMS16</v>
      </c>
      <c r="B266" s="4" t="s">
        <v>47</v>
      </c>
      <c r="C266" s="4" t="s">
        <v>32</v>
      </c>
      <c r="D266" s="4">
        <f>IF(C266 &lt; "2024-25", INDEX('Historic replacements'!$G$3:$G$233, MATCH('Household delivery'!A266, 'Historic replacements'!$A$3:$A$233, 0)), INDEX('PR24 Forecast'!$W$5:$W$140, MATCH('Household delivery'!A266, 'PR24 Forecast'!$AA$5:$AA$140, 0)))</f>
        <v>3544.5329999999999</v>
      </c>
      <c r="E266" s="9" t="str">
        <f>IFERROR(IF('Household delivery'!C266&lt;="2024-25", INDEX('PR19 Forecast'!$E$4:$E$139, MATCH('Household delivery'!A266, 'PR19 Forecast'!$G$4:$G$139, 0)), INDEX('PR24 Forecast'!$K$5:$K$140, MATCH('Household delivery'!$A266, 'PR24 Forecast'!$AA$5:$AA$140, 0))), "")</f>
        <v/>
      </c>
      <c r="F266" s="4">
        <f>IFERROR(INDEX('Historic replacements'!$E$3:$E$233, MATCH('Household delivery'!$A266, 'Historic replacements'!$A$3:$A$233, 0)), "")</f>
        <v>31.550999999999998</v>
      </c>
      <c r="G266" s="9">
        <f>IFERROR(IF($C266 &lt;= "2023-24", $F266, IF($C266 ="2024-25", INDEX( 'PR24 Forecast'!$F$5:$F$140, MATCH('Household delivery'!$A266, 'PR24 Forecast'!$AA$5:$AA$140, 0)), 'Household delivery'!E266)),"")</f>
        <v>31.550999999999998</v>
      </c>
      <c r="H266" s="10">
        <f t="shared" si="31"/>
        <v>8.9013136568343414E-3</v>
      </c>
      <c r="I266" s="9" t="str">
        <f>IF(C266&gt;="2025-26",D266*'Household rates'!$O$81*'Household rates'!$O$52,"")</f>
        <v/>
      </c>
      <c r="J266" s="9" t="str">
        <f t="shared" si="30"/>
        <v/>
      </c>
      <c r="M266"/>
    </row>
    <row r="267" spans="1:13" ht="14.25">
      <c r="A267" s="4" t="str">
        <f t="shared" si="27"/>
        <v>TMS17</v>
      </c>
      <c r="B267" s="4" t="s">
        <v>47</v>
      </c>
      <c r="C267" s="4" t="s">
        <v>33</v>
      </c>
      <c r="D267" s="4">
        <f>IF(C267 &lt; "2024-25", INDEX('Historic replacements'!$G$3:$G$233, MATCH('Household delivery'!A267, 'Historic replacements'!$A$3:$A$233, 0)), INDEX('PR24 Forecast'!$W$5:$W$140, MATCH('Household delivery'!A267, 'PR24 Forecast'!$AA$5:$AA$140, 0)))</f>
        <v>3574.7069999999999</v>
      </c>
      <c r="E267" s="9" t="str">
        <f>IFERROR(IF('Household delivery'!C267&lt;="2024-25", INDEX('PR19 Forecast'!$E$4:$E$139, MATCH('Household delivery'!A267, 'PR19 Forecast'!$G$4:$G$139, 0)), INDEX('PR24 Forecast'!$K$5:$K$140, MATCH('Household delivery'!$A267, 'PR24 Forecast'!$AA$5:$AA$140, 0))), "")</f>
        <v/>
      </c>
      <c r="F267" s="4">
        <f>IFERROR(INDEX('Historic replacements'!$E$3:$E$233, MATCH('Household delivery'!$A267, 'Historic replacements'!$A$3:$A$233, 0)), "")</f>
        <v>38.622</v>
      </c>
      <c r="G267" s="9">
        <f>IFERROR(IF($C267 &lt;= "2023-24", $F267, IF($C267 ="2024-25", INDEX( 'PR24 Forecast'!$F$5:$F$140, MATCH('Household delivery'!$A267, 'PR24 Forecast'!$AA$5:$AA$140, 0)), 'Household delivery'!E267)),"")</f>
        <v>38.622</v>
      </c>
      <c r="H267" s="10">
        <f t="shared" si="31"/>
        <v>1.0804242137887105E-2</v>
      </c>
      <c r="I267" s="9" t="str">
        <f>IF(C267&gt;="2025-26",D267*'Household rates'!$O$81*'Household rates'!$O$52,"")</f>
        <v/>
      </c>
      <c r="J267" s="9" t="str">
        <f t="shared" si="30"/>
        <v/>
      </c>
      <c r="M267"/>
    </row>
    <row r="268" spans="1:13" ht="14.25">
      <c r="A268" s="4" t="str">
        <f t="shared" si="27"/>
        <v>TMS18</v>
      </c>
      <c r="B268" s="4" t="s">
        <v>47</v>
      </c>
      <c r="C268" s="4" t="s">
        <v>34</v>
      </c>
      <c r="D268" s="4">
        <f>IF(C268 &lt; "2024-25", INDEX('Historic replacements'!$G$3:$G$233, MATCH('Household delivery'!A268, 'Historic replacements'!$A$3:$A$233, 0)), INDEX('PR24 Forecast'!$W$5:$W$140, MATCH('Household delivery'!A268, 'PR24 Forecast'!$AA$5:$AA$140, 0)))</f>
        <v>3607.4690000000001</v>
      </c>
      <c r="E268" s="9">
        <f>IFERROR(IF('Household delivery'!C268&lt;="2024-25", INDEX('PR19 Forecast'!$E$4:$E$139, MATCH('Household delivery'!A268, 'PR19 Forecast'!$G$4:$G$139, 0)), INDEX('PR24 Forecast'!$K$5:$K$140, MATCH('Household delivery'!$A268, 'PR24 Forecast'!$AA$5:$AA$140, 0))), "")</f>
        <v>19.11</v>
      </c>
      <c r="F268" s="4">
        <f>IFERROR(INDEX('Historic replacements'!$E$3:$E$233, MATCH('Household delivery'!$A268, 'Historic replacements'!$A$3:$A$233, 0)), "")</f>
        <v>19.11</v>
      </c>
      <c r="G268" s="9">
        <f>IFERROR(IF($C268 &lt;= "2023-24", $F268, IF($C268 ="2024-25", INDEX( 'PR24 Forecast'!$F$5:$F$140, MATCH('Household delivery'!$A268, 'PR24 Forecast'!$AA$5:$AA$140, 0)), 'Household delivery'!E268)),"")</f>
        <v>19.11</v>
      </c>
      <c r="H268" s="10">
        <f t="shared" si="31"/>
        <v>5.2973428184691258E-3</v>
      </c>
      <c r="I268" s="9" t="str">
        <f>IF(C268&gt;="2025-26",D268*'Household rates'!$O$81*'Household rates'!$O$52,"")</f>
        <v/>
      </c>
      <c r="J268" s="9" t="str">
        <f t="shared" si="30"/>
        <v/>
      </c>
      <c r="M268"/>
    </row>
    <row r="269" spans="1:13" ht="14.25">
      <c r="A269" s="4" t="str">
        <f t="shared" si="27"/>
        <v>TMS19</v>
      </c>
      <c r="B269" s="4" t="s">
        <v>47</v>
      </c>
      <c r="C269" s="4" t="s">
        <v>35</v>
      </c>
      <c r="D269" s="4">
        <f>IF(C269 &lt; "2024-25", INDEX('Historic replacements'!$G$3:$G$233, MATCH('Household delivery'!A269, 'Historic replacements'!$A$3:$A$233, 0)), INDEX('PR24 Forecast'!$W$5:$W$140, MATCH('Household delivery'!A269, 'PR24 Forecast'!$AA$5:$AA$140, 0)))</f>
        <v>3660.674</v>
      </c>
      <c r="E269" s="9">
        <f>IFERROR(IF('Household delivery'!C269&lt;="2024-25", INDEX('PR19 Forecast'!$E$4:$E$139, MATCH('Household delivery'!A269, 'PR19 Forecast'!$G$4:$G$139, 0)), INDEX('PR24 Forecast'!$K$5:$K$140, MATCH('Household delivery'!$A269, 'PR24 Forecast'!$AA$5:$AA$140, 0))), "")</f>
        <v>25.824999999999999</v>
      </c>
      <c r="F269" s="4">
        <f>IFERROR(INDEX('Historic replacements'!$E$3:$E$233, MATCH('Household delivery'!$A269, 'Historic replacements'!$A$3:$A$233, 0)), "")</f>
        <v>25.824999999999999</v>
      </c>
      <c r="G269" s="9">
        <f>IFERROR(IF($C269 &lt;= "2023-24", $F269, IF($C269 ="2024-25", INDEX( 'PR24 Forecast'!$F$5:$F$140, MATCH('Household delivery'!$A269, 'PR24 Forecast'!$AA$5:$AA$140, 0)), 'Household delivery'!E269)),"")</f>
        <v>25.824999999999999</v>
      </c>
      <c r="H269" s="10">
        <f t="shared" si="31"/>
        <v>7.0547117825843003E-3</v>
      </c>
      <c r="I269" s="9" t="str">
        <f>IF(C269&gt;="2025-26",D269*'Household rates'!$O$81*'Household rates'!$O$52,"")</f>
        <v/>
      </c>
      <c r="J269" s="9" t="str">
        <f t="shared" si="30"/>
        <v/>
      </c>
      <c r="M269"/>
    </row>
    <row r="270" spans="1:13" ht="14.25">
      <c r="A270" s="4" t="str">
        <f t="shared" si="27"/>
        <v>TMS20</v>
      </c>
      <c r="B270" s="4" t="s">
        <v>47</v>
      </c>
      <c r="C270" s="4" t="s">
        <v>36</v>
      </c>
      <c r="D270" s="4">
        <f>IF(C270 &lt; "2024-25", INDEX('Historic replacements'!$G$3:$G$233, MATCH('Household delivery'!A270, 'Historic replacements'!$A$3:$A$233, 0)), INDEX('PR24 Forecast'!$W$5:$W$140, MATCH('Household delivery'!A270, 'PR24 Forecast'!$AA$5:$AA$140, 0)))</f>
        <v>3702.95</v>
      </c>
      <c r="E270" s="9">
        <f>IFERROR(IF('Household delivery'!C270&lt;="2024-25", INDEX('PR19 Forecast'!$E$4:$E$139, MATCH('Household delivery'!A270, 'PR19 Forecast'!$G$4:$G$139, 0)), INDEX('PR24 Forecast'!$K$5:$K$140, MATCH('Household delivery'!$A270, 'PR24 Forecast'!$AA$5:$AA$140, 0))), "")</f>
        <v>58.494599999999998</v>
      </c>
      <c r="F270" s="4">
        <f>IFERROR(INDEX('Historic replacements'!$E$3:$E$233, MATCH('Household delivery'!$A270, 'Historic replacements'!$A$3:$A$233, 0)), "")</f>
        <v>52.975999999999999</v>
      </c>
      <c r="G270" s="9">
        <f>IFERROR(IF($C270 &lt;= "2023-24", $F270, IF($C270 ="2024-25", INDEX( 'PR24 Forecast'!$F$5:$F$140, MATCH('Household delivery'!$A270, 'PR24 Forecast'!$AA$5:$AA$140, 0)), 'Household delivery'!E270)),"")</f>
        <v>52.975999999999999</v>
      </c>
      <c r="H270" s="10">
        <f t="shared" si="31"/>
        <v>1.4306431358781513E-2</v>
      </c>
      <c r="I270" s="9" t="str">
        <f>IF(C270&gt;="2025-26",D270*'Household rates'!$O$81*'Household rates'!$O$52,"")</f>
        <v/>
      </c>
      <c r="J270" s="9" t="str">
        <f t="shared" si="30"/>
        <v/>
      </c>
      <c r="M270"/>
    </row>
    <row r="271" spans="1:13" ht="14.25">
      <c r="A271" s="4" t="str">
        <f t="shared" si="27"/>
        <v>TMS21</v>
      </c>
      <c r="B271" s="4" t="s">
        <v>47</v>
      </c>
      <c r="C271" s="4" t="s">
        <v>37</v>
      </c>
      <c r="D271" s="4">
        <f>IF(C271 &lt; "2024-25", INDEX('Historic replacements'!$G$3:$G$233, MATCH('Household delivery'!A271, 'Historic replacements'!$A$3:$A$233, 0)), INDEX('PR24 Forecast'!$W$5:$W$140, MATCH('Household delivery'!A271, 'PR24 Forecast'!$AA$5:$AA$140, 0)))</f>
        <v>3745.2559999999999</v>
      </c>
      <c r="E271" s="9">
        <f>IFERROR(IF('Household delivery'!C271&lt;="2024-25", INDEX('PR19 Forecast'!$E$4:$E$139, MATCH('Household delivery'!A271, 'PR19 Forecast'!$G$4:$G$139, 0)), INDEX('PR24 Forecast'!$K$5:$K$140, MATCH('Household delivery'!$A271, 'PR24 Forecast'!$AA$5:$AA$140, 0))), "")</f>
        <v>33.894620000000003</v>
      </c>
      <c r="F271" s="4">
        <f>IFERROR(INDEX('Historic replacements'!$E$3:$E$233, MATCH('Household delivery'!$A271, 'Historic replacements'!$A$3:$A$233, 0)), "")</f>
        <v>25.849999999999998</v>
      </c>
      <c r="G271" s="9">
        <f>IFERROR(IF($C271 &lt;= "2023-24", $F271, IF($C271 ="2024-25", INDEX( 'PR24 Forecast'!$F$5:$F$140, MATCH('Household delivery'!$A271, 'PR24 Forecast'!$AA$5:$AA$140, 0)), 'Household delivery'!E271)),"")</f>
        <v>25.849999999999998</v>
      </c>
      <c r="H271" s="10">
        <f t="shared" si="31"/>
        <v>6.9020649055765481E-3</v>
      </c>
      <c r="I271" s="9" t="str">
        <f>IF(C271&gt;="2025-26",D271*'Household rates'!$O$81*'Household rates'!$O$52,"")</f>
        <v/>
      </c>
      <c r="J271" s="9" t="str">
        <f t="shared" si="30"/>
        <v/>
      </c>
      <c r="M271"/>
    </row>
    <row r="272" spans="1:13" ht="14.25">
      <c r="A272" s="4" t="str">
        <f t="shared" si="27"/>
        <v>TMS22</v>
      </c>
      <c r="B272" s="4" t="s">
        <v>47</v>
      </c>
      <c r="C272" s="4" t="s">
        <v>38</v>
      </c>
      <c r="D272" s="4">
        <f>IF(C272 &lt; "2024-25", INDEX('Historic replacements'!$G$3:$G$233, MATCH('Household delivery'!A272, 'Historic replacements'!$A$3:$A$233, 0)), INDEX('PR24 Forecast'!$W$5:$W$140, MATCH('Household delivery'!A272, 'PR24 Forecast'!$AA$5:$AA$140, 0)))</f>
        <v>3789.9349999999999</v>
      </c>
      <c r="E272" s="9">
        <f>IFERROR(IF('Household delivery'!C272&lt;="2024-25", INDEX('PR19 Forecast'!$E$4:$E$139, MATCH('Household delivery'!A272, 'PR19 Forecast'!$G$4:$G$139, 0)), INDEX('PR24 Forecast'!$K$5:$K$140, MATCH('Household delivery'!$A272, 'PR24 Forecast'!$AA$5:$AA$140, 0))), "")</f>
        <v>33.894620000000003</v>
      </c>
      <c r="F272" s="4">
        <f>IFERROR(INDEX('Historic replacements'!$E$3:$E$233, MATCH('Household delivery'!$A272, 'Historic replacements'!$A$3:$A$233, 0)), "")</f>
        <v>49.284999999999997</v>
      </c>
      <c r="G272" s="9">
        <f>IFERROR(IF($C272 &lt;= "2023-24", $F272, IF($C272 ="2024-25", INDEX( 'PR24 Forecast'!$F$5:$F$140, MATCH('Household delivery'!$A272, 'PR24 Forecast'!$AA$5:$AA$140, 0)), 'Household delivery'!E272)),"")</f>
        <v>49.284999999999997</v>
      </c>
      <c r="H272" s="10">
        <f t="shared" si="31"/>
        <v>1.3004180810488833E-2</v>
      </c>
      <c r="I272" s="9" t="str">
        <f>IF(C272&gt;="2025-26",D272*'Household rates'!$O$81*'Household rates'!$O$52,"")</f>
        <v/>
      </c>
      <c r="J272" s="9" t="str">
        <f t="shared" si="30"/>
        <v/>
      </c>
      <c r="M272"/>
    </row>
    <row r="273" spans="1:13" ht="14.25">
      <c r="A273" s="4" t="str">
        <f t="shared" si="27"/>
        <v>TMS23</v>
      </c>
      <c r="B273" s="4" t="s">
        <v>47</v>
      </c>
      <c r="C273" s="4" t="s">
        <v>39</v>
      </c>
      <c r="D273" s="4">
        <f>IF(C273 &lt; "2024-25", INDEX('Historic replacements'!$G$3:$G$233, MATCH('Household delivery'!A273, 'Historic replacements'!$A$3:$A$233, 0)), INDEX('PR24 Forecast'!$W$5:$W$140, MATCH('Household delivery'!A273, 'PR24 Forecast'!$AA$5:$AA$140, 0)))</f>
        <v>3827.1509999999998</v>
      </c>
      <c r="E273" s="9">
        <f>IFERROR(IF('Household delivery'!C273&lt;="2024-25", INDEX('PR19 Forecast'!$E$4:$E$139, MATCH('Household delivery'!A273, 'PR19 Forecast'!$G$4:$G$139, 0)), INDEX('PR24 Forecast'!$K$5:$K$140, MATCH('Household delivery'!$A273, 'PR24 Forecast'!$AA$5:$AA$140, 0))), "")</f>
        <v>33.894620000000003</v>
      </c>
      <c r="F273" s="4">
        <f>IFERROR(INDEX('Historic replacements'!$E$3:$E$233, MATCH('Household delivery'!$A273, 'Historic replacements'!$A$3:$A$233, 0)), "")</f>
        <v>40.204000000000001</v>
      </c>
      <c r="G273" s="9">
        <f>IFERROR(IF($C273 &lt;= "2023-24", $F273, IF($C273 ="2024-25", INDEX( 'PR24 Forecast'!$F$5:$F$140, MATCH('Household delivery'!$A273, 'PR24 Forecast'!$AA$5:$AA$140, 0)), 'Household delivery'!E273)),"")</f>
        <v>40.204000000000001</v>
      </c>
      <c r="H273" s="10">
        <f t="shared" si="31"/>
        <v>1.0504942188066267E-2</v>
      </c>
      <c r="I273" s="9" t="str">
        <f>IF(C273&gt;="2025-26",D273*'Household rates'!$O$81*'Household rates'!$O$52,"")</f>
        <v/>
      </c>
      <c r="J273" s="9" t="str">
        <f t="shared" si="30"/>
        <v/>
      </c>
      <c r="M273"/>
    </row>
    <row r="274" spans="1:13" ht="14.25">
      <c r="A274" s="4" t="str">
        <f t="shared" si="27"/>
        <v>TMS24</v>
      </c>
      <c r="B274" s="4" t="s">
        <v>47</v>
      </c>
      <c r="C274" s="4" t="s">
        <v>40</v>
      </c>
      <c r="D274" s="4">
        <f>IF(C274 &lt; "2024-25", INDEX('Historic replacements'!$G$3:$G$233, MATCH('Household delivery'!A274, 'Historic replacements'!$A$3:$A$233, 0)), INDEX('PR24 Forecast'!$W$5:$W$140, MATCH('Household delivery'!A274, 'PR24 Forecast'!$AA$5:$AA$140, 0)))</f>
        <v>3852.9560000000001</v>
      </c>
      <c r="E274" s="9">
        <f>IFERROR(IF('Household delivery'!C274&lt;="2024-25", INDEX('PR19 Forecast'!$E$4:$E$139, MATCH('Household delivery'!A274, 'PR19 Forecast'!$G$4:$G$139, 0)), INDEX('PR24 Forecast'!$K$5:$K$140, MATCH('Household delivery'!$A274, 'PR24 Forecast'!$AA$5:$AA$140, 0))), "")</f>
        <v>33.894620000000003</v>
      </c>
      <c r="F274" s="4">
        <f>IFERROR(INDEX('Historic replacements'!$E$3:$E$233, MATCH('Household delivery'!$A274, 'Historic replacements'!$A$3:$A$233, 0)), "")</f>
        <v>34.735999999999997</v>
      </c>
      <c r="G274" s="9">
        <f>IFERROR(IF($C274 &lt;= "2023-24", $F274, IF($C274 ="2024-25", INDEX( 'PR24 Forecast'!$F$5:$F$140, MATCH('Household delivery'!$A274, 'PR24 Forecast'!$AA$5:$AA$140, 0)), 'Household delivery'!E274)),"")</f>
        <v>34.735999999999997</v>
      </c>
      <c r="H274" s="10">
        <f t="shared" si="31"/>
        <v>9.0154156964159463E-3</v>
      </c>
      <c r="I274" s="9" t="str">
        <f>IF(C274&gt;="2025-26",D274*'Household rates'!$O$81*'Household rates'!$O$52,"")</f>
        <v/>
      </c>
      <c r="J274" s="9" t="str">
        <f t="shared" si="30"/>
        <v/>
      </c>
      <c r="M274"/>
    </row>
    <row r="275" spans="1:13" ht="14.25">
      <c r="A275" s="4" t="str">
        <f t="shared" si="27"/>
        <v>TMS25</v>
      </c>
      <c r="B275" s="4" t="s">
        <v>47</v>
      </c>
      <c r="C275" s="4" t="s">
        <v>65</v>
      </c>
      <c r="D275" s="4">
        <f>IF(C275 &lt; "2024-25", INDEX('Historic replacements'!$G$3:$G$233, MATCH('Household delivery'!A275, 'Historic replacements'!$A$3:$A$233, 0)), INDEX('PR24 Forecast'!$W$5:$W$140, MATCH('Household delivery'!A275, 'PR24 Forecast'!$AA$5:$AA$140, 0)))</f>
        <v>3910.400000000001</v>
      </c>
      <c r="E275" s="9">
        <f>IFERROR(IF('Household delivery'!C275&lt;="2024-25", INDEX('PR19 Forecast'!$E$4:$E$139, MATCH('Household delivery'!A275, 'PR19 Forecast'!$G$4:$G$139, 0)), INDEX('PR24 Forecast'!$K$5:$K$140, MATCH('Household delivery'!$A275, 'PR24 Forecast'!$AA$5:$AA$140, 0))), "")</f>
        <v>33.894620000000003</v>
      </c>
      <c r="F275" s="4" t="str">
        <f>IFERROR(INDEX('Historic replacements'!$E$3:$E$233, MATCH('Household delivery'!$A275, 'Historic replacements'!$A$3:$A$233, 0)), "")</f>
        <v/>
      </c>
      <c r="G275" s="9">
        <f>IFERROR(IF($C275 &lt;= "2023-24", $F275, IF($C275 ="2024-25", INDEX( 'PR24 Forecast'!$F$5:$F$140, MATCH('Household delivery'!$A275, 'PR24 Forecast'!$AA$5:$AA$140, 0)), 'Household delivery'!E275)),"")</f>
        <v>26.013000000000002</v>
      </c>
      <c r="H275" s="10">
        <f t="shared" si="31"/>
        <v>6.6522606382978713E-3</v>
      </c>
      <c r="I275" s="9" t="str">
        <f>IF(C275&gt;="2025-26",D275*'Household rates'!$O$81*'Household rates'!$O$52,"")</f>
        <v/>
      </c>
      <c r="J275" s="9" t="str">
        <f t="shared" si="30"/>
        <v/>
      </c>
      <c r="M275"/>
    </row>
    <row r="276" spans="1:13" ht="14.25">
      <c r="A276" s="4" t="str">
        <f t="shared" si="27"/>
        <v>TMS26</v>
      </c>
      <c r="B276" s="4" t="s">
        <v>47</v>
      </c>
      <c r="C276" s="4" t="s">
        <v>101</v>
      </c>
      <c r="D276" s="4">
        <f>IF(C276 &lt; "2024-25", INDEX('Historic replacements'!$G$3:$G$233, MATCH('Household delivery'!A276, 'Historic replacements'!$A$3:$A$233, 0)), INDEX('PR24 Forecast'!$W$5:$W$140, MATCH('Household delivery'!A276, 'PR24 Forecast'!$AA$5:$AA$140, 0)))</f>
        <v>3968.2719999999999</v>
      </c>
      <c r="E276" s="9">
        <f>IFERROR(IF('Household delivery'!C276&lt;="2024-25", INDEX('PR19 Forecast'!$E$4:$E$139, MATCH('Household delivery'!A276, 'PR19 Forecast'!$G$4:$G$139, 0)), INDEX('PR24 Forecast'!$K$5:$K$140, MATCH('Household delivery'!$A276, 'PR24 Forecast'!$AA$5:$AA$140, 0))), "")</f>
        <v>129.09800000000001</v>
      </c>
      <c r="F276" s="4" t="str">
        <f>IFERROR(INDEX('Historic replacements'!$E$3:$E$233, MATCH('Household delivery'!$A276, 'Historic replacements'!$A$3:$A$233, 0)), "")</f>
        <v/>
      </c>
      <c r="G276" s="9">
        <f>IFERROR(IF($C276 &lt;= "2023-24", $F276, IF($C276 ="2024-25", INDEX( 'PR24 Forecast'!$F$5:$F$140, MATCH('Household delivery'!$A276, 'PR24 Forecast'!$AA$5:$AA$140, 0)), 'Household delivery'!E276)),"")</f>
        <v>129.09800000000001</v>
      </c>
      <c r="H276" s="10">
        <f t="shared" si="31"/>
        <v>3.2532548172101113E-2</v>
      </c>
      <c r="I276" s="9">
        <f>IF(C276&gt;="2025-26",D276*'Household rates'!$O$81*'Household rates'!$O$52,"")</f>
        <v>34.387358254752264</v>
      </c>
      <c r="J276" s="9">
        <f t="shared" si="30"/>
        <v>94.710641745247756</v>
      </c>
      <c r="M276"/>
    </row>
    <row r="277" spans="1:13" ht="14.25">
      <c r="A277" s="4" t="str">
        <f t="shared" si="27"/>
        <v>TMS27</v>
      </c>
      <c r="B277" s="4" t="s">
        <v>47</v>
      </c>
      <c r="C277" s="4" t="s">
        <v>102</v>
      </c>
      <c r="D277" s="4">
        <f>IF(C277 &lt; "2024-25", INDEX('Historic replacements'!$G$3:$G$233, MATCH('Household delivery'!A277, 'Historic replacements'!$A$3:$A$233, 0)), INDEX('PR24 Forecast'!$W$5:$W$140, MATCH('Household delivery'!A277, 'PR24 Forecast'!$AA$5:$AA$140, 0)))</f>
        <v>4026.605</v>
      </c>
      <c r="E277" s="9">
        <f>IFERROR(IF('Household delivery'!C277&lt;="2024-25", INDEX('PR19 Forecast'!$E$4:$E$139, MATCH('Household delivery'!A277, 'PR19 Forecast'!$G$4:$G$139, 0)), INDEX('PR24 Forecast'!$K$5:$K$140, MATCH('Household delivery'!$A277, 'PR24 Forecast'!$AA$5:$AA$140, 0))), "")</f>
        <v>129.09800000000001</v>
      </c>
      <c r="F277" s="4" t="str">
        <f>IFERROR(INDEX('Historic replacements'!$E$3:$E$233, MATCH('Household delivery'!$A277, 'Historic replacements'!$A$3:$A$233, 0)), "")</f>
        <v/>
      </c>
      <c r="G277" s="9">
        <f>IFERROR(IF($C277 &lt;= "2023-24", $F277, IF($C277 ="2024-25", INDEX( 'PR24 Forecast'!$F$5:$F$140, MATCH('Household delivery'!$A277, 'PR24 Forecast'!$AA$5:$AA$140, 0)), 'Household delivery'!E277)),"")</f>
        <v>129.09800000000001</v>
      </c>
      <c r="H277" s="10">
        <f t="shared" si="31"/>
        <v>3.2061252593686244E-2</v>
      </c>
      <c r="I277" s="9">
        <f>IF(C277&gt;="2025-26",D277*'Household rates'!$O$81*'Household rates'!$O$52,"")</f>
        <v>34.892847235617104</v>
      </c>
      <c r="J277" s="9">
        <f t="shared" si="30"/>
        <v>94.205152764382916</v>
      </c>
      <c r="M277"/>
    </row>
    <row r="278" spans="1:13" ht="14.25">
      <c r="A278" s="4" t="str">
        <f t="shared" si="27"/>
        <v>TMS28</v>
      </c>
      <c r="B278" s="4" t="s">
        <v>47</v>
      </c>
      <c r="C278" s="4" t="s">
        <v>103</v>
      </c>
      <c r="D278" s="4">
        <f>IF(C278 &lt; "2024-25", INDEX('Historic replacements'!$G$3:$G$233, MATCH('Household delivery'!A278, 'Historic replacements'!$A$3:$A$233, 0)), INDEX('PR24 Forecast'!$W$5:$W$140, MATCH('Household delivery'!A278, 'PR24 Forecast'!$AA$5:$AA$140, 0)))</f>
        <v>4082.1750000000002</v>
      </c>
      <c r="E278" s="9">
        <f>IFERROR(IF('Household delivery'!C278&lt;="2024-25", INDEX('PR19 Forecast'!$E$4:$E$139, MATCH('Household delivery'!A278, 'PR19 Forecast'!$G$4:$G$139, 0)), INDEX('PR24 Forecast'!$K$5:$K$140, MATCH('Household delivery'!$A278, 'PR24 Forecast'!$AA$5:$AA$140, 0))), "")</f>
        <v>129.09800000000001</v>
      </c>
      <c r="F278" s="4" t="str">
        <f>IFERROR(INDEX('Historic replacements'!$E$3:$E$233, MATCH('Household delivery'!$A278, 'Historic replacements'!$A$3:$A$233, 0)), "")</f>
        <v/>
      </c>
      <c r="G278" s="9">
        <f>IFERROR(IF($C278 &lt;= "2023-24", $F278, IF($C278 ="2024-25", INDEX( 'PR24 Forecast'!$F$5:$F$140, MATCH('Household delivery'!$A278, 'PR24 Forecast'!$AA$5:$AA$140, 0)), 'Household delivery'!E278)),"")</f>
        <v>129.09800000000001</v>
      </c>
      <c r="H278" s="10">
        <f t="shared" si="31"/>
        <v>3.1624807853656449E-2</v>
      </c>
      <c r="I278" s="9">
        <f>IF(C278&gt;="2025-26",D278*'Household rates'!$O$81*'Household rates'!$O$52,"")</f>
        <v>35.374393233022673</v>
      </c>
      <c r="J278" s="9">
        <f t="shared" si="30"/>
        <v>93.72360676697734</v>
      </c>
      <c r="M278"/>
    </row>
    <row r="279" spans="1:13" ht="14.25">
      <c r="A279" s="4" t="str">
        <f t="shared" si="27"/>
        <v>TMS29</v>
      </c>
      <c r="B279" s="4" t="s">
        <v>47</v>
      </c>
      <c r="C279" s="4" t="s">
        <v>104</v>
      </c>
      <c r="D279" s="4">
        <f>IF(C279 &lt; "2024-25", INDEX('Historic replacements'!$G$3:$G$233, MATCH('Household delivery'!A279, 'Historic replacements'!$A$3:$A$233, 0)), INDEX('PR24 Forecast'!$W$5:$W$140, MATCH('Household delivery'!A279, 'PR24 Forecast'!$AA$5:$AA$140, 0)))</f>
        <v>4134.018</v>
      </c>
      <c r="E279" s="9">
        <f>IFERROR(IF('Household delivery'!C279&lt;="2024-25", INDEX('PR19 Forecast'!$E$4:$E$139, MATCH('Household delivery'!A279, 'PR19 Forecast'!$G$4:$G$139, 0)), INDEX('PR24 Forecast'!$K$5:$K$140, MATCH('Household delivery'!$A279, 'PR24 Forecast'!$AA$5:$AA$140, 0))), "")</f>
        <v>129.09800000000001</v>
      </c>
      <c r="F279" s="4" t="str">
        <f>IFERROR(INDEX('Historic replacements'!$E$3:$E$233, MATCH('Household delivery'!$A279, 'Historic replacements'!$A$3:$A$233, 0)), "")</f>
        <v/>
      </c>
      <c r="G279" s="9">
        <f>IFERROR(IF($C279 &lt;= "2023-24", $F279, IF($C279 ="2024-25", INDEX( 'PR24 Forecast'!$F$5:$F$140, MATCH('Household delivery'!$A279, 'PR24 Forecast'!$AA$5:$AA$140, 0)), 'Household delivery'!E279)),"")</f>
        <v>129.09800000000001</v>
      </c>
      <c r="H279" s="10">
        <f t="shared" si="31"/>
        <v>3.1228214294180628E-2</v>
      </c>
      <c r="I279" s="9">
        <f>IF(C279&gt;="2025-26",D279*'Household rates'!$O$81*'Household rates'!$O$52,"")</f>
        <v>35.823642632761675</v>
      </c>
      <c r="J279" s="9">
        <f t="shared" si="30"/>
        <v>93.274357367238338</v>
      </c>
      <c r="M279"/>
    </row>
    <row r="280" spans="1:13" ht="14.25">
      <c r="A280" s="4" t="str">
        <f t="shared" si="27"/>
        <v>TMS30</v>
      </c>
      <c r="B280" s="4" t="s">
        <v>47</v>
      </c>
      <c r="C280" s="4" t="s">
        <v>105</v>
      </c>
      <c r="D280" s="4">
        <f>IF(C280 &lt; "2024-25", INDEX('Historic replacements'!$G$3:$G$233, MATCH('Household delivery'!A280, 'Historic replacements'!$A$3:$A$233, 0)), INDEX('PR24 Forecast'!$W$5:$W$140, MATCH('Household delivery'!A280, 'PR24 Forecast'!$AA$5:$AA$140, 0)))</f>
        <v>4183.6269999999986</v>
      </c>
      <c r="E280" s="9">
        <f>IFERROR(IF('Household delivery'!C280&lt;="2024-25", INDEX('PR19 Forecast'!$E$4:$E$139, MATCH('Household delivery'!A280, 'PR19 Forecast'!$G$4:$G$139, 0)), INDEX('PR24 Forecast'!$K$5:$K$140, MATCH('Household delivery'!$A280, 'PR24 Forecast'!$AA$5:$AA$140, 0))), "")</f>
        <v>129.09800000000001</v>
      </c>
      <c r="F280" s="4" t="str">
        <f>IFERROR(INDEX('Historic replacements'!$E$3:$E$233, MATCH('Household delivery'!$A280, 'Historic replacements'!$A$3:$A$233, 0)), "")</f>
        <v/>
      </c>
      <c r="G280" s="9">
        <f>IFERROR(IF($C280 &lt;= "2023-24", $F280, IF($C280 ="2024-25", INDEX( 'PR24 Forecast'!$F$5:$F$140, MATCH('Household delivery'!$A280, 'PR24 Forecast'!$AA$5:$AA$140, 0)), 'Household delivery'!E280)),"")</f>
        <v>129.09800000000001</v>
      </c>
      <c r="H280" s="10">
        <f t="shared" si="31"/>
        <v>3.0857913480336573E-2</v>
      </c>
      <c r="I280" s="9">
        <f>IF(C280&gt;="2025-26",D280*'Household rates'!$O$81*'Household rates'!$O$52,"")</f>
        <v>36.25353313816553</v>
      </c>
      <c r="J280" s="9">
        <f t="shared" si="30"/>
        <v>92.844466861834491</v>
      </c>
      <c r="M280"/>
    </row>
    <row r="281" spans="1:13" ht="14.25">
      <c r="A281" s="4" t="str">
        <f t="shared" si="27"/>
        <v>WSH12</v>
      </c>
      <c r="B281" s="4" t="s">
        <v>48</v>
      </c>
      <c r="C281" s="4" t="s">
        <v>28</v>
      </c>
      <c r="D281" s="4">
        <f>IF(C281 &lt; "2024-25", INDEX('Historic replacements'!$G$3:$G$233, MATCH('Household delivery'!A281, 'Historic replacements'!$A$3:$A$233, 0)), INDEX('PR24 Forecast'!$W$5:$W$140, MATCH('Household delivery'!A281, 'PR24 Forecast'!$AA$5:$AA$140, 0)))</f>
        <v>1276.569</v>
      </c>
      <c r="E281" s="9" t="str">
        <f>IFERROR(IF('Household delivery'!C281&lt;="2024-25", INDEX('PR19 Forecast'!$E$4:$E$139, MATCH('Household delivery'!A281, 'PR19 Forecast'!$G$4:$G$139, 0)), INDEX('PR24 Forecast'!$K$5:$K$140, MATCH('Household delivery'!$A281, 'PR24 Forecast'!$AA$5:$AA$140, 0))), "")</f>
        <v/>
      </c>
      <c r="F281" s="4">
        <f>IFERROR(INDEX('Historic replacements'!$E$3:$E$233, MATCH('Household delivery'!$A281, 'Historic replacements'!$A$3:$A$233, 0)), "")</f>
        <v>9.1969999999999992</v>
      </c>
      <c r="G281" s="9">
        <f>IFERROR(IF($C281 &lt;= "2023-24", $F281, IF($C281 ="2024-25", INDEX( 'PR24 Forecast'!$F$5:$F$140, MATCH('Household delivery'!$A281, 'PR24 Forecast'!$AA$5:$AA$140, 0)), 'Household delivery'!E281)),"")</f>
        <v>9.1969999999999992</v>
      </c>
      <c r="H281" s="10">
        <f t="shared" si="31"/>
        <v>7.2044676002628915E-3</v>
      </c>
      <c r="I281" s="9" t="str">
        <f>IF(C281&gt;="2025-26",D281*'Household rates'!$O$81*'Household rates'!$O$52,"")</f>
        <v/>
      </c>
      <c r="J281" s="9" t="str">
        <f t="shared" si="30"/>
        <v/>
      </c>
      <c r="M281"/>
    </row>
    <row r="282" spans="1:13" ht="14.25">
      <c r="A282" s="4" t="str">
        <f t="shared" si="27"/>
        <v>WSH13</v>
      </c>
      <c r="B282" s="4" t="s">
        <v>48</v>
      </c>
      <c r="C282" s="4" t="s">
        <v>29</v>
      </c>
      <c r="D282" s="4">
        <f>IF(C282 &lt; "2024-25", INDEX('Historic replacements'!$G$3:$G$233, MATCH('Household delivery'!A282, 'Historic replacements'!$A$3:$A$233, 0)), INDEX('PR24 Forecast'!$W$5:$W$140, MATCH('Household delivery'!A282, 'PR24 Forecast'!$AA$5:$AA$140, 0)))</f>
        <v>1281.373</v>
      </c>
      <c r="E282" s="9" t="str">
        <f>IFERROR(IF('Household delivery'!C282&lt;="2024-25", INDEX('PR19 Forecast'!$E$4:$E$139, MATCH('Household delivery'!A282, 'PR19 Forecast'!$G$4:$G$139, 0)), INDEX('PR24 Forecast'!$K$5:$K$140, MATCH('Household delivery'!$A282, 'PR24 Forecast'!$AA$5:$AA$140, 0))), "")</f>
        <v/>
      </c>
      <c r="F282" s="4">
        <f>IFERROR(INDEX('Historic replacements'!$E$3:$E$233, MATCH('Household delivery'!$A282, 'Historic replacements'!$A$3:$A$233, 0)), "")</f>
        <v>9.0399999999999991</v>
      </c>
      <c r="G282" s="9">
        <f>IFERROR(IF($C282 &lt;= "2023-24", $F282, IF($C282 ="2024-25", INDEX( 'PR24 Forecast'!$F$5:$F$140, MATCH('Household delivery'!$A282, 'PR24 Forecast'!$AA$5:$AA$140, 0)), 'Household delivery'!E282)),"")</f>
        <v>9.0399999999999991</v>
      </c>
      <c r="H282" s="10">
        <f t="shared" si="31"/>
        <v>7.0549324825792325E-3</v>
      </c>
      <c r="I282" s="9" t="str">
        <f>IF(C282&gt;="2025-26",D282*'Household rates'!$O$81*'Household rates'!$O$52,"")</f>
        <v/>
      </c>
      <c r="J282" s="9" t="str">
        <f t="shared" si="30"/>
        <v/>
      </c>
      <c r="M282"/>
    </row>
    <row r="283" spans="1:13" ht="14.25">
      <c r="A283" s="4" t="str">
        <f t="shared" si="27"/>
        <v>WSH14</v>
      </c>
      <c r="B283" s="4" t="s">
        <v>48</v>
      </c>
      <c r="C283" s="4" t="s">
        <v>30</v>
      </c>
      <c r="D283" s="4">
        <f>IF(C283 &lt; "2024-25", INDEX('Historic replacements'!$G$3:$G$233, MATCH('Household delivery'!A283, 'Historic replacements'!$A$3:$A$233, 0)), INDEX('PR24 Forecast'!$W$5:$W$140, MATCH('Household delivery'!A283, 'PR24 Forecast'!$AA$5:$AA$140, 0)))</f>
        <v>1286.71</v>
      </c>
      <c r="E283" s="9" t="str">
        <f>IFERROR(IF('Household delivery'!C283&lt;="2024-25", INDEX('PR19 Forecast'!$E$4:$E$139, MATCH('Household delivery'!A283, 'PR19 Forecast'!$G$4:$G$139, 0)), INDEX('PR24 Forecast'!$K$5:$K$140, MATCH('Household delivery'!$A283, 'PR24 Forecast'!$AA$5:$AA$140, 0))), "")</f>
        <v/>
      </c>
      <c r="F283" s="4">
        <f>IFERROR(INDEX('Historic replacements'!$E$3:$E$233, MATCH('Household delivery'!$A283, 'Historic replacements'!$A$3:$A$233, 0)), "")</f>
        <v>9.6760000000000002</v>
      </c>
      <c r="G283" s="9">
        <f>IFERROR(IF($C283 &lt;= "2023-24", $F283, IF($C283 ="2024-25", INDEX( 'PR24 Forecast'!$F$5:$F$140, MATCH('Household delivery'!$A283, 'PR24 Forecast'!$AA$5:$AA$140, 0)), 'Household delivery'!E283)),"")</f>
        <v>9.6760000000000002</v>
      </c>
      <c r="H283" s="10">
        <f t="shared" si="31"/>
        <v>7.5199539911868256E-3</v>
      </c>
      <c r="I283" s="9" t="str">
        <f>IF(C283&gt;="2025-26",D283*'Household rates'!$O$81*'Household rates'!$O$52,"")</f>
        <v/>
      </c>
      <c r="J283" s="9" t="str">
        <f t="shared" si="30"/>
        <v/>
      </c>
      <c r="M283"/>
    </row>
    <row r="284" spans="1:13" ht="14.25">
      <c r="A284" s="4" t="str">
        <f t="shared" si="27"/>
        <v>WSH15</v>
      </c>
      <c r="B284" s="4" t="s">
        <v>48</v>
      </c>
      <c r="C284" s="4" t="s">
        <v>31</v>
      </c>
      <c r="D284" s="4">
        <f>IF(C284 &lt; "2024-25", INDEX('Historic replacements'!$G$3:$G$233, MATCH('Household delivery'!A284, 'Historic replacements'!$A$3:$A$233, 0)), INDEX('PR24 Forecast'!$W$5:$W$140, MATCH('Household delivery'!A284, 'PR24 Forecast'!$AA$5:$AA$140, 0)))</f>
        <v>1293.143</v>
      </c>
      <c r="E284" s="9" t="str">
        <f>IFERROR(IF('Household delivery'!C284&lt;="2024-25", INDEX('PR19 Forecast'!$E$4:$E$139, MATCH('Household delivery'!A284, 'PR19 Forecast'!$G$4:$G$139, 0)), INDEX('PR24 Forecast'!$K$5:$K$140, MATCH('Household delivery'!$A284, 'PR24 Forecast'!$AA$5:$AA$140, 0))), "")</f>
        <v/>
      </c>
      <c r="F284" s="4">
        <f>IFERROR(INDEX('Historic replacements'!$E$3:$E$233, MATCH('Household delivery'!$A284, 'Historic replacements'!$A$3:$A$233, 0)), "")</f>
        <v>7.9960000000000004</v>
      </c>
      <c r="G284" s="9">
        <f>IFERROR(IF($C284 &lt;= "2023-24", $F284, IF($C284 ="2024-25", INDEX( 'PR24 Forecast'!$F$5:$F$140, MATCH('Household delivery'!$A284, 'PR24 Forecast'!$AA$5:$AA$140, 0)), 'Household delivery'!E284)),"")</f>
        <v>7.9960000000000004</v>
      </c>
      <c r="H284" s="10">
        <f t="shared" si="31"/>
        <v>6.1833842042218071E-3</v>
      </c>
      <c r="I284" s="9" t="str">
        <f>IF(C284&gt;="2025-26",D284*'Household rates'!$O$81*'Household rates'!$O$52,"")</f>
        <v/>
      </c>
      <c r="J284" s="9" t="str">
        <f t="shared" si="30"/>
        <v/>
      </c>
      <c r="M284"/>
    </row>
    <row r="285" spans="1:13" ht="14.25">
      <c r="A285" s="4" t="str">
        <f t="shared" si="27"/>
        <v>WSH16</v>
      </c>
      <c r="B285" s="4" t="s">
        <v>48</v>
      </c>
      <c r="C285" s="4" t="s">
        <v>32</v>
      </c>
      <c r="D285" s="4">
        <f>IF(C285 &lt; "2024-25", INDEX('Historic replacements'!$G$3:$G$233, MATCH('Household delivery'!A285, 'Historic replacements'!$A$3:$A$233, 0)), INDEX('PR24 Forecast'!$W$5:$W$140, MATCH('Household delivery'!A285, 'PR24 Forecast'!$AA$5:$AA$140, 0)))</f>
        <v>1302.1500000000001</v>
      </c>
      <c r="E285" s="9" t="str">
        <f>IFERROR(IF('Household delivery'!C285&lt;="2024-25", INDEX('PR19 Forecast'!$E$4:$E$139, MATCH('Household delivery'!A285, 'PR19 Forecast'!$G$4:$G$139, 0)), INDEX('PR24 Forecast'!$K$5:$K$140, MATCH('Household delivery'!$A285, 'PR24 Forecast'!$AA$5:$AA$140, 0))), "")</f>
        <v/>
      </c>
      <c r="F285" s="4">
        <f>IFERROR(INDEX('Historic replacements'!$E$3:$E$233, MATCH('Household delivery'!$A285, 'Historic replacements'!$A$3:$A$233, 0)), "")</f>
        <v>8.5960000000000001</v>
      </c>
      <c r="G285" s="9">
        <f>IFERROR(IF($C285 &lt;= "2023-24", $F285, IF($C285 ="2024-25", INDEX( 'PR24 Forecast'!$F$5:$F$140, MATCH('Household delivery'!$A285, 'PR24 Forecast'!$AA$5:$AA$140, 0)), 'Household delivery'!E285)),"")</f>
        <v>8.5960000000000001</v>
      </c>
      <c r="H285" s="10">
        <f t="shared" si="31"/>
        <v>6.6013900088315479E-3</v>
      </c>
      <c r="I285" s="9" t="str">
        <f>IF(C285&gt;="2025-26",D285*'Household rates'!$O$81*'Household rates'!$O$52,"")</f>
        <v/>
      </c>
      <c r="J285" s="9" t="str">
        <f t="shared" si="30"/>
        <v/>
      </c>
      <c r="M285"/>
    </row>
    <row r="286" spans="1:13" ht="14.25">
      <c r="A286" s="4" t="str">
        <f t="shared" ref="A286:A337" si="32">B286&amp;RIGHT(C286,2)</f>
        <v>WSH17</v>
      </c>
      <c r="B286" s="4" t="s">
        <v>48</v>
      </c>
      <c r="C286" s="4" t="s">
        <v>33</v>
      </c>
      <c r="D286" s="4">
        <f>IF(C286 &lt; "2024-25", INDEX('Historic replacements'!$G$3:$G$233, MATCH('Household delivery'!A286, 'Historic replacements'!$A$3:$A$233, 0)), INDEX('PR24 Forecast'!$W$5:$W$140, MATCH('Household delivery'!A286, 'PR24 Forecast'!$AA$5:$AA$140, 0)))</f>
        <v>1308.8610000000001</v>
      </c>
      <c r="E286" s="9" t="str">
        <f>IFERROR(IF('Household delivery'!C286&lt;="2024-25", INDEX('PR19 Forecast'!$E$4:$E$139, MATCH('Household delivery'!A286, 'PR19 Forecast'!$G$4:$G$139, 0)), INDEX('PR24 Forecast'!$K$5:$K$140, MATCH('Household delivery'!$A286, 'PR24 Forecast'!$AA$5:$AA$140, 0))), "")</f>
        <v/>
      </c>
      <c r="F286" s="4">
        <f>IFERROR(INDEX('Historic replacements'!$E$3:$E$233, MATCH('Household delivery'!$A286, 'Historic replacements'!$A$3:$A$233, 0)), "")</f>
        <v>7.5979999999999999</v>
      </c>
      <c r="G286" s="9">
        <f>IFERROR(IF($C286 &lt;= "2023-24", $F286, IF($C286 ="2024-25", INDEX( 'PR24 Forecast'!$F$5:$F$140, MATCH('Household delivery'!$A286, 'PR24 Forecast'!$AA$5:$AA$140, 0)), 'Household delivery'!E286)),"")</f>
        <v>7.5979999999999999</v>
      </c>
      <c r="H286" s="10">
        <f t="shared" si="31"/>
        <v>5.8050472892079447E-3</v>
      </c>
      <c r="I286" s="9" t="str">
        <f>IF(C286&gt;="2025-26",D286*'Household rates'!$O$81*'Household rates'!$O$52,"")</f>
        <v/>
      </c>
      <c r="J286" s="9" t="str">
        <f t="shared" si="30"/>
        <v/>
      </c>
      <c r="M286"/>
    </row>
    <row r="287" spans="1:13" ht="14.25">
      <c r="A287" s="4" t="str">
        <f t="shared" si="32"/>
        <v>WSH18</v>
      </c>
      <c r="B287" s="4" t="s">
        <v>48</v>
      </c>
      <c r="C287" s="4" t="s">
        <v>34</v>
      </c>
      <c r="D287" s="4">
        <f>IF(C287 &lt; "2024-25", INDEX('Historic replacements'!$G$3:$G$233, MATCH('Household delivery'!A287, 'Historic replacements'!$A$3:$A$233, 0)), INDEX('PR24 Forecast'!$W$5:$W$140, MATCH('Household delivery'!A287, 'PR24 Forecast'!$AA$5:$AA$140, 0)))</f>
        <v>1316.998</v>
      </c>
      <c r="E287" s="9">
        <f>IFERROR(IF('Household delivery'!C287&lt;="2024-25", INDEX('PR19 Forecast'!$E$4:$E$139, MATCH('Household delivery'!A287, 'PR19 Forecast'!$G$4:$G$139, 0)), INDEX('PR24 Forecast'!$K$5:$K$140, MATCH('Household delivery'!$A287, 'PR24 Forecast'!$AA$5:$AA$140, 0))), "")</f>
        <v>8.0190000000000001</v>
      </c>
      <c r="F287" s="4">
        <f>IFERROR(INDEX('Historic replacements'!$E$3:$E$233, MATCH('Household delivery'!$A287, 'Historic replacements'!$A$3:$A$233, 0)), "")</f>
        <v>8.0190000000000001</v>
      </c>
      <c r="G287" s="9">
        <f>IFERROR(IF($C287 &lt;= "2023-24", $F287, IF($C287 ="2024-25", INDEX( 'PR24 Forecast'!$F$5:$F$140, MATCH('Household delivery'!$A287, 'PR24 Forecast'!$AA$5:$AA$140, 0)), 'Household delivery'!E287)),"")</f>
        <v>8.0190000000000001</v>
      </c>
      <c r="H287" s="10">
        <f t="shared" si="31"/>
        <v>6.0888475153341162E-3</v>
      </c>
      <c r="I287" s="9" t="str">
        <f>IF(C287&gt;="2025-26",D287*'Household rates'!$O$81*'Household rates'!$O$52,"")</f>
        <v/>
      </c>
      <c r="J287" s="9" t="str">
        <f t="shared" si="30"/>
        <v/>
      </c>
      <c r="M287"/>
    </row>
    <row r="288" spans="1:13" ht="14.25">
      <c r="A288" s="4" t="str">
        <f t="shared" si="32"/>
        <v>WSH19</v>
      </c>
      <c r="B288" s="4" t="s">
        <v>48</v>
      </c>
      <c r="C288" s="4" t="s">
        <v>35</v>
      </c>
      <c r="D288" s="4">
        <f>IF(C288 &lt; "2024-25", INDEX('Historic replacements'!$G$3:$G$233, MATCH('Household delivery'!A288, 'Historic replacements'!$A$3:$A$233, 0)), INDEX('PR24 Forecast'!$W$5:$W$140, MATCH('Household delivery'!A288, 'PR24 Forecast'!$AA$5:$AA$140, 0)))</f>
        <v>1325.4110000000001</v>
      </c>
      <c r="E288" s="9">
        <f>IFERROR(IF('Household delivery'!C288&lt;="2024-25", INDEX('PR19 Forecast'!$E$4:$E$139, MATCH('Household delivery'!A288, 'PR19 Forecast'!$G$4:$G$139, 0)), INDEX('PR24 Forecast'!$K$5:$K$140, MATCH('Household delivery'!$A288, 'PR24 Forecast'!$AA$5:$AA$140, 0))), "")</f>
        <v>8.8729999999999993</v>
      </c>
      <c r="F288" s="4">
        <f>IFERROR(INDEX('Historic replacements'!$E$3:$E$233, MATCH('Household delivery'!$A288, 'Historic replacements'!$A$3:$A$233, 0)), "")</f>
        <v>8.8729999999999993</v>
      </c>
      <c r="G288" s="9">
        <f>IFERROR(IF($C288 &lt;= "2023-24", $F288, IF($C288 ="2024-25", INDEX( 'PR24 Forecast'!$F$5:$F$140, MATCH('Household delivery'!$A288, 'PR24 Forecast'!$AA$5:$AA$140, 0)), 'Household delivery'!E288)),"")</f>
        <v>8.8729999999999993</v>
      </c>
      <c r="H288" s="10">
        <f t="shared" si="31"/>
        <v>6.6945272070323839E-3</v>
      </c>
      <c r="I288" s="9" t="str">
        <f>IF(C288&gt;="2025-26",D288*'Household rates'!$O$81*'Household rates'!$O$52,"")</f>
        <v/>
      </c>
      <c r="J288" s="9" t="str">
        <f t="shared" si="30"/>
        <v/>
      </c>
      <c r="M288"/>
    </row>
    <row r="289" spans="1:13" ht="14.25">
      <c r="A289" s="4" t="str">
        <f t="shared" si="32"/>
        <v>WSH20</v>
      </c>
      <c r="B289" s="4" t="s">
        <v>48</v>
      </c>
      <c r="C289" s="4" t="s">
        <v>36</v>
      </c>
      <c r="D289" s="4">
        <f>IF(C289 &lt; "2024-25", INDEX('Historic replacements'!$G$3:$G$233, MATCH('Household delivery'!A289, 'Historic replacements'!$A$3:$A$233, 0)), INDEX('PR24 Forecast'!$W$5:$W$140, MATCH('Household delivery'!A289, 'PR24 Forecast'!$AA$5:$AA$140, 0)))</f>
        <v>1334.8679999999999</v>
      </c>
      <c r="E289" s="9">
        <f>IFERROR(IF('Household delivery'!C289&lt;="2024-25", INDEX('PR19 Forecast'!$E$4:$E$139, MATCH('Household delivery'!A289, 'PR19 Forecast'!$G$4:$G$139, 0)), INDEX('PR24 Forecast'!$K$5:$K$140, MATCH('Household delivery'!$A289, 'PR24 Forecast'!$AA$5:$AA$140, 0))), "")</f>
        <v>8.3089999999999993</v>
      </c>
      <c r="F289" s="4">
        <f>IFERROR(INDEX('Historic replacements'!$E$3:$E$233, MATCH('Household delivery'!$A289, 'Historic replacements'!$A$3:$A$233, 0)), "")</f>
        <v>7.6589999999999998</v>
      </c>
      <c r="G289" s="9">
        <f>IFERROR(IF($C289 &lt;= "2023-24", $F289, IF($C289 ="2024-25", INDEX( 'PR24 Forecast'!$F$5:$F$140, MATCH('Household delivery'!$A289, 'PR24 Forecast'!$AA$5:$AA$140, 0)), 'Household delivery'!E289)),"")</f>
        <v>7.6589999999999998</v>
      </c>
      <c r="H289" s="10">
        <f t="shared" si="31"/>
        <v>5.7376459694891179E-3</v>
      </c>
      <c r="I289" s="9" t="str">
        <f>IF(C289&gt;="2025-26",D289*'Household rates'!$O$81*'Household rates'!$O$52,"")</f>
        <v/>
      </c>
      <c r="J289" s="9" t="str">
        <f t="shared" si="30"/>
        <v/>
      </c>
      <c r="M289"/>
    </row>
    <row r="290" spans="1:13" ht="14.25">
      <c r="A290" s="4" t="str">
        <f t="shared" si="32"/>
        <v>WSH21</v>
      </c>
      <c r="B290" s="4" t="s">
        <v>48</v>
      </c>
      <c r="C290" s="4" t="s">
        <v>37</v>
      </c>
      <c r="D290" s="4">
        <f>IF(C290 &lt; "2024-25", INDEX('Historic replacements'!$G$3:$G$233, MATCH('Household delivery'!A290, 'Historic replacements'!$A$3:$A$233, 0)), INDEX('PR24 Forecast'!$W$5:$W$140, MATCH('Household delivery'!A290, 'PR24 Forecast'!$AA$5:$AA$140, 0)))</f>
        <v>1342.875</v>
      </c>
      <c r="E290" s="9">
        <f>IFERROR(IF('Household delivery'!C290&lt;="2024-25", INDEX('PR19 Forecast'!$E$4:$E$139, MATCH('Household delivery'!A290, 'PR19 Forecast'!$G$4:$G$139, 0)), INDEX('PR24 Forecast'!$K$5:$K$140, MATCH('Household delivery'!$A290, 'PR24 Forecast'!$AA$5:$AA$140, 0))), "")</f>
        <v>11.371</v>
      </c>
      <c r="F290" s="4">
        <f>IFERROR(INDEX('Historic replacements'!$E$3:$E$233, MATCH('Household delivery'!$A290, 'Historic replacements'!$A$3:$A$233, 0)), "")</f>
        <v>5.2569999999999997</v>
      </c>
      <c r="G290" s="9">
        <f>IFERROR(IF($C290 &lt;= "2023-24", $F290, IF($C290 ="2024-25", INDEX( 'PR24 Forecast'!$F$5:$F$140, MATCH('Household delivery'!$A290, 'PR24 Forecast'!$AA$5:$AA$140, 0)), 'Household delivery'!E290)),"")</f>
        <v>5.2569999999999997</v>
      </c>
      <c r="H290" s="10">
        <f t="shared" si="31"/>
        <v>3.9147351763939306E-3</v>
      </c>
      <c r="I290" s="9" t="str">
        <f>IF(C290&gt;="2025-26",D290*'Household rates'!$O$81*'Household rates'!$O$52,"")</f>
        <v/>
      </c>
      <c r="J290" s="9" t="str">
        <f t="shared" si="30"/>
        <v/>
      </c>
      <c r="M290"/>
    </row>
    <row r="291" spans="1:13" ht="14.25">
      <c r="A291" s="4" t="str">
        <f t="shared" si="32"/>
        <v>WSH22</v>
      </c>
      <c r="B291" s="4" t="s">
        <v>48</v>
      </c>
      <c r="C291" s="4" t="s">
        <v>38</v>
      </c>
      <c r="D291" s="4">
        <f>IF(C291 &lt; "2024-25", INDEX('Historic replacements'!$G$3:$G$233, MATCH('Household delivery'!A291, 'Historic replacements'!$A$3:$A$233, 0)), INDEX('PR24 Forecast'!$W$5:$W$140, MATCH('Household delivery'!A291, 'PR24 Forecast'!$AA$5:$AA$140, 0)))</f>
        <v>1349.4570000000001</v>
      </c>
      <c r="E291" s="9">
        <f>IFERROR(IF('Household delivery'!C291&lt;="2024-25", INDEX('PR19 Forecast'!$E$4:$E$139, MATCH('Household delivery'!A291, 'PR19 Forecast'!$G$4:$G$139, 0)), INDEX('PR24 Forecast'!$K$5:$K$140, MATCH('Household delivery'!$A291, 'PR24 Forecast'!$AA$5:$AA$140, 0))), "")</f>
        <v>11.471</v>
      </c>
      <c r="F291" s="4">
        <f>IFERROR(INDEX('Historic replacements'!$E$3:$E$233, MATCH('Household delivery'!$A291, 'Historic replacements'!$A$3:$A$233, 0)), "")</f>
        <v>5.0409999999999995</v>
      </c>
      <c r="G291" s="9">
        <f>IFERROR(IF($C291 &lt;= "2023-24", $F291, IF($C291 ="2024-25", INDEX( 'PR24 Forecast'!$F$5:$F$140, MATCH('Household delivery'!$A291, 'PR24 Forecast'!$AA$5:$AA$140, 0)), 'Household delivery'!E291)),"")</f>
        <v>5.0409999999999995</v>
      </c>
      <c r="H291" s="10">
        <f t="shared" si="31"/>
        <v>3.7355766059978192E-3</v>
      </c>
      <c r="I291" s="9" t="str">
        <f>IF(C291&gt;="2025-26",D291*'Household rates'!$O$81*'Household rates'!$O$52,"")</f>
        <v/>
      </c>
      <c r="J291" s="9" t="str">
        <f t="shared" si="30"/>
        <v/>
      </c>
      <c r="M291"/>
    </row>
    <row r="292" spans="1:13" ht="14.25">
      <c r="A292" s="4" t="str">
        <f t="shared" si="32"/>
        <v>WSH23</v>
      </c>
      <c r="B292" s="4" t="s">
        <v>48</v>
      </c>
      <c r="C292" s="4" t="s">
        <v>39</v>
      </c>
      <c r="D292" s="4">
        <f>IF(C292 &lt; "2024-25", INDEX('Historic replacements'!$G$3:$G$233, MATCH('Household delivery'!A292, 'Historic replacements'!$A$3:$A$233, 0)), INDEX('PR24 Forecast'!$W$5:$W$140, MATCH('Household delivery'!A292, 'PR24 Forecast'!$AA$5:$AA$140, 0)))</f>
        <v>1358.1310000000001</v>
      </c>
      <c r="E292" s="9">
        <f>IFERROR(IF('Household delivery'!C292&lt;="2024-25", INDEX('PR19 Forecast'!$E$4:$E$139, MATCH('Household delivery'!A292, 'PR19 Forecast'!$G$4:$G$139, 0)), INDEX('PR24 Forecast'!$K$5:$K$140, MATCH('Household delivery'!$A292, 'PR24 Forecast'!$AA$5:$AA$140, 0))), "")</f>
        <v>11.420999999999999</v>
      </c>
      <c r="F292" s="4">
        <f>IFERROR(INDEX('Historic replacements'!$E$3:$E$233, MATCH('Household delivery'!$A292, 'Historic replacements'!$A$3:$A$233, 0)), "")</f>
        <v>5.0449999999999999</v>
      </c>
      <c r="G292" s="9">
        <f>IFERROR(IF($C292 &lt;= "2023-24", $F292, IF($C292 ="2024-25", INDEX( 'PR24 Forecast'!$F$5:$F$140, MATCH('Household delivery'!$A292, 'PR24 Forecast'!$AA$5:$AA$140, 0)), 'Household delivery'!E292)),"")</f>
        <v>5.0449999999999999</v>
      </c>
      <c r="H292" s="10">
        <f t="shared" si="31"/>
        <v>3.7146637548218838E-3</v>
      </c>
      <c r="I292" s="9" t="str">
        <f>IF(C292&gt;="2025-26",D292*'Household rates'!$O$81*'Household rates'!$O$52,"")</f>
        <v/>
      </c>
      <c r="J292" s="9" t="str">
        <f t="shared" si="30"/>
        <v/>
      </c>
      <c r="M292"/>
    </row>
    <row r="293" spans="1:13" ht="14.25">
      <c r="A293" s="4" t="str">
        <f t="shared" si="32"/>
        <v>WSH24</v>
      </c>
      <c r="B293" s="4" t="s">
        <v>48</v>
      </c>
      <c r="C293" s="4" t="s">
        <v>40</v>
      </c>
      <c r="D293" s="4">
        <f>IF(C293 &lt; "2024-25", INDEX('Historic replacements'!$G$3:$G$233, MATCH('Household delivery'!A293, 'Historic replacements'!$A$3:$A$233, 0)), INDEX('PR24 Forecast'!$W$5:$W$140, MATCH('Household delivery'!A293, 'PR24 Forecast'!$AA$5:$AA$140, 0)))</f>
        <v>1363.856</v>
      </c>
      <c r="E293" s="9">
        <f>IFERROR(IF('Household delivery'!C293&lt;="2024-25", INDEX('PR19 Forecast'!$E$4:$E$139, MATCH('Household delivery'!A293, 'PR19 Forecast'!$G$4:$G$139, 0)), INDEX('PR24 Forecast'!$K$5:$K$140, MATCH('Household delivery'!$A293, 'PR24 Forecast'!$AA$5:$AA$140, 0))), "")</f>
        <v>11.571</v>
      </c>
      <c r="F293" s="4">
        <f>IFERROR(INDEX('Historic replacements'!$E$3:$E$233, MATCH('Household delivery'!$A293, 'Historic replacements'!$A$3:$A$233, 0)), "")</f>
        <v>6.722999999999999</v>
      </c>
      <c r="G293" s="9">
        <f>IFERROR(IF($C293 &lt;= "2023-24", $F293, IF($C293 ="2024-25", INDEX( 'PR24 Forecast'!$F$5:$F$140, MATCH('Household delivery'!$A293, 'PR24 Forecast'!$AA$5:$AA$140, 0)), 'Household delivery'!E293)),"")</f>
        <v>6.722999999999999</v>
      </c>
      <c r="H293" s="10">
        <f t="shared" si="31"/>
        <v>4.9294060370009734E-3</v>
      </c>
      <c r="I293" s="9" t="str">
        <f>IF(C293&gt;="2025-26",D293*'Household rates'!$O$81*'Household rates'!$O$52,"")</f>
        <v/>
      </c>
      <c r="J293" s="9" t="str">
        <f t="shared" si="30"/>
        <v/>
      </c>
      <c r="M293"/>
    </row>
    <row r="294" spans="1:13" ht="14.25">
      <c r="A294" s="4" t="str">
        <f t="shared" si="32"/>
        <v>WSH25</v>
      </c>
      <c r="B294" s="4" t="s">
        <v>48</v>
      </c>
      <c r="C294" s="4" t="s">
        <v>65</v>
      </c>
      <c r="D294" s="4">
        <f>IF(C294 &lt; "2024-25", INDEX('Historic replacements'!$G$3:$G$233, MATCH('Household delivery'!A294, 'Historic replacements'!$A$3:$A$233, 0)), INDEX('PR24 Forecast'!$W$5:$W$140, MATCH('Household delivery'!A294, 'PR24 Forecast'!$AA$5:$AA$140, 0)))</f>
        <v>1372.56</v>
      </c>
      <c r="E294" s="9">
        <f>IFERROR(IF('Household delivery'!C294&lt;="2024-25", INDEX('PR19 Forecast'!$E$4:$E$139, MATCH('Household delivery'!A294, 'PR19 Forecast'!$G$4:$G$139, 0)), INDEX('PR24 Forecast'!$K$5:$K$140, MATCH('Household delivery'!$A294, 'PR24 Forecast'!$AA$5:$AA$140, 0))), "")</f>
        <v>11.670999999999999</v>
      </c>
      <c r="F294" s="4" t="str">
        <f>IFERROR(INDEX('Historic replacements'!$E$3:$E$233, MATCH('Household delivery'!$A294, 'Historic replacements'!$A$3:$A$233, 0)), "")</f>
        <v/>
      </c>
      <c r="G294" s="9">
        <f>IFERROR(IF($C294 &lt;= "2023-24", $F294, IF($C294 ="2024-25", INDEX( 'PR24 Forecast'!$F$5:$F$140, MATCH('Household delivery'!$A294, 'PR24 Forecast'!$AA$5:$AA$140, 0)), 'Household delivery'!E294)),"")</f>
        <v>9.2040000000000006</v>
      </c>
      <c r="H294" s="10">
        <f t="shared" si="31"/>
        <v>6.7057177828291669E-3</v>
      </c>
      <c r="I294" s="9" t="str">
        <f>IF(C294&gt;="2025-26",D294*'Household rates'!$O$81*'Household rates'!$O$52,"")</f>
        <v/>
      </c>
      <c r="J294" s="9" t="str">
        <f t="shared" si="30"/>
        <v/>
      </c>
      <c r="M294"/>
    </row>
    <row r="295" spans="1:13" ht="14.25">
      <c r="A295" s="4" t="str">
        <f t="shared" si="32"/>
        <v>WSH26</v>
      </c>
      <c r="B295" s="4" t="s">
        <v>48</v>
      </c>
      <c r="C295" s="4" t="s">
        <v>101</v>
      </c>
      <c r="D295" s="4">
        <f>IF(C295 &lt; "2024-25", INDEX('Historic replacements'!$G$3:$G$233, MATCH('Household delivery'!A295, 'Historic replacements'!$A$3:$A$233, 0)), INDEX('PR24 Forecast'!$W$5:$W$140, MATCH('Household delivery'!A295, 'PR24 Forecast'!$AA$5:$AA$140, 0)))</f>
        <v>1381.21</v>
      </c>
      <c r="E295" s="9">
        <f>IFERROR(IF('Household delivery'!C295&lt;="2024-25", INDEX('PR19 Forecast'!$E$4:$E$139, MATCH('Household delivery'!A295, 'PR19 Forecast'!$G$4:$G$139, 0)), INDEX('PR24 Forecast'!$K$5:$K$140, MATCH('Household delivery'!$A295, 'PR24 Forecast'!$AA$5:$AA$140, 0))), "")</f>
        <v>57.28631888755195</v>
      </c>
      <c r="F295" s="4" t="str">
        <f>IFERROR(INDEX('Historic replacements'!$E$3:$E$233, MATCH('Household delivery'!$A295, 'Historic replacements'!$A$3:$A$233, 0)), "")</f>
        <v/>
      </c>
      <c r="G295" s="9">
        <f>IFERROR(IF($C295 &lt;= "2023-24", $F295, IF($C295 ="2024-25", INDEX( 'PR24 Forecast'!$F$5:$F$140, MATCH('Household delivery'!$A295, 'PR24 Forecast'!$AA$5:$AA$140, 0)), 'Household delivery'!E295)),"")</f>
        <v>57.28631888755195</v>
      </c>
      <c r="H295" s="10">
        <f t="shared" si="31"/>
        <v>4.1475459117405716E-2</v>
      </c>
      <c r="I295" s="9">
        <f>IF(C295&gt;="2025-26",D295*'Household rates'!$O$81*'Household rates'!$O$52,"")</f>
        <v>11.968978712912417</v>
      </c>
      <c r="J295" s="9">
        <f t="shared" si="30"/>
        <v>45.317340174639533</v>
      </c>
      <c r="M295"/>
    </row>
    <row r="296" spans="1:13" ht="14.25">
      <c r="A296" s="4" t="str">
        <f t="shared" si="32"/>
        <v>WSH27</v>
      </c>
      <c r="B296" s="4" t="s">
        <v>48</v>
      </c>
      <c r="C296" s="4" t="s">
        <v>102</v>
      </c>
      <c r="D296" s="4">
        <f>IF(C296 &lt; "2024-25", INDEX('Historic replacements'!$G$3:$G$233, MATCH('Household delivery'!A296, 'Historic replacements'!$A$3:$A$233, 0)), INDEX('PR24 Forecast'!$W$5:$W$140, MATCH('Household delivery'!A296, 'PR24 Forecast'!$AA$5:$AA$140, 0)))</f>
        <v>1389.6369999999999</v>
      </c>
      <c r="E296" s="9">
        <f>IFERROR(IF('Household delivery'!C296&lt;="2024-25", INDEX('PR19 Forecast'!$E$4:$E$139, MATCH('Household delivery'!A296, 'PR19 Forecast'!$G$4:$G$139, 0)), INDEX('PR24 Forecast'!$K$5:$K$140, MATCH('Household delivery'!$A296, 'PR24 Forecast'!$AA$5:$AA$140, 0))), "")</f>
        <v>70.540185538578527</v>
      </c>
      <c r="F296" s="4" t="str">
        <f>IFERROR(INDEX('Historic replacements'!$E$3:$E$233, MATCH('Household delivery'!$A296, 'Historic replacements'!$A$3:$A$233, 0)), "")</f>
        <v/>
      </c>
      <c r="G296" s="9">
        <f>IFERROR(IF($C296 &lt;= "2023-24", $F296, IF($C296 ="2024-25", INDEX( 'PR24 Forecast'!$F$5:$F$140, MATCH('Household delivery'!$A296, 'PR24 Forecast'!$AA$5:$AA$140, 0)), 'Household delivery'!E296)),"")</f>
        <v>70.540185538578527</v>
      </c>
      <c r="H296" s="10">
        <f t="shared" si="31"/>
        <v>5.0761591364204127E-2</v>
      </c>
      <c r="I296" s="9">
        <f>IF(C296&gt;="2025-26",D296*'Household rates'!$O$81*'Household rates'!$O$52,"")</f>
        <v>12.04200351262695</v>
      </c>
      <c r="J296" s="9">
        <f t="shared" si="30"/>
        <v>58.498182025951579</v>
      </c>
      <c r="M296"/>
    </row>
    <row r="297" spans="1:13" ht="14.25">
      <c r="A297" s="4" t="str">
        <f t="shared" si="32"/>
        <v>WSH28</v>
      </c>
      <c r="B297" s="4" t="s">
        <v>48</v>
      </c>
      <c r="C297" s="4" t="s">
        <v>103</v>
      </c>
      <c r="D297" s="4">
        <f>IF(C297 &lt; "2024-25", INDEX('Historic replacements'!$G$3:$G$233, MATCH('Household delivery'!A297, 'Historic replacements'!$A$3:$A$233, 0)), INDEX('PR24 Forecast'!$W$5:$W$140, MATCH('Household delivery'!A297, 'PR24 Forecast'!$AA$5:$AA$140, 0)))</f>
        <v>1398.018</v>
      </c>
      <c r="E297" s="9">
        <f>IFERROR(IF('Household delivery'!C297&lt;="2024-25", INDEX('PR19 Forecast'!$E$4:$E$139, MATCH('Household delivery'!A297, 'PR19 Forecast'!$G$4:$G$139, 0)), INDEX('PR24 Forecast'!$K$5:$K$140, MATCH('Household delivery'!$A297, 'PR24 Forecast'!$AA$5:$AA$140, 0))), "")</f>
        <v>74.798446750946212</v>
      </c>
      <c r="F297" s="4" t="str">
        <f>IFERROR(INDEX('Historic replacements'!$E$3:$E$233, MATCH('Household delivery'!$A297, 'Historic replacements'!$A$3:$A$233, 0)), "")</f>
        <v/>
      </c>
      <c r="G297" s="9">
        <f>IFERROR(IF($C297 &lt;= "2023-24", $F297, IF($C297 ="2024-25", INDEX( 'PR24 Forecast'!$F$5:$F$140, MATCH('Household delivery'!$A297, 'PR24 Forecast'!$AA$5:$AA$140, 0)), 'Household delivery'!E297)),"")</f>
        <v>74.798446750946212</v>
      </c>
      <c r="H297" s="10">
        <f t="shared" si="31"/>
        <v>5.3503207219754115E-2</v>
      </c>
      <c r="I297" s="9">
        <f>IF(C297&gt;="2025-26",D297*'Household rates'!$O$81*'Household rates'!$O$52,"")</f>
        <v>12.114629695895911</v>
      </c>
      <c r="J297" s="9">
        <f t="shared" si="30"/>
        <v>62.683817055050298</v>
      </c>
      <c r="M297"/>
    </row>
    <row r="298" spans="1:13" ht="14.25">
      <c r="A298" s="4" t="str">
        <f t="shared" si="32"/>
        <v>WSH29</v>
      </c>
      <c r="B298" s="4" t="s">
        <v>48</v>
      </c>
      <c r="C298" s="4" t="s">
        <v>104</v>
      </c>
      <c r="D298" s="4">
        <f>IF(C298 &lt; "2024-25", INDEX('Historic replacements'!$G$3:$G$233, MATCH('Household delivery'!A298, 'Historic replacements'!$A$3:$A$233, 0)), INDEX('PR24 Forecast'!$W$5:$W$140, MATCH('Household delivery'!A298, 'PR24 Forecast'!$AA$5:$AA$140, 0)))</f>
        <v>1406.241</v>
      </c>
      <c r="E298" s="9">
        <f>IFERROR(IF('Household delivery'!C298&lt;="2024-25", INDEX('PR19 Forecast'!$E$4:$E$139, MATCH('Household delivery'!A298, 'PR19 Forecast'!$G$4:$G$139, 0)), INDEX('PR24 Forecast'!$K$5:$K$140, MATCH('Household delivery'!$A298, 'PR24 Forecast'!$AA$5:$AA$140, 0))), "")</f>
        <v>76.938516859248693</v>
      </c>
      <c r="F298" s="4" t="str">
        <f>IFERROR(INDEX('Historic replacements'!$E$3:$E$233, MATCH('Household delivery'!$A298, 'Historic replacements'!$A$3:$A$233, 0)), "")</f>
        <v/>
      </c>
      <c r="G298" s="9">
        <f>IFERROR(IF($C298 &lt;= "2023-24", $F298, IF($C298 ="2024-25", INDEX( 'PR24 Forecast'!$F$5:$F$140, MATCH('Household delivery'!$A298, 'PR24 Forecast'!$AA$5:$AA$140, 0)), 'Household delivery'!E298)),"")</f>
        <v>76.938516859248693</v>
      </c>
      <c r="H298" s="10">
        <f t="shared" si="31"/>
        <v>5.4712184369001257E-2</v>
      </c>
      <c r="I298" s="9">
        <f>IF(C298&gt;="2025-26",D298*'Household rates'!$O$81*'Household rates'!$O$52,"")</f>
        <v>12.185886718330064</v>
      </c>
      <c r="J298" s="9">
        <f t="shared" si="30"/>
        <v>64.752630140918626</v>
      </c>
      <c r="M298"/>
    </row>
    <row r="299" spans="1:13" ht="14.25">
      <c r="A299" s="4" t="str">
        <f t="shared" si="32"/>
        <v>WSH30</v>
      </c>
      <c r="B299" s="4" t="s">
        <v>48</v>
      </c>
      <c r="C299" s="4" t="s">
        <v>105</v>
      </c>
      <c r="D299" s="4">
        <f>IF(C299 &lt; "2024-25", INDEX('Historic replacements'!$G$3:$G$233, MATCH('Household delivery'!A299, 'Historic replacements'!$A$3:$A$233, 0)), INDEX('PR24 Forecast'!$W$5:$W$140, MATCH('Household delivery'!A299, 'PR24 Forecast'!$AA$5:$AA$140, 0)))</f>
        <v>1414.319</v>
      </c>
      <c r="E299" s="9">
        <f>IFERROR(IF('Household delivery'!C299&lt;="2024-25", INDEX('PR19 Forecast'!$E$4:$E$139, MATCH('Household delivery'!A299, 'PR19 Forecast'!$G$4:$G$139, 0)), INDEX('PR24 Forecast'!$K$5:$K$140, MATCH('Household delivery'!$A299, 'PR24 Forecast'!$AA$5:$AA$140, 0))), "")</f>
        <v>97.720064667056562</v>
      </c>
      <c r="F299" s="4" t="str">
        <f>IFERROR(INDEX('Historic replacements'!$E$3:$E$233, MATCH('Household delivery'!$A299, 'Historic replacements'!$A$3:$A$233, 0)), "")</f>
        <v/>
      </c>
      <c r="G299" s="9">
        <f>IFERROR(IF($C299 &lt;= "2023-24", $F299, IF($C299 ="2024-25", INDEX( 'PR24 Forecast'!$F$5:$F$140, MATCH('Household delivery'!$A299, 'PR24 Forecast'!$AA$5:$AA$140, 0)), 'Household delivery'!E299)),"")</f>
        <v>97.720064667056562</v>
      </c>
      <c r="H299" s="10">
        <f t="shared" si="31"/>
        <v>6.9093369082262601E-2</v>
      </c>
      <c r="I299" s="9">
        <f>IF(C299&gt;="2025-26",D299*'Household rates'!$O$81*'Household rates'!$O$52,"")</f>
        <v>12.255887232403165</v>
      </c>
      <c r="J299" s="9">
        <f t="shared" si="30"/>
        <v>85.464177434653394</v>
      </c>
      <c r="M299"/>
    </row>
    <row r="300" spans="1:13" ht="14.25">
      <c r="A300" s="4" t="str">
        <f t="shared" si="32"/>
        <v>WSX12</v>
      </c>
      <c r="B300" s="4" t="s">
        <v>49</v>
      </c>
      <c r="C300" s="4" t="s">
        <v>28</v>
      </c>
      <c r="D300" s="4">
        <f>IF(C300 &lt; "2024-25", INDEX('Historic replacements'!$G$3:$G$233, MATCH('Household delivery'!A300, 'Historic replacements'!$A$3:$A$233, 0)), INDEX('PR24 Forecast'!$W$5:$W$140, MATCH('Household delivery'!A300, 'PR24 Forecast'!$AA$5:$AA$140, 0)))</f>
        <v>537.601</v>
      </c>
      <c r="E300" s="9" t="str">
        <f>IFERROR(IF('Household delivery'!C300&lt;="2024-25", INDEX('PR19 Forecast'!$E$4:$E$139, MATCH('Household delivery'!A300, 'PR19 Forecast'!$G$4:$G$139, 0)), INDEX('PR24 Forecast'!$K$5:$K$140, MATCH('Household delivery'!$A300, 'PR24 Forecast'!$AA$5:$AA$140, 0))), "")</f>
        <v/>
      </c>
      <c r="F300" s="4">
        <f>IFERROR(INDEX('Historic replacements'!$E$3:$E$233, MATCH('Household delivery'!$A300, 'Historic replacements'!$A$3:$A$233, 0)), "")</f>
        <v>17.87</v>
      </c>
      <c r="G300" s="9">
        <f>IFERROR(IF($C300 &lt;= "2023-24", $F300, IF($C300 ="2024-25", INDEX( 'PR24 Forecast'!$F$5:$F$140, MATCH('Household delivery'!$A300, 'PR24 Forecast'!$AA$5:$AA$140, 0)), 'Household delivery'!E300)),"")</f>
        <v>17.87</v>
      </c>
      <c r="H300" s="10">
        <f t="shared" si="31"/>
        <v>3.3240265550101282E-2</v>
      </c>
      <c r="I300" s="9" t="str">
        <f>IF(C300&gt;="2025-26",D300*'Household rates'!$O$81*'Household rates'!$O$52,"")</f>
        <v/>
      </c>
      <c r="J300" s="9" t="str">
        <f t="shared" si="30"/>
        <v/>
      </c>
      <c r="M300"/>
    </row>
    <row r="301" spans="1:13" ht="14.25">
      <c r="A301" s="4" t="str">
        <f t="shared" si="32"/>
        <v>WSX13</v>
      </c>
      <c r="B301" s="4" t="s">
        <v>49</v>
      </c>
      <c r="C301" s="4" t="s">
        <v>29</v>
      </c>
      <c r="D301" s="4">
        <f>IF(C301 &lt; "2024-25", INDEX('Historic replacements'!$G$3:$G$233, MATCH('Household delivery'!A301, 'Historic replacements'!$A$3:$A$233, 0)), INDEX('PR24 Forecast'!$W$5:$W$140, MATCH('Household delivery'!A301, 'PR24 Forecast'!$AA$5:$AA$140, 0)))</f>
        <v>542.51099999999997</v>
      </c>
      <c r="E301" s="9" t="str">
        <f>IFERROR(IF('Household delivery'!C301&lt;="2024-25", INDEX('PR19 Forecast'!$E$4:$E$139, MATCH('Household delivery'!A301, 'PR19 Forecast'!$G$4:$G$139, 0)), INDEX('PR24 Forecast'!$K$5:$K$140, MATCH('Household delivery'!$A301, 'PR24 Forecast'!$AA$5:$AA$140, 0))), "")</f>
        <v/>
      </c>
      <c r="F301" s="4">
        <f>IFERROR(INDEX('Historic replacements'!$E$3:$E$233, MATCH('Household delivery'!$A301, 'Historic replacements'!$A$3:$A$233, 0)), "")</f>
        <v>21.756</v>
      </c>
      <c r="G301" s="9">
        <f>IFERROR(IF($C301 &lt;= "2023-24", $F301, IF($C301 ="2024-25", INDEX( 'PR24 Forecast'!$F$5:$F$140, MATCH('Household delivery'!$A301, 'PR24 Forecast'!$AA$5:$AA$140, 0)), 'Household delivery'!E301)),"")</f>
        <v>21.756</v>
      </c>
      <c r="H301" s="10">
        <f t="shared" si="31"/>
        <v>4.0102412669973518E-2</v>
      </c>
      <c r="I301" s="9" t="str">
        <f>IF(C301&gt;="2025-26",D301*'Household rates'!$O$81*'Household rates'!$O$52,"")</f>
        <v/>
      </c>
      <c r="J301" s="9" t="str">
        <f t="shared" si="30"/>
        <v/>
      </c>
      <c r="M301"/>
    </row>
    <row r="302" spans="1:13" ht="14.25">
      <c r="A302" s="4" t="str">
        <f t="shared" si="32"/>
        <v>WSX14</v>
      </c>
      <c r="B302" s="4" t="s">
        <v>49</v>
      </c>
      <c r="C302" s="4" t="s">
        <v>30</v>
      </c>
      <c r="D302" s="4">
        <f>IF(C302 &lt; "2024-25", INDEX('Historic replacements'!$G$3:$G$233, MATCH('Household delivery'!A302, 'Historic replacements'!$A$3:$A$233, 0)), INDEX('PR24 Forecast'!$W$5:$W$140, MATCH('Household delivery'!A302, 'PR24 Forecast'!$AA$5:$AA$140, 0)))</f>
        <v>546.99800000000005</v>
      </c>
      <c r="E302" s="9" t="str">
        <f>IFERROR(IF('Household delivery'!C302&lt;="2024-25", INDEX('PR19 Forecast'!$E$4:$E$139, MATCH('Household delivery'!A302, 'PR19 Forecast'!$G$4:$G$139, 0)), INDEX('PR24 Forecast'!$K$5:$K$140, MATCH('Household delivery'!$A302, 'PR24 Forecast'!$AA$5:$AA$140, 0))), "")</f>
        <v/>
      </c>
      <c r="F302" s="4">
        <f>IFERROR(INDEX('Historic replacements'!$E$3:$E$233, MATCH('Household delivery'!$A302, 'Historic replacements'!$A$3:$A$233, 0)), "")</f>
        <v>22.861000000000001</v>
      </c>
      <c r="G302" s="9">
        <f>IFERROR(IF($C302 &lt;= "2023-24", $F302, IF($C302 ="2024-25", INDEX( 'PR24 Forecast'!$F$5:$F$140, MATCH('Household delivery'!$A302, 'PR24 Forecast'!$AA$5:$AA$140, 0)), 'Household delivery'!E302)),"")</f>
        <v>22.861000000000001</v>
      </c>
      <c r="H302" s="10">
        <f t="shared" si="31"/>
        <v>4.1793571457299658E-2</v>
      </c>
      <c r="I302" s="9" t="str">
        <f>IF(C302&gt;="2025-26",D302*'Household rates'!$O$81*'Household rates'!$O$52,"")</f>
        <v/>
      </c>
      <c r="J302" s="9" t="str">
        <f t="shared" si="30"/>
        <v/>
      </c>
      <c r="M302"/>
    </row>
    <row r="303" spans="1:13" ht="14.25">
      <c r="A303" s="4" t="str">
        <f t="shared" si="32"/>
        <v>WSX15</v>
      </c>
      <c r="B303" s="4" t="s">
        <v>49</v>
      </c>
      <c r="C303" s="4" t="s">
        <v>31</v>
      </c>
      <c r="D303" s="4">
        <f>IF(C303 &lt; "2024-25", INDEX('Historic replacements'!$G$3:$G$233, MATCH('Household delivery'!A303, 'Historic replacements'!$A$3:$A$233, 0)), INDEX('PR24 Forecast'!$W$5:$W$140, MATCH('Household delivery'!A303, 'PR24 Forecast'!$AA$5:$AA$140, 0)))</f>
        <v>551.84199999999998</v>
      </c>
      <c r="E303" s="9" t="str">
        <f>IFERROR(IF('Household delivery'!C303&lt;="2024-25", INDEX('PR19 Forecast'!$E$4:$E$139, MATCH('Household delivery'!A303, 'PR19 Forecast'!$G$4:$G$139, 0)), INDEX('PR24 Forecast'!$K$5:$K$140, MATCH('Household delivery'!$A303, 'PR24 Forecast'!$AA$5:$AA$140, 0))), "")</f>
        <v/>
      </c>
      <c r="F303" s="4">
        <f>IFERROR(INDEX('Historic replacements'!$E$3:$E$233, MATCH('Household delivery'!$A303, 'Historic replacements'!$A$3:$A$233, 0)), "")</f>
        <v>16.707000000000001</v>
      </c>
      <c r="G303" s="9">
        <f>IFERROR(IF($C303 &lt;= "2023-24", $F303, IF($C303 ="2024-25", INDEX( 'PR24 Forecast'!$F$5:$F$140, MATCH('Household delivery'!$A303, 'PR24 Forecast'!$AA$5:$AA$140, 0)), 'Household delivery'!E303)),"")</f>
        <v>16.707000000000001</v>
      </c>
      <c r="H303" s="10">
        <f t="shared" si="31"/>
        <v>3.0274970009531717E-2</v>
      </c>
      <c r="I303" s="9" t="str">
        <f>IF(C303&gt;="2025-26",D303*'Household rates'!$O$81*'Household rates'!$O$52,"")</f>
        <v/>
      </c>
      <c r="J303" s="9" t="str">
        <f t="shared" si="30"/>
        <v/>
      </c>
      <c r="M303"/>
    </row>
    <row r="304" spans="1:13" ht="14.25">
      <c r="A304" s="4" t="str">
        <f t="shared" si="32"/>
        <v>WSX16</v>
      </c>
      <c r="B304" s="4" t="s">
        <v>49</v>
      </c>
      <c r="C304" s="4" t="s">
        <v>32</v>
      </c>
      <c r="D304" s="4">
        <f>IF(C304 &lt; "2024-25", INDEX('Historic replacements'!$G$3:$G$233, MATCH('Household delivery'!A304, 'Historic replacements'!$A$3:$A$233, 0)), INDEX('PR24 Forecast'!$W$5:$W$140, MATCH('Household delivery'!A304, 'PR24 Forecast'!$AA$5:$AA$140, 0)))</f>
        <v>557.49300000000005</v>
      </c>
      <c r="E304" s="9" t="str">
        <f>IFERROR(IF('Household delivery'!C304&lt;="2024-25", INDEX('PR19 Forecast'!$E$4:$E$139, MATCH('Household delivery'!A304, 'PR19 Forecast'!$G$4:$G$139, 0)), INDEX('PR24 Forecast'!$K$5:$K$140, MATCH('Household delivery'!$A304, 'PR24 Forecast'!$AA$5:$AA$140, 0))), "")</f>
        <v/>
      </c>
      <c r="F304" s="4">
        <f>IFERROR(INDEX('Historic replacements'!$E$3:$E$233, MATCH('Household delivery'!$A304, 'Historic replacements'!$A$3:$A$233, 0)), "")</f>
        <v>9.1959999999999997</v>
      </c>
      <c r="G304" s="9">
        <f>IFERROR(IF($C304 &lt;= "2023-24", $F304, IF($C304 ="2024-25", INDEX( 'PR24 Forecast'!$F$5:$F$140, MATCH('Household delivery'!$A304, 'PR24 Forecast'!$AA$5:$AA$140, 0)), 'Household delivery'!E304)),"")</f>
        <v>9.1959999999999997</v>
      </c>
      <c r="H304" s="10">
        <f t="shared" si="31"/>
        <v>1.6495274380126743E-2</v>
      </c>
      <c r="I304" s="9" t="str">
        <f>IF(C304&gt;="2025-26",D304*'Household rates'!$O$81*'Household rates'!$O$52,"")</f>
        <v/>
      </c>
      <c r="J304" s="9" t="str">
        <f t="shared" si="30"/>
        <v/>
      </c>
      <c r="M304"/>
    </row>
    <row r="305" spans="1:13" ht="14.25">
      <c r="A305" s="4" t="str">
        <f t="shared" si="32"/>
        <v>WSX17</v>
      </c>
      <c r="B305" s="4" t="s">
        <v>49</v>
      </c>
      <c r="C305" s="4" t="s">
        <v>33</v>
      </c>
      <c r="D305" s="4">
        <f>IF(C305 &lt; "2024-25", INDEX('Historic replacements'!$G$3:$G$233, MATCH('Household delivery'!A305, 'Historic replacements'!$A$3:$A$233, 0)), INDEX('PR24 Forecast'!$W$5:$W$140, MATCH('Household delivery'!A305, 'PR24 Forecast'!$AA$5:$AA$140, 0)))</f>
        <v>562.55499999999995</v>
      </c>
      <c r="E305" s="9" t="str">
        <f>IFERROR(IF('Household delivery'!C305&lt;="2024-25", INDEX('PR19 Forecast'!$E$4:$E$139, MATCH('Household delivery'!A305, 'PR19 Forecast'!$G$4:$G$139, 0)), INDEX('PR24 Forecast'!$K$5:$K$140, MATCH('Household delivery'!$A305, 'PR24 Forecast'!$AA$5:$AA$140, 0))), "")</f>
        <v/>
      </c>
      <c r="F305" s="4">
        <f>IFERROR(INDEX('Historic replacements'!$E$3:$E$233, MATCH('Household delivery'!$A305, 'Historic replacements'!$A$3:$A$233, 0)), "")</f>
        <v>12.227</v>
      </c>
      <c r="G305" s="9">
        <f>IFERROR(IF($C305 &lt;= "2023-24", $F305, IF($C305 ="2024-25", INDEX( 'PR24 Forecast'!$F$5:$F$140, MATCH('Household delivery'!$A305, 'PR24 Forecast'!$AA$5:$AA$140, 0)), 'Household delivery'!E305)),"")</f>
        <v>12.227</v>
      </c>
      <c r="H305" s="10">
        <f t="shared" si="31"/>
        <v>2.1734763711992608E-2</v>
      </c>
      <c r="I305" s="9" t="str">
        <f>IF(C305&gt;="2025-26",D305*'Household rates'!$O$81*'Household rates'!$O$52,"")</f>
        <v/>
      </c>
      <c r="J305" s="9" t="str">
        <f t="shared" si="30"/>
        <v/>
      </c>
      <c r="M305"/>
    </row>
    <row r="306" spans="1:13" ht="14.25">
      <c r="A306" s="4" t="str">
        <f t="shared" si="32"/>
        <v>WSX18</v>
      </c>
      <c r="B306" s="4" t="s">
        <v>49</v>
      </c>
      <c r="C306" s="4" t="s">
        <v>34</v>
      </c>
      <c r="D306" s="4">
        <f>IF(C306 &lt; "2024-25", INDEX('Historic replacements'!$G$3:$G$233, MATCH('Household delivery'!A306, 'Historic replacements'!$A$3:$A$233, 0)), INDEX('PR24 Forecast'!$W$5:$W$140, MATCH('Household delivery'!A306, 'PR24 Forecast'!$AA$5:$AA$140, 0)))</f>
        <v>567.62900000000002</v>
      </c>
      <c r="E306" s="9">
        <f>IFERROR(IF('Household delivery'!C306&lt;="2024-25", INDEX('PR19 Forecast'!$E$4:$E$139, MATCH('Household delivery'!A306, 'PR19 Forecast'!$G$4:$G$139, 0)), INDEX('PR24 Forecast'!$K$5:$K$140, MATCH('Household delivery'!$A306, 'PR24 Forecast'!$AA$5:$AA$140, 0))), "")</f>
        <v>8.2840000000000007</v>
      </c>
      <c r="F306" s="4">
        <f>IFERROR(INDEX('Historic replacements'!$E$3:$E$233, MATCH('Household delivery'!$A306, 'Historic replacements'!$A$3:$A$233, 0)), "")</f>
        <v>8.2840000000000007</v>
      </c>
      <c r="G306" s="9">
        <f>IFERROR(IF($C306 &lt;= "2023-24", $F306, IF($C306 ="2024-25", INDEX( 'PR24 Forecast'!$F$5:$F$140, MATCH('Household delivery'!$A306, 'PR24 Forecast'!$AA$5:$AA$140, 0)), 'Household delivery'!E306)),"")</f>
        <v>8.2840000000000007</v>
      </c>
      <c r="H306" s="10">
        <f t="shared" si="31"/>
        <v>1.4594039416590767E-2</v>
      </c>
      <c r="I306" s="9" t="str">
        <f>IF(C306&gt;="2025-26",D306*'Household rates'!$O$81*'Household rates'!$O$52,"")</f>
        <v/>
      </c>
      <c r="J306" s="9" t="str">
        <f t="shared" si="30"/>
        <v/>
      </c>
      <c r="M306"/>
    </row>
    <row r="307" spans="1:13" ht="14.25">
      <c r="A307" s="4" t="str">
        <f t="shared" si="32"/>
        <v>WSX19</v>
      </c>
      <c r="B307" s="4" t="s">
        <v>49</v>
      </c>
      <c r="C307" s="4" t="s">
        <v>35</v>
      </c>
      <c r="D307" s="4">
        <f>IF(C307 &lt; "2024-25", INDEX('Historic replacements'!$G$3:$G$233, MATCH('Household delivery'!A307, 'Historic replacements'!$A$3:$A$233, 0)), INDEX('PR24 Forecast'!$W$5:$W$140, MATCH('Household delivery'!A307, 'PR24 Forecast'!$AA$5:$AA$140, 0)))</f>
        <v>573.34699999999998</v>
      </c>
      <c r="E307" s="9">
        <f>IFERROR(IF('Household delivery'!C307&lt;="2024-25", INDEX('PR19 Forecast'!$E$4:$E$139, MATCH('Household delivery'!A307, 'PR19 Forecast'!$G$4:$G$139, 0)), INDEX('PR24 Forecast'!$K$5:$K$140, MATCH('Household delivery'!$A307, 'PR24 Forecast'!$AA$5:$AA$140, 0))), "")</f>
        <v>6.0730000000000004</v>
      </c>
      <c r="F307" s="4">
        <f>IFERROR(INDEX('Historic replacements'!$E$3:$E$233, MATCH('Household delivery'!$A307, 'Historic replacements'!$A$3:$A$233, 0)), "")</f>
        <v>6.0730000000000004</v>
      </c>
      <c r="G307" s="9">
        <f>IFERROR(IF($C307 &lt;= "2023-24", $F307, IF($C307 ="2024-25", INDEX( 'PR24 Forecast'!$F$5:$F$140, MATCH('Household delivery'!$A307, 'PR24 Forecast'!$AA$5:$AA$140, 0)), 'Household delivery'!E307)),"")</f>
        <v>6.0730000000000004</v>
      </c>
      <c r="H307" s="10">
        <f t="shared" si="31"/>
        <v>1.0592189372230082E-2</v>
      </c>
      <c r="I307" s="9" t="str">
        <f>IF(C307&gt;="2025-26",D307*'Household rates'!$O$81*'Household rates'!$O$52,"")</f>
        <v/>
      </c>
      <c r="J307" s="9" t="str">
        <f t="shared" si="30"/>
        <v/>
      </c>
      <c r="M307"/>
    </row>
    <row r="308" spans="1:13" ht="14.25">
      <c r="A308" s="4" t="str">
        <f t="shared" si="32"/>
        <v>WSX20</v>
      </c>
      <c r="B308" s="4" t="s">
        <v>49</v>
      </c>
      <c r="C308" s="4" t="s">
        <v>36</v>
      </c>
      <c r="D308" s="4">
        <f>IF(C308 &lt; "2024-25", INDEX('Historic replacements'!$G$3:$G$233, MATCH('Household delivery'!A308, 'Historic replacements'!$A$3:$A$233, 0)), INDEX('PR24 Forecast'!$W$5:$W$140, MATCH('Household delivery'!A308, 'PR24 Forecast'!$AA$5:$AA$140, 0)))</f>
        <v>577.68899999999996</v>
      </c>
      <c r="E308" s="9">
        <f>IFERROR(IF('Household delivery'!C308&lt;="2024-25", INDEX('PR19 Forecast'!$E$4:$E$139, MATCH('Household delivery'!A308, 'PR19 Forecast'!$G$4:$G$139, 0)), INDEX('PR24 Forecast'!$K$5:$K$140, MATCH('Household delivery'!$A308, 'PR24 Forecast'!$AA$5:$AA$140, 0))), "")</f>
        <v>2.2999999999999998</v>
      </c>
      <c r="F308" s="4">
        <f>IFERROR(INDEX('Historic replacements'!$E$3:$E$233, MATCH('Household delivery'!$A308, 'Historic replacements'!$A$3:$A$233, 0)), "")</f>
        <v>5.67</v>
      </c>
      <c r="G308" s="9">
        <f>IFERROR(IF($C308 &lt;= "2023-24", $F308, IF($C308 ="2024-25", INDEX( 'PR24 Forecast'!$F$5:$F$140, MATCH('Household delivery'!$A308, 'PR24 Forecast'!$AA$5:$AA$140, 0)), 'Household delivery'!E308)),"")</f>
        <v>5.67</v>
      </c>
      <c r="H308" s="10">
        <f t="shared" si="31"/>
        <v>9.814969646297576E-3</v>
      </c>
      <c r="I308" s="9" t="str">
        <f>IF(C308&gt;="2025-26",D308*'Household rates'!$O$81*'Household rates'!$O$52,"")</f>
        <v/>
      </c>
      <c r="J308" s="9" t="str">
        <f t="shared" si="30"/>
        <v/>
      </c>
      <c r="M308"/>
    </row>
    <row r="309" spans="1:13" ht="14.25">
      <c r="A309" s="4" t="str">
        <f t="shared" si="32"/>
        <v>WSX21</v>
      </c>
      <c r="B309" s="4" t="s">
        <v>49</v>
      </c>
      <c r="C309" s="4" t="s">
        <v>37</v>
      </c>
      <c r="D309" s="4">
        <f>IF(C309 &lt; "2024-25", INDEX('Historic replacements'!$G$3:$G$233, MATCH('Household delivery'!A309, 'Historic replacements'!$A$3:$A$233, 0)), INDEX('PR24 Forecast'!$W$5:$W$140, MATCH('Household delivery'!A309, 'PR24 Forecast'!$AA$5:$AA$140, 0)))</f>
        <v>580.08199999999999</v>
      </c>
      <c r="E309" s="9">
        <f>IFERROR(IF('Household delivery'!C309&lt;="2024-25", INDEX('PR19 Forecast'!$E$4:$E$139, MATCH('Household delivery'!A309, 'PR19 Forecast'!$G$4:$G$139, 0)), INDEX('PR24 Forecast'!$K$5:$K$140, MATCH('Household delivery'!$A309, 'PR24 Forecast'!$AA$5:$AA$140, 0))), "")</f>
        <v>21.823</v>
      </c>
      <c r="F309" s="4">
        <f>IFERROR(INDEX('Historic replacements'!$E$3:$E$233, MATCH('Household delivery'!$A309, 'Historic replacements'!$A$3:$A$233, 0)), "")</f>
        <v>3.879</v>
      </c>
      <c r="G309" s="9">
        <f>IFERROR(IF($C309 &lt;= "2023-24", $F309, IF($C309 ="2024-25", INDEX( 'PR24 Forecast'!$F$5:$F$140, MATCH('Household delivery'!$A309, 'PR24 Forecast'!$AA$5:$AA$140, 0)), 'Household delivery'!E309)),"")</f>
        <v>3.879</v>
      </c>
      <c r="H309" s="10">
        <f t="shared" si="31"/>
        <v>6.6869856330656705E-3</v>
      </c>
      <c r="I309" s="9" t="str">
        <f>IF(C309&gt;="2025-26",D309*'Household rates'!$O$81*'Household rates'!$O$52,"")</f>
        <v/>
      </c>
      <c r="J309" s="9" t="str">
        <f t="shared" si="30"/>
        <v/>
      </c>
      <c r="M309"/>
    </row>
    <row r="310" spans="1:13" ht="14.25">
      <c r="A310" s="4" t="str">
        <f t="shared" si="32"/>
        <v>WSX22</v>
      </c>
      <c r="B310" s="4" t="s">
        <v>49</v>
      </c>
      <c r="C310" s="4" t="s">
        <v>38</v>
      </c>
      <c r="D310" s="4">
        <f>IF(C310 &lt; "2024-25", INDEX('Historic replacements'!$G$3:$G$233, MATCH('Household delivery'!A310, 'Historic replacements'!$A$3:$A$233, 0)), INDEX('PR24 Forecast'!$W$5:$W$140, MATCH('Household delivery'!A310, 'PR24 Forecast'!$AA$5:$AA$140, 0)))</f>
        <v>585.59299999999996</v>
      </c>
      <c r="E310" s="9">
        <f>IFERROR(IF('Household delivery'!C310&lt;="2024-25", INDEX('PR19 Forecast'!$E$4:$E$139, MATCH('Household delivery'!A310, 'PR19 Forecast'!$G$4:$G$139, 0)), INDEX('PR24 Forecast'!$K$5:$K$140, MATCH('Household delivery'!$A310, 'PR24 Forecast'!$AA$5:$AA$140, 0))), "")</f>
        <v>21.823</v>
      </c>
      <c r="F310" s="4">
        <f>IFERROR(INDEX('Historic replacements'!$E$3:$E$233, MATCH('Household delivery'!$A310, 'Historic replacements'!$A$3:$A$233, 0)), "")</f>
        <v>21.802000000000003</v>
      </c>
      <c r="G310" s="9">
        <f>IFERROR(IF($C310 &lt;= "2023-24", $F310, IF($C310 ="2024-25", INDEX( 'PR24 Forecast'!$F$5:$F$140, MATCH('Household delivery'!$A310, 'PR24 Forecast'!$AA$5:$AA$140, 0)), 'Household delivery'!E310)),"")</f>
        <v>21.802000000000003</v>
      </c>
      <c r="H310" s="10">
        <f t="shared" si="31"/>
        <v>3.7230636295174299E-2</v>
      </c>
      <c r="I310" s="9" t="str">
        <f>IF(C310&gt;="2025-26",D310*'Household rates'!$O$81*'Household rates'!$O$52,"")</f>
        <v/>
      </c>
      <c r="J310" s="9" t="str">
        <f t="shared" si="30"/>
        <v/>
      </c>
      <c r="M310"/>
    </row>
    <row r="311" spans="1:13" ht="14.25">
      <c r="A311" s="4" t="str">
        <f t="shared" si="32"/>
        <v>WSX23</v>
      </c>
      <c r="B311" s="4" t="s">
        <v>49</v>
      </c>
      <c r="C311" s="4" t="s">
        <v>39</v>
      </c>
      <c r="D311" s="4">
        <f>IF(C311 &lt; "2024-25", INDEX('Historic replacements'!$G$3:$G$233, MATCH('Household delivery'!A311, 'Historic replacements'!$A$3:$A$233, 0)), INDEX('PR24 Forecast'!$W$5:$W$140, MATCH('Household delivery'!A311, 'PR24 Forecast'!$AA$5:$AA$140, 0)))</f>
        <v>590.96600000000001</v>
      </c>
      <c r="E311" s="9">
        <f>IFERROR(IF('Household delivery'!C311&lt;="2024-25", INDEX('PR19 Forecast'!$E$4:$E$139, MATCH('Household delivery'!A311, 'PR19 Forecast'!$G$4:$G$139, 0)), INDEX('PR24 Forecast'!$K$5:$K$140, MATCH('Household delivery'!$A311, 'PR24 Forecast'!$AA$5:$AA$140, 0))), "")</f>
        <v>21.823</v>
      </c>
      <c r="F311" s="4">
        <f>IFERROR(INDEX('Historic replacements'!$E$3:$E$233, MATCH('Household delivery'!$A311, 'Historic replacements'!$A$3:$A$233, 0)), "")</f>
        <v>10.718</v>
      </c>
      <c r="G311" s="9">
        <f>IFERROR(IF($C311 &lt;= "2023-24", $F311, IF($C311 ="2024-25", INDEX( 'PR24 Forecast'!$F$5:$F$140, MATCH('Household delivery'!$A311, 'PR24 Forecast'!$AA$5:$AA$140, 0)), 'Household delivery'!E311)),"")</f>
        <v>10.718</v>
      </c>
      <c r="H311" s="10">
        <f t="shared" si="31"/>
        <v>1.8136407170632491E-2</v>
      </c>
      <c r="I311" s="9" t="str">
        <f>IF(C311&gt;="2025-26",D311*'Household rates'!$O$81*'Household rates'!$O$52,"")</f>
        <v/>
      </c>
      <c r="J311" s="9" t="str">
        <f t="shared" si="30"/>
        <v/>
      </c>
      <c r="M311"/>
    </row>
    <row r="312" spans="1:13" ht="14.25">
      <c r="A312" s="4" t="str">
        <f t="shared" si="32"/>
        <v>WSX24</v>
      </c>
      <c r="B312" s="4" t="s">
        <v>49</v>
      </c>
      <c r="C312" s="4" t="s">
        <v>40</v>
      </c>
      <c r="D312" s="4">
        <f>IF(C312 &lt; "2024-25", INDEX('Historic replacements'!$G$3:$G$233, MATCH('Household delivery'!A312, 'Historic replacements'!$A$3:$A$233, 0)), INDEX('PR24 Forecast'!$W$5:$W$140, MATCH('Household delivery'!A312, 'PR24 Forecast'!$AA$5:$AA$140, 0)))</f>
        <v>594.52600000000007</v>
      </c>
      <c r="E312" s="9">
        <f>IFERROR(IF('Household delivery'!C312&lt;="2024-25", INDEX('PR19 Forecast'!$E$4:$E$139, MATCH('Household delivery'!A312, 'PR19 Forecast'!$G$4:$G$139, 0)), INDEX('PR24 Forecast'!$K$5:$K$140, MATCH('Household delivery'!$A312, 'PR24 Forecast'!$AA$5:$AA$140, 0))), "")</f>
        <v>21.823</v>
      </c>
      <c r="F312" s="4">
        <f>IFERROR(INDEX('Historic replacements'!$E$3:$E$233, MATCH('Household delivery'!$A312, 'Historic replacements'!$A$3:$A$233, 0)), "")</f>
        <v>15.842000000000001</v>
      </c>
      <c r="G312" s="9">
        <f>IFERROR(IF($C312 &lt;= "2023-24", $F312, IF($C312 ="2024-25", INDEX( 'PR24 Forecast'!$F$5:$F$140, MATCH('Household delivery'!$A312, 'PR24 Forecast'!$AA$5:$AA$140, 0)), 'Household delivery'!E312)),"")</f>
        <v>15.842000000000001</v>
      </c>
      <c r="H312" s="10">
        <f t="shared" si="31"/>
        <v>2.6646437666308958E-2</v>
      </c>
      <c r="I312" s="9" t="str">
        <f>IF(C312&gt;="2025-26",D312*'Household rates'!$O$81*'Household rates'!$O$52,"")</f>
        <v/>
      </c>
      <c r="J312" s="9" t="str">
        <f t="shared" si="30"/>
        <v/>
      </c>
      <c r="M312"/>
    </row>
    <row r="313" spans="1:13" ht="14.25">
      <c r="A313" s="4" t="str">
        <f t="shared" si="32"/>
        <v>WSX25</v>
      </c>
      <c r="B313" s="4" t="s">
        <v>49</v>
      </c>
      <c r="C313" s="4" t="s">
        <v>65</v>
      </c>
      <c r="D313" s="4">
        <f>IF(C313 &lt; "2024-25", INDEX('Historic replacements'!$G$3:$G$233, MATCH('Household delivery'!A313, 'Historic replacements'!$A$3:$A$233, 0)), INDEX('PR24 Forecast'!$W$5:$W$140, MATCH('Household delivery'!A313, 'PR24 Forecast'!$AA$5:$AA$140, 0)))</f>
        <v>595.35693864724919</v>
      </c>
      <c r="E313" s="9">
        <f>IFERROR(IF('Household delivery'!C313&lt;="2024-25", INDEX('PR19 Forecast'!$E$4:$E$139, MATCH('Household delivery'!A313, 'PR19 Forecast'!$G$4:$G$139, 0)), INDEX('PR24 Forecast'!$K$5:$K$140, MATCH('Household delivery'!$A313, 'PR24 Forecast'!$AA$5:$AA$140, 0))), "")</f>
        <v>21.823</v>
      </c>
      <c r="F313" s="4" t="str">
        <f>IFERROR(INDEX('Historic replacements'!$E$3:$E$233, MATCH('Household delivery'!$A313, 'Historic replacements'!$A$3:$A$233, 0)), "")</f>
        <v/>
      </c>
      <c r="G313" s="9">
        <f>IFERROR(IF($C313 &lt;= "2023-24", $F313, IF($C313 ="2024-25", INDEX( 'PR24 Forecast'!$F$5:$F$140, MATCH('Household delivery'!$A313, 'PR24 Forecast'!$AA$5:$AA$140, 0)), 'Household delivery'!E313)),"")</f>
        <v>1.456</v>
      </c>
      <c r="H313" s="10">
        <f t="shared" si="31"/>
        <v>2.4455917206714279E-3</v>
      </c>
      <c r="I313" s="9" t="str">
        <f>IF(C313&gt;="2025-26",D313*'Household rates'!$O$81*'Household rates'!$O$52,"")</f>
        <v/>
      </c>
      <c r="J313" s="9" t="str">
        <f t="shared" si="30"/>
        <v/>
      </c>
      <c r="M313"/>
    </row>
    <row r="314" spans="1:13" ht="14.25">
      <c r="A314" s="4" t="str">
        <f t="shared" si="32"/>
        <v>WSX26</v>
      </c>
      <c r="B314" s="4" t="s">
        <v>49</v>
      </c>
      <c r="C314" s="4" t="s">
        <v>101</v>
      </c>
      <c r="D314" s="4">
        <f>IF(C314 &lt; "2024-25", INDEX('Historic replacements'!$G$3:$G$233, MATCH('Household delivery'!A314, 'Historic replacements'!$A$3:$A$233, 0)), INDEX('PR24 Forecast'!$W$5:$W$140, MATCH('Household delivery'!A314, 'PR24 Forecast'!$AA$5:$AA$140, 0)))</f>
        <v>598.81231179827512</v>
      </c>
      <c r="E314" s="9">
        <f>IFERROR(IF('Household delivery'!C314&lt;="2024-25", INDEX('PR19 Forecast'!$E$4:$E$139, MATCH('Household delivery'!A314, 'PR19 Forecast'!$G$4:$G$139, 0)), INDEX('PR24 Forecast'!$K$5:$K$140, MATCH('Household delivery'!$A314, 'PR24 Forecast'!$AA$5:$AA$140, 0))), "")</f>
        <v>33.700000000000003</v>
      </c>
      <c r="F314" s="4" t="str">
        <f>IFERROR(INDEX('Historic replacements'!$E$3:$E$233, MATCH('Household delivery'!$A314, 'Historic replacements'!$A$3:$A$233, 0)), "")</f>
        <v/>
      </c>
      <c r="G314" s="9">
        <f>IFERROR(IF($C314 &lt;= "2023-24", $F314, IF($C314 ="2024-25", INDEX( 'PR24 Forecast'!$F$5:$F$140, MATCH('Household delivery'!$A314, 'PR24 Forecast'!$AA$5:$AA$140, 0)), 'Household delivery'!E314)),"")</f>
        <v>33.700000000000003</v>
      </c>
      <c r="H314" s="10">
        <f t="shared" si="31"/>
        <v>5.6278067995623793E-2</v>
      </c>
      <c r="I314" s="9">
        <f>IF(C314&gt;="2025-26",D314*'Household rates'!$O$81*'Household rates'!$O$52,"")</f>
        <v>5.1890529412206892</v>
      </c>
      <c r="J314" s="9">
        <f t="shared" si="30"/>
        <v>28.510947058779315</v>
      </c>
      <c r="M314"/>
    </row>
    <row r="315" spans="1:13" ht="14.25">
      <c r="A315" s="4" t="str">
        <f t="shared" si="32"/>
        <v>WSX27</v>
      </c>
      <c r="B315" s="4" t="s">
        <v>49</v>
      </c>
      <c r="C315" s="4" t="s">
        <v>102</v>
      </c>
      <c r="D315" s="4">
        <f>IF(C315 &lt; "2024-25", INDEX('Historic replacements'!$G$3:$G$233, MATCH('Household delivery'!A315, 'Historic replacements'!$A$3:$A$233, 0)), INDEX('PR24 Forecast'!$W$5:$W$140, MATCH('Household delivery'!A315, 'PR24 Forecast'!$AA$5:$AA$140, 0)))</f>
        <v>602.4767918040302</v>
      </c>
      <c r="E315" s="9">
        <f>IFERROR(IF('Household delivery'!C315&lt;="2024-25", INDEX('PR19 Forecast'!$E$4:$E$139, MATCH('Household delivery'!A315, 'PR19 Forecast'!$G$4:$G$139, 0)), INDEX('PR24 Forecast'!$K$5:$K$140, MATCH('Household delivery'!$A315, 'PR24 Forecast'!$AA$5:$AA$140, 0))), "")</f>
        <v>33.700000000000003</v>
      </c>
      <c r="F315" s="4" t="str">
        <f>IFERROR(INDEX('Historic replacements'!$E$3:$E$233, MATCH('Household delivery'!$A315, 'Historic replacements'!$A$3:$A$233, 0)), "")</f>
        <v/>
      </c>
      <c r="G315" s="9">
        <f>IFERROR(IF($C315 &lt;= "2023-24", $F315, IF($C315 ="2024-25", INDEX( 'PR24 Forecast'!$F$5:$F$140, MATCH('Household delivery'!$A315, 'PR24 Forecast'!$AA$5:$AA$140, 0)), 'Household delivery'!E315)),"")</f>
        <v>33.700000000000003</v>
      </c>
      <c r="H315" s="10">
        <f t="shared" si="31"/>
        <v>5.5935764594500302E-2</v>
      </c>
      <c r="I315" s="9">
        <f>IF(C315&gt;="2025-26",D315*'Household rates'!$O$81*'Household rates'!$O$52,"")</f>
        <v>5.2208077671941284</v>
      </c>
      <c r="J315" s="9">
        <f t="shared" si="30"/>
        <v>28.479192232805875</v>
      </c>
      <c r="M315"/>
    </row>
    <row r="316" spans="1:13" ht="14.25">
      <c r="A316" s="4" t="str">
        <f t="shared" si="32"/>
        <v>WSX28</v>
      </c>
      <c r="B316" s="4" t="s">
        <v>49</v>
      </c>
      <c r="C316" s="4" t="s">
        <v>103</v>
      </c>
      <c r="D316" s="4">
        <f>IF(C316 &lt; "2024-25", INDEX('Historic replacements'!$G$3:$G$233, MATCH('Household delivery'!A316, 'Historic replacements'!$A$3:$A$233, 0)), INDEX('PR24 Forecast'!$W$5:$W$140, MATCH('Household delivery'!A316, 'PR24 Forecast'!$AA$5:$AA$140, 0)))</f>
        <v>606.29318198996623</v>
      </c>
      <c r="E316" s="9">
        <f>IFERROR(IF('Household delivery'!C316&lt;="2024-25", INDEX('PR19 Forecast'!$E$4:$E$139, MATCH('Household delivery'!A316, 'PR19 Forecast'!$G$4:$G$139, 0)), INDEX('PR24 Forecast'!$K$5:$K$140, MATCH('Household delivery'!$A316, 'PR24 Forecast'!$AA$5:$AA$140, 0))), "")</f>
        <v>33.700000000000003</v>
      </c>
      <c r="F316" s="4" t="str">
        <f>IFERROR(INDEX('Historic replacements'!$E$3:$E$233, MATCH('Household delivery'!$A316, 'Historic replacements'!$A$3:$A$233, 0)), "")</f>
        <v/>
      </c>
      <c r="G316" s="9">
        <f>IFERROR(IF($C316 &lt;= "2023-24", $F316, IF($C316 ="2024-25", INDEX( 'PR24 Forecast'!$F$5:$F$140, MATCH('Household delivery'!$A316, 'PR24 Forecast'!$AA$5:$AA$140, 0)), 'Household delivery'!E316)),"")</f>
        <v>33.700000000000003</v>
      </c>
      <c r="H316" s="10">
        <f t="shared" si="31"/>
        <v>5.5583669750978192E-2</v>
      </c>
      <c r="I316" s="9">
        <f>IF(C316&gt;="2025-26",D316*'Household rates'!$O$81*'Household rates'!$O$52,"")</f>
        <v>5.2538789822125818</v>
      </c>
      <c r="J316" s="9">
        <f t="shared" si="30"/>
        <v>28.446121017787419</v>
      </c>
      <c r="M316"/>
    </row>
    <row r="317" spans="1:13" ht="14.25">
      <c r="A317" s="4" t="str">
        <f t="shared" si="32"/>
        <v>WSX29</v>
      </c>
      <c r="B317" s="4" t="s">
        <v>49</v>
      </c>
      <c r="C317" s="4" t="s">
        <v>104</v>
      </c>
      <c r="D317" s="4">
        <f>IF(C317 &lt; "2024-25", INDEX('Historic replacements'!$G$3:$G$233, MATCH('Household delivery'!A317, 'Historic replacements'!$A$3:$A$233, 0)), INDEX('PR24 Forecast'!$W$5:$W$140, MATCH('Household delivery'!A317, 'PR24 Forecast'!$AA$5:$AA$140, 0)))</f>
        <v>609.53823017190496</v>
      </c>
      <c r="E317" s="9">
        <f>IFERROR(IF('Household delivery'!C317&lt;="2024-25", INDEX('PR19 Forecast'!$E$4:$E$139, MATCH('Household delivery'!A317, 'PR19 Forecast'!$G$4:$G$139, 0)), INDEX('PR24 Forecast'!$K$5:$K$140, MATCH('Household delivery'!$A317, 'PR24 Forecast'!$AA$5:$AA$140, 0))), "")</f>
        <v>33.700000000000003</v>
      </c>
      <c r="F317" s="4" t="str">
        <f>IFERROR(INDEX('Historic replacements'!$E$3:$E$233, MATCH('Household delivery'!$A317, 'Historic replacements'!$A$3:$A$233, 0)), "")</f>
        <v/>
      </c>
      <c r="G317" s="9">
        <f>IFERROR(IF($C317 &lt;= "2023-24", $F317, IF($C317 ="2024-25", INDEX( 'PR24 Forecast'!$F$5:$F$140, MATCH('Household delivery'!$A317, 'PR24 Forecast'!$AA$5:$AA$140, 0)), 'Household delivery'!E317)),"")</f>
        <v>33.700000000000003</v>
      </c>
      <c r="H317" s="10">
        <f t="shared" si="31"/>
        <v>5.5287754453885139E-2</v>
      </c>
      <c r="I317" s="9">
        <f>IF(C317&gt;="2025-26",D317*'Household rates'!$O$81*'Household rates'!$O$52,"")</f>
        <v>5.2819991902996923</v>
      </c>
      <c r="J317" s="9">
        <f t="shared" si="30"/>
        <v>28.41800080970031</v>
      </c>
      <c r="M317"/>
    </row>
    <row r="318" spans="1:13" ht="14.25">
      <c r="A318" s="4" t="str">
        <f t="shared" si="32"/>
        <v>WSX30</v>
      </c>
      <c r="B318" s="4" t="s">
        <v>49</v>
      </c>
      <c r="C318" s="4" t="s">
        <v>105</v>
      </c>
      <c r="D318" s="4">
        <f>IF(C318 &lt; "2024-25", INDEX('Historic replacements'!$G$3:$G$233, MATCH('Household delivery'!A318, 'Historic replacements'!$A$3:$A$233, 0)), INDEX('PR24 Forecast'!$W$5:$W$140, MATCH('Household delivery'!A318, 'PR24 Forecast'!$AA$5:$AA$140, 0)))</f>
        <v>612.38033352124319</v>
      </c>
      <c r="E318" s="9">
        <f>IFERROR(IF('Household delivery'!C318&lt;="2024-25", INDEX('PR19 Forecast'!$E$4:$E$139, MATCH('Household delivery'!A318, 'PR19 Forecast'!$G$4:$G$139, 0)), INDEX('PR24 Forecast'!$K$5:$K$140, MATCH('Household delivery'!$A318, 'PR24 Forecast'!$AA$5:$AA$140, 0))), "")</f>
        <v>33.699999999999989</v>
      </c>
      <c r="F318" s="4" t="str">
        <f>IFERROR(INDEX('Historic replacements'!$E$3:$E$233, MATCH('Household delivery'!$A318, 'Historic replacements'!$A$3:$A$233, 0)), "")</f>
        <v/>
      </c>
      <c r="G318" s="9">
        <f>IFERROR(IF($C318 &lt;= "2023-24", $F318, IF($C318 ="2024-25", INDEX( 'PR24 Forecast'!$F$5:$F$140, MATCH('Household delivery'!$A318, 'PR24 Forecast'!$AA$5:$AA$140, 0)), 'Household delivery'!E318)),"")</f>
        <v>33.699999999999989</v>
      </c>
      <c r="H318" s="10">
        <f t="shared" si="31"/>
        <v>5.5031159812435337E-2</v>
      </c>
      <c r="I318" s="9">
        <f>IF(C318&gt;="2025-26",D318*'Household rates'!$O$81*'Household rates'!$O$52,"")</f>
        <v>5.3066276497577958</v>
      </c>
      <c r="J318" s="9">
        <f t="shared" si="30"/>
        <v>28.393372350242192</v>
      </c>
      <c r="M318"/>
    </row>
    <row r="319" spans="1:13" ht="14.25">
      <c r="A319" s="4" t="str">
        <f t="shared" si="32"/>
        <v>YKY12</v>
      </c>
      <c r="B319" s="4" t="s">
        <v>50</v>
      </c>
      <c r="C319" s="4" t="s">
        <v>28</v>
      </c>
      <c r="D319" s="4">
        <f>IF(C319 &lt; "2024-25", INDEX('Historic replacements'!$G$3:$G$233, MATCH('Household delivery'!A319, 'Historic replacements'!$A$3:$A$233, 0)), INDEX('PR24 Forecast'!$W$5:$W$140, MATCH('Household delivery'!A319, 'PR24 Forecast'!$AA$5:$AA$140, 0)))</f>
        <v>2087.9929999999999</v>
      </c>
      <c r="E319" s="9" t="str">
        <f>IFERROR(IF('Household delivery'!C319&lt;="2024-25", INDEX('PR19 Forecast'!$E$4:$E$139, MATCH('Household delivery'!A319, 'PR19 Forecast'!$G$4:$G$139, 0)), INDEX('PR24 Forecast'!$K$5:$K$140, MATCH('Household delivery'!$A319, 'PR24 Forecast'!$AA$5:$AA$140, 0))), "")</f>
        <v/>
      </c>
      <c r="F319" s="4">
        <f>IFERROR(INDEX('Historic replacements'!$E$3:$E$233, MATCH('Household delivery'!$A319, 'Historic replacements'!$A$3:$A$233, 0)), "")</f>
        <v>46.466999999999999</v>
      </c>
      <c r="G319" s="9">
        <f>IFERROR(IF($C319 &lt;= "2023-24", $F319, IF($C319 ="2024-25", INDEX( 'PR24 Forecast'!$F$5:$F$140, MATCH('Household delivery'!$A319, 'PR24 Forecast'!$AA$5:$AA$140, 0)), 'Household delivery'!E319)),"")</f>
        <v>46.466999999999999</v>
      </c>
      <c r="H319" s="10">
        <f t="shared" si="31"/>
        <v>2.2254384952439976E-2</v>
      </c>
      <c r="I319" s="9" t="str">
        <f>IF(C319&gt;="2025-26",D319*'Household rates'!$O$81*'Household rates'!$O$52,"")</f>
        <v/>
      </c>
      <c r="J319" s="9" t="str">
        <f t="shared" si="30"/>
        <v/>
      </c>
      <c r="M319"/>
    </row>
    <row r="320" spans="1:13" ht="14.25">
      <c r="A320" s="4" t="str">
        <f t="shared" si="32"/>
        <v>YKY13</v>
      </c>
      <c r="B320" s="4" t="s">
        <v>50</v>
      </c>
      <c r="C320" s="4" t="s">
        <v>29</v>
      </c>
      <c r="D320" s="4">
        <f>IF(C320 &lt; "2024-25", INDEX('Historic replacements'!$G$3:$G$233, MATCH('Household delivery'!A320, 'Historic replacements'!$A$3:$A$233, 0)), INDEX('PR24 Forecast'!$W$5:$W$140, MATCH('Household delivery'!A320, 'PR24 Forecast'!$AA$5:$AA$140, 0)))</f>
        <v>2093.9059999999999</v>
      </c>
      <c r="E320" s="9" t="str">
        <f>IFERROR(IF('Household delivery'!C320&lt;="2024-25", INDEX('PR19 Forecast'!$E$4:$E$139, MATCH('Household delivery'!A320, 'PR19 Forecast'!$G$4:$G$139, 0)), INDEX('PR24 Forecast'!$K$5:$K$140, MATCH('Household delivery'!$A320, 'PR24 Forecast'!$AA$5:$AA$140, 0))), "")</f>
        <v/>
      </c>
      <c r="F320" s="4">
        <f>IFERROR(INDEX('Historic replacements'!$E$3:$E$233, MATCH('Household delivery'!$A320, 'Historic replacements'!$A$3:$A$233, 0)), "")</f>
        <v>134.405</v>
      </c>
      <c r="G320" s="9">
        <f>IFERROR(IF($C320 &lt;= "2023-24", $F320, IF($C320 ="2024-25", INDEX( 'PR24 Forecast'!$F$5:$F$140, MATCH('Household delivery'!$A320, 'PR24 Forecast'!$AA$5:$AA$140, 0)), 'Household delivery'!E320)),"")</f>
        <v>134.405</v>
      </c>
      <c r="H320" s="10">
        <f t="shared" si="31"/>
        <v>6.41886503023536E-2</v>
      </c>
      <c r="I320" s="9" t="str">
        <f>IF(C320&gt;="2025-26",D320*'Household rates'!$O$81*'Household rates'!$O$52,"")</f>
        <v/>
      </c>
      <c r="J320" s="9" t="str">
        <f t="shared" si="30"/>
        <v/>
      </c>
      <c r="M320"/>
    </row>
    <row r="321" spans="1:13" ht="14.25">
      <c r="A321" s="4" t="str">
        <f t="shared" si="32"/>
        <v>YKY14</v>
      </c>
      <c r="B321" s="4" t="s">
        <v>50</v>
      </c>
      <c r="C321" s="4" t="s">
        <v>30</v>
      </c>
      <c r="D321" s="4">
        <f>IF(C321 &lt; "2024-25", INDEX('Historic replacements'!$G$3:$G$233, MATCH('Household delivery'!A321, 'Historic replacements'!$A$3:$A$233, 0)), INDEX('PR24 Forecast'!$W$5:$W$140, MATCH('Household delivery'!A321, 'PR24 Forecast'!$AA$5:$AA$140, 0)))</f>
        <v>2103.4140000000002</v>
      </c>
      <c r="E321" s="9" t="str">
        <f>IFERROR(IF('Household delivery'!C321&lt;="2024-25", INDEX('PR19 Forecast'!$E$4:$E$139, MATCH('Household delivery'!A321, 'PR19 Forecast'!$G$4:$G$139, 0)), INDEX('PR24 Forecast'!$K$5:$K$140, MATCH('Household delivery'!$A321, 'PR24 Forecast'!$AA$5:$AA$140, 0))), "")</f>
        <v/>
      </c>
      <c r="F321" s="4">
        <f>IFERROR(INDEX('Historic replacements'!$E$3:$E$233, MATCH('Household delivery'!$A321, 'Historic replacements'!$A$3:$A$233, 0)), "")</f>
        <v>48.378</v>
      </c>
      <c r="G321" s="9">
        <f>IFERROR(IF($C321 &lt;= "2023-24", $F321, IF($C321 ="2024-25", INDEX( 'PR24 Forecast'!$F$5:$F$140, MATCH('Household delivery'!$A321, 'PR24 Forecast'!$AA$5:$AA$140, 0)), 'Household delivery'!E321)),"")</f>
        <v>48.378</v>
      </c>
      <c r="H321" s="10">
        <f t="shared" si="31"/>
        <v>2.2999751832021655E-2</v>
      </c>
      <c r="I321" s="9" t="str">
        <f>IF(C321&gt;="2025-26",D321*'Household rates'!$O$81*'Household rates'!$O$52,"")</f>
        <v/>
      </c>
      <c r="J321" s="9" t="str">
        <f t="shared" si="30"/>
        <v/>
      </c>
      <c r="M321"/>
    </row>
    <row r="322" spans="1:13" ht="14.25">
      <c r="A322" s="4" t="str">
        <f t="shared" si="32"/>
        <v>YKY15</v>
      </c>
      <c r="B322" s="4" t="s">
        <v>50</v>
      </c>
      <c r="C322" s="4" t="s">
        <v>31</v>
      </c>
      <c r="D322" s="4">
        <f>IF(C322 &lt; "2024-25", INDEX('Historic replacements'!$G$3:$G$233, MATCH('Household delivery'!A322, 'Historic replacements'!$A$3:$A$233, 0)), INDEX('PR24 Forecast'!$W$5:$W$140, MATCH('Household delivery'!A322, 'PR24 Forecast'!$AA$5:$AA$140, 0)))</f>
        <v>2116.2399999999998</v>
      </c>
      <c r="E322" s="9" t="str">
        <f>IFERROR(IF('Household delivery'!C322&lt;="2024-25", INDEX('PR19 Forecast'!$E$4:$E$139, MATCH('Household delivery'!A322, 'PR19 Forecast'!$G$4:$G$139, 0)), INDEX('PR24 Forecast'!$K$5:$K$140, MATCH('Household delivery'!$A322, 'PR24 Forecast'!$AA$5:$AA$140, 0))), "")</f>
        <v/>
      </c>
      <c r="F322" s="4">
        <f>IFERROR(INDEX('Historic replacements'!$E$3:$E$233, MATCH('Household delivery'!$A322, 'Historic replacements'!$A$3:$A$233, 0)), "")</f>
        <v>4.1070000000000002</v>
      </c>
      <c r="G322" s="9">
        <f>IFERROR(IF($C322 &lt;= "2023-24", $F322, IF($C322 ="2024-25", INDEX( 'PR24 Forecast'!$F$5:$F$140, MATCH('Household delivery'!$A322, 'PR24 Forecast'!$AA$5:$AA$140, 0)), 'Household delivery'!E322)),"")</f>
        <v>4.1070000000000002</v>
      </c>
      <c r="H322" s="10">
        <f t="shared" si="31"/>
        <v>1.94070615809171E-3</v>
      </c>
      <c r="I322" s="9" t="str">
        <f>IF(C322&gt;="2025-26",D322*'Household rates'!$O$81*'Household rates'!$O$52,"")</f>
        <v/>
      </c>
      <c r="J322" s="9" t="str">
        <f t="shared" si="30"/>
        <v/>
      </c>
      <c r="M322"/>
    </row>
    <row r="323" spans="1:13" ht="14.25">
      <c r="A323" s="4" t="str">
        <f t="shared" si="32"/>
        <v>YKY16</v>
      </c>
      <c r="B323" s="4" t="s">
        <v>50</v>
      </c>
      <c r="C323" s="4" t="s">
        <v>32</v>
      </c>
      <c r="D323" s="4">
        <f>IF(C323 &lt; "2024-25", INDEX('Historic replacements'!$G$3:$G$233, MATCH('Household delivery'!A323, 'Historic replacements'!$A$3:$A$233, 0)), INDEX('PR24 Forecast'!$W$5:$W$140, MATCH('Household delivery'!A323, 'PR24 Forecast'!$AA$5:$AA$140, 0)))</f>
        <v>2130.1590000000001</v>
      </c>
      <c r="E323" s="9" t="str">
        <f>IFERROR(IF('Household delivery'!C323&lt;="2024-25", INDEX('PR19 Forecast'!$E$4:$E$139, MATCH('Household delivery'!A323, 'PR19 Forecast'!$G$4:$G$139, 0)), INDEX('PR24 Forecast'!$K$5:$K$140, MATCH('Household delivery'!$A323, 'PR24 Forecast'!$AA$5:$AA$140, 0))), "")</f>
        <v/>
      </c>
      <c r="F323" s="4">
        <f>IFERROR(INDEX('Historic replacements'!$E$3:$E$233, MATCH('Household delivery'!$A323, 'Historic replacements'!$A$3:$A$233, 0)), "")</f>
        <v>27.452999999999999</v>
      </c>
      <c r="G323" s="9">
        <f>IFERROR(IF($C323 &lt;= "2023-24", $F323, IF($C323 ="2024-25", INDEX( 'PR24 Forecast'!$F$5:$F$140, MATCH('Household delivery'!$A323, 'PR24 Forecast'!$AA$5:$AA$140, 0)), 'Household delivery'!E323)),"")</f>
        <v>27.452999999999999</v>
      </c>
      <c r="H323" s="10">
        <f t="shared" si="31"/>
        <v>1.2887770349537288E-2</v>
      </c>
      <c r="I323" s="9" t="str">
        <f>IF(C323&gt;="2025-26",D323*'Household rates'!$O$81*'Household rates'!$O$52,"")</f>
        <v/>
      </c>
      <c r="J323" s="9" t="str">
        <f t="shared" si="30"/>
        <v/>
      </c>
      <c r="M323"/>
    </row>
    <row r="324" spans="1:13" ht="14.25">
      <c r="A324" s="4" t="str">
        <f t="shared" si="32"/>
        <v>YKY17</v>
      </c>
      <c r="B324" s="4" t="s">
        <v>50</v>
      </c>
      <c r="C324" s="4" t="s">
        <v>33</v>
      </c>
      <c r="D324" s="4">
        <f>IF(C324 &lt; "2024-25", INDEX('Historic replacements'!$G$3:$G$233, MATCH('Household delivery'!A324, 'Historic replacements'!$A$3:$A$233, 0)), INDEX('PR24 Forecast'!$W$5:$W$140, MATCH('Household delivery'!A324, 'PR24 Forecast'!$AA$5:$AA$140, 0)))</f>
        <v>2147.4169999999999</v>
      </c>
      <c r="E324" s="9" t="str">
        <f>IFERROR(IF('Household delivery'!C324&lt;="2024-25", INDEX('PR19 Forecast'!$E$4:$E$139, MATCH('Household delivery'!A324, 'PR19 Forecast'!$G$4:$G$139, 0)), INDEX('PR24 Forecast'!$K$5:$K$140, MATCH('Household delivery'!$A324, 'PR24 Forecast'!$AA$5:$AA$140, 0))), "")</f>
        <v/>
      </c>
      <c r="F324" s="4">
        <f>IFERROR(INDEX('Historic replacements'!$E$3:$E$233, MATCH('Household delivery'!$A324, 'Historic replacements'!$A$3:$A$233, 0)), "")</f>
        <v>33.359000000000002</v>
      </c>
      <c r="G324" s="9">
        <f>IFERROR(IF($C324 &lt;= "2023-24", $F324, IF($C324 ="2024-25", INDEX( 'PR24 Forecast'!$F$5:$F$140, MATCH('Household delivery'!$A324, 'PR24 Forecast'!$AA$5:$AA$140, 0)), 'Household delivery'!E324)),"")</f>
        <v>33.359000000000002</v>
      </c>
      <c r="H324" s="10">
        <f t="shared" si="31"/>
        <v>1.5534477001905082E-2</v>
      </c>
      <c r="I324" s="9" t="str">
        <f>IF(C324&gt;="2025-26",D324*'Household rates'!$O$81*'Household rates'!$O$52,"")</f>
        <v/>
      </c>
      <c r="J324" s="9" t="str">
        <f t="shared" si="30"/>
        <v/>
      </c>
      <c r="M324"/>
    </row>
    <row r="325" spans="1:13" ht="14.25">
      <c r="A325" s="4" t="str">
        <f t="shared" si="32"/>
        <v>YKY18</v>
      </c>
      <c r="B325" s="4" t="s">
        <v>50</v>
      </c>
      <c r="C325" s="4" t="s">
        <v>34</v>
      </c>
      <c r="D325" s="4">
        <f>IF(C325 &lt; "2024-25", INDEX('Historic replacements'!$G$3:$G$233, MATCH('Household delivery'!A325, 'Historic replacements'!$A$3:$A$233, 0)), INDEX('PR24 Forecast'!$W$5:$W$140, MATCH('Household delivery'!A325, 'PR24 Forecast'!$AA$5:$AA$140, 0)))</f>
        <v>2163.3649999999998</v>
      </c>
      <c r="E325" s="9">
        <f>IFERROR(IF('Household delivery'!C325&lt;="2024-25", INDEX('PR19 Forecast'!$E$4:$E$139, MATCH('Household delivery'!A325, 'PR19 Forecast'!$G$4:$G$139, 0)), INDEX('PR24 Forecast'!$K$5:$K$140, MATCH('Household delivery'!$A325, 'PR24 Forecast'!$AA$5:$AA$140, 0))), "")</f>
        <v>24.957000000000001</v>
      </c>
      <c r="F325" s="4">
        <f>IFERROR(INDEX('Historic replacements'!$E$3:$E$233, MATCH('Household delivery'!$A325, 'Historic replacements'!$A$3:$A$233, 0)), "")</f>
        <v>24.957000000000001</v>
      </c>
      <c r="G325" s="9">
        <f>IFERROR(IF($C325 &lt;= "2023-24", $F325, IF($C325 ="2024-25", INDEX( 'PR24 Forecast'!$F$5:$F$140, MATCH('Household delivery'!$A325, 'PR24 Forecast'!$AA$5:$AA$140, 0)), 'Household delivery'!E325)),"")</f>
        <v>24.957000000000001</v>
      </c>
      <c r="H325" s="10">
        <f t="shared" si="31"/>
        <v>1.1536194770646655E-2</v>
      </c>
      <c r="I325" s="9" t="str">
        <f>IF(C325&gt;="2025-26",D325*'Household rates'!$O$81*'Household rates'!$O$52,"")</f>
        <v/>
      </c>
      <c r="J325" s="9" t="str">
        <f t="shared" ref="J325:J337" si="33">IF(C325 &gt;="2025-26", E325-I325, "")</f>
        <v/>
      </c>
      <c r="M325"/>
    </row>
    <row r="326" spans="1:13" ht="14.25">
      <c r="A326" s="4" t="str">
        <f t="shared" si="32"/>
        <v>YKY19</v>
      </c>
      <c r="B326" s="4" t="s">
        <v>50</v>
      </c>
      <c r="C326" s="4" t="s">
        <v>35</v>
      </c>
      <c r="D326" s="4">
        <f>IF(C326 &lt; "2024-25", INDEX('Historic replacements'!$G$3:$G$233, MATCH('Household delivery'!A326, 'Historic replacements'!$A$3:$A$233, 0)), INDEX('PR24 Forecast'!$W$5:$W$140, MATCH('Household delivery'!A326, 'PR24 Forecast'!$AA$5:$AA$140, 0)))</f>
        <v>2177.6889999999999</v>
      </c>
      <c r="E326" s="9">
        <f>IFERROR(IF('Household delivery'!C326&lt;="2024-25", INDEX('PR19 Forecast'!$E$4:$E$139, MATCH('Household delivery'!A326, 'PR19 Forecast'!$G$4:$G$139, 0)), INDEX('PR24 Forecast'!$K$5:$K$140, MATCH('Household delivery'!$A326, 'PR24 Forecast'!$AA$5:$AA$140, 0))), "")</f>
        <v>3.7160000000000002</v>
      </c>
      <c r="F326" s="4">
        <f>IFERROR(INDEX('Historic replacements'!$E$3:$E$233, MATCH('Household delivery'!$A326, 'Historic replacements'!$A$3:$A$233, 0)), "")</f>
        <v>3.7160000000000002</v>
      </c>
      <c r="G326" s="9">
        <f>IFERROR(IF($C326 &lt;= "2023-24", $F326, IF($C326 ="2024-25", INDEX( 'PR24 Forecast'!$F$5:$F$140, MATCH('Household delivery'!$A326, 'PR24 Forecast'!$AA$5:$AA$140, 0)), 'Household delivery'!E326)),"")</f>
        <v>3.7160000000000002</v>
      </c>
      <c r="H326" s="10">
        <f t="shared" ref="H326:H337" si="34">G326/D326</f>
        <v>1.7063960923713168E-3</v>
      </c>
      <c r="I326" s="9" t="str">
        <f>IF(C326&gt;="2025-26",D326*'Household rates'!$O$81*'Household rates'!$O$52,"")</f>
        <v/>
      </c>
      <c r="J326" s="9" t="str">
        <f t="shared" si="33"/>
        <v/>
      </c>
      <c r="M326"/>
    </row>
    <row r="327" spans="1:13" ht="14.25">
      <c r="A327" s="4" t="str">
        <f t="shared" si="32"/>
        <v>YKY20</v>
      </c>
      <c r="B327" s="4" t="s">
        <v>50</v>
      </c>
      <c r="C327" s="4" t="s">
        <v>36</v>
      </c>
      <c r="D327" s="4">
        <f>IF(C327 &lt; "2024-25", INDEX('Historic replacements'!$G$3:$G$233, MATCH('Household delivery'!A327, 'Historic replacements'!$A$3:$A$233, 0)), INDEX('PR24 Forecast'!$W$5:$W$140, MATCH('Household delivery'!A327, 'PR24 Forecast'!$AA$5:$AA$140, 0)))</f>
        <v>2196.866</v>
      </c>
      <c r="E327" s="9">
        <f>IFERROR(IF('Household delivery'!C327&lt;="2024-25", INDEX('PR19 Forecast'!$E$4:$E$139, MATCH('Household delivery'!A327, 'PR19 Forecast'!$G$4:$G$139, 0)), INDEX('PR24 Forecast'!$K$5:$K$140, MATCH('Household delivery'!$A327, 'PR24 Forecast'!$AA$5:$AA$140, 0))), "")</f>
        <v>4.3574999999999999</v>
      </c>
      <c r="F327" s="4">
        <f>IFERROR(INDEX('Historic replacements'!$E$3:$E$233, MATCH('Household delivery'!$A327, 'Historic replacements'!$A$3:$A$233, 0)), "")</f>
        <v>11.49</v>
      </c>
      <c r="G327" s="9">
        <f>IFERROR(IF($C327 &lt;= "2023-24", $F327, IF($C327 ="2024-25", INDEX( 'PR24 Forecast'!$F$5:$F$140, MATCH('Household delivery'!$A327, 'PR24 Forecast'!$AA$5:$AA$140, 0)), 'Household delivery'!E327)),"")</f>
        <v>11.49</v>
      </c>
      <c r="H327" s="10">
        <f t="shared" si="34"/>
        <v>5.2301778988795861E-3</v>
      </c>
      <c r="I327" s="9" t="str">
        <f>IF(C327&gt;="2025-26",D327*'Household rates'!$O$81*'Household rates'!$O$52,"")</f>
        <v/>
      </c>
      <c r="J327" s="9" t="str">
        <f t="shared" si="33"/>
        <v/>
      </c>
      <c r="M327"/>
    </row>
    <row r="328" spans="1:13" ht="14.25">
      <c r="A328" s="4" t="str">
        <f t="shared" si="32"/>
        <v>YKY21</v>
      </c>
      <c r="B328" s="4" t="s">
        <v>50</v>
      </c>
      <c r="C328" s="4" t="s">
        <v>37</v>
      </c>
      <c r="D328" s="4">
        <f>IF(C328 &lt; "2024-25", INDEX('Historic replacements'!$G$3:$G$233, MATCH('Household delivery'!A328, 'Historic replacements'!$A$3:$A$233, 0)), INDEX('PR24 Forecast'!$W$5:$W$140, MATCH('Household delivery'!A328, 'PR24 Forecast'!$AA$5:$AA$140, 0)))</f>
        <v>2207.8490000000002</v>
      </c>
      <c r="E328" s="9">
        <f>IFERROR(IF('Household delivery'!C328&lt;="2024-25", INDEX('PR19 Forecast'!$E$4:$E$139, MATCH('Household delivery'!A328, 'PR19 Forecast'!$G$4:$G$139, 0)), INDEX('PR24 Forecast'!$K$5:$K$140, MATCH('Household delivery'!$A328, 'PR24 Forecast'!$AA$5:$AA$140, 0))), "")</f>
        <v>5</v>
      </c>
      <c r="F328" s="4">
        <f>IFERROR(INDEX('Historic replacements'!$E$3:$E$233, MATCH('Household delivery'!$A328, 'Historic replacements'!$A$3:$A$233, 0)), "")</f>
        <v>2.1279999999999997</v>
      </c>
      <c r="G328" s="9">
        <f>IFERROR(IF($C328 &lt;= "2023-24", $F328, IF($C328 ="2024-25", INDEX( 'PR24 Forecast'!$F$5:$F$140, MATCH('Household delivery'!$A328, 'PR24 Forecast'!$AA$5:$AA$140, 0)), 'Household delivery'!E328)),"")</f>
        <v>2.1279999999999997</v>
      </c>
      <c r="H328" s="10">
        <f t="shared" si="34"/>
        <v>9.638340303163846E-4</v>
      </c>
      <c r="I328" s="9" t="str">
        <f>IF(C328&gt;="2025-26",D328*'Household rates'!$O$81*'Household rates'!$O$52,"")</f>
        <v/>
      </c>
      <c r="J328" s="9" t="str">
        <f t="shared" si="33"/>
        <v/>
      </c>
      <c r="M328"/>
    </row>
    <row r="329" spans="1:13" ht="14.25">
      <c r="A329" s="4" t="str">
        <f t="shared" si="32"/>
        <v>YKY22</v>
      </c>
      <c r="B329" s="4" t="s">
        <v>50</v>
      </c>
      <c r="C329" s="4" t="s">
        <v>38</v>
      </c>
      <c r="D329" s="4">
        <f>IF(C329 &lt; "2024-25", INDEX('Historic replacements'!$G$3:$G$233, MATCH('Household delivery'!A329, 'Historic replacements'!$A$3:$A$233, 0)), INDEX('PR24 Forecast'!$W$5:$W$140, MATCH('Household delivery'!A329, 'PR24 Forecast'!$AA$5:$AA$140, 0)))</f>
        <v>2223.6590000000001</v>
      </c>
      <c r="E329" s="9">
        <f>IFERROR(IF('Household delivery'!C329&lt;="2024-25", INDEX('PR19 Forecast'!$E$4:$E$139, MATCH('Household delivery'!A329, 'PR19 Forecast'!$G$4:$G$139, 0)), INDEX('PR24 Forecast'!$K$5:$K$140, MATCH('Household delivery'!$A329, 'PR24 Forecast'!$AA$5:$AA$140, 0))), "")</f>
        <v>5</v>
      </c>
      <c r="F329" s="4">
        <f>IFERROR(INDEX('Historic replacements'!$E$3:$E$233, MATCH('Household delivery'!$A329, 'Historic replacements'!$A$3:$A$233, 0)), "")</f>
        <v>2.5680000000000001</v>
      </c>
      <c r="G329" s="9">
        <f>IFERROR(IF($C329 &lt;= "2023-24", $F329, IF($C329 ="2024-25", INDEX( 'PR24 Forecast'!$F$5:$F$140, MATCH('Household delivery'!$A329, 'PR24 Forecast'!$AA$5:$AA$140, 0)), 'Household delivery'!E329)),"")</f>
        <v>2.5680000000000001</v>
      </c>
      <c r="H329" s="10">
        <f t="shared" si="34"/>
        <v>1.1548533295797601E-3</v>
      </c>
      <c r="I329" s="9" t="str">
        <f>IF(C329&gt;="2025-26",D329*'Household rates'!$O$81*'Household rates'!$O$52,"")</f>
        <v/>
      </c>
      <c r="J329" s="9" t="str">
        <f t="shared" si="33"/>
        <v/>
      </c>
      <c r="M329"/>
    </row>
    <row r="330" spans="1:13" ht="14.25">
      <c r="A330" s="4" t="str">
        <f t="shared" si="32"/>
        <v>YKY23</v>
      </c>
      <c r="B330" s="4" t="s">
        <v>50</v>
      </c>
      <c r="C330" s="4" t="s">
        <v>39</v>
      </c>
      <c r="D330" s="4">
        <f>IF(C330 &lt; "2024-25", INDEX('Historic replacements'!$G$3:$G$233, MATCH('Household delivery'!A330, 'Historic replacements'!$A$3:$A$233, 0)), INDEX('PR24 Forecast'!$W$5:$W$140, MATCH('Household delivery'!A330, 'PR24 Forecast'!$AA$5:$AA$140, 0)))</f>
        <v>2239.7730000000001</v>
      </c>
      <c r="E330" s="9">
        <f>IFERROR(IF('Household delivery'!C330&lt;="2024-25", INDEX('PR19 Forecast'!$E$4:$E$139, MATCH('Household delivery'!A330, 'PR19 Forecast'!$G$4:$G$139, 0)), INDEX('PR24 Forecast'!$K$5:$K$140, MATCH('Household delivery'!$A330, 'PR24 Forecast'!$AA$5:$AA$140, 0))), "")</f>
        <v>5</v>
      </c>
      <c r="F330" s="4">
        <f>IFERROR(INDEX('Historic replacements'!$E$3:$E$233, MATCH('Household delivery'!$A330, 'Historic replacements'!$A$3:$A$233, 0)), "")</f>
        <v>3.1139999999999999</v>
      </c>
      <c r="G330" s="9">
        <f>IFERROR(IF($C330 &lt;= "2023-24", $F330, IF($C330 ="2024-25", INDEX( 'PR24 Forecast'!$F$5:$F$140, MATCH('Household delivery'!$A330, 'PR24 Forecast'!$AA$5:$AA$140, 0)), 'Household delivery'!E330)),"")</f>
        <v>3.1139999999999999</v>
      </c>
      <c r="H330" s="10">
        <f t="shared" si="34"/>
        <v>1.3903194654101105E-3</v>
      </c>
      <c r="I330" s="9" t="str">
        <f>IF(C330&gt;="2025-26",D330*'Household rates'!$O$81*'Household rates'!$O$52,"")</f>
        <v/>
      </c>
      <c r="J330" s="9" t="str">
        <f t="shared" si="33"/>
        <v/>
      </c>
      <c r="M330"/>
    </row>
    <row r="331" spans="1:13" ht="14.25">
      <c r="A331" s="4" t="str">
        <f t="shared" si="32"/>
        <v>YKY24</v>
      </c>
      <c r="B331" s="4" t="s">
        <v>50</v>
      </c>
      <c r="C331" s="4" t="s">
        <v>40</v>
      </c>
      <c r="D331" s="4">
        <f>IF(C331 &lt; "2024-25", INDEX('Historic replacements'!$G$3:$G$233, MATCH('Household delivery'!A331, 'Historic replacements'!$A$3:$A$233, 0)), INDEX('PR24 Forecast'!$W$5:$W$140, MATCH('Household delivery'!A331, 'PR24 Forecast'!$AA$5:$AA$140, 0)))</f>
        <v>2253.9730000000004</v>
      </c>
      <c r="E331" s="9">
        <f>IFERROR(IF('Household delivery'!C331&lt;="2024-25", INDEX('PR19 Forecast'!$E$4:$E$139, MATCH('Household delivery'!A331, 'PR19 Forecast'!$G$4:$G$139, 0)), INDEX('PR24 Forecast'!$K$5:$K$140, MATCH('Household delivery'!$A331, 'PR24 Forecast'!$AA$5:$AA$140, 0))), "")</f>
        <v>5</v>
      </c>
      <c r="F331" s="4">
        <f>IFERROR(INDEX('Historic replacements'!$E$3:$E$233, MATCH('Household delivery'!$A331, 'Historic replacements'!$A$3:$A$233, 0)), "")</f>
        <v>5.4790000000000001</v>
      </c>
      <c r="G331" s="9">
        <f>IFERROR(IF($C331 &lt;= "2023-24", $F331, IF($C331 ="2024-25", INDEX( 'PR24 Forecast'!$F$5:$F$140, MATCH('Household delivery'!$A331, 'PR24 Forecast'!$AA$5:$AA$140, 0)), 'Household delivery'!E331)),"")</f>
        <v>5.4790000000000001</v>
      </c>
      <c r="H331" s="10">
        <f t="shared" si="34"/>
        <v>2.4308188252476844E-3</v>
      </c>
      <c r="I331" s="9" t="str">
        <f>IF(C331&gt;="2025-26",D331*'Household rates'!$O$81*'Household rates'!$O$52,"")</f>
        <v/>
      </c>
      <c r="J331" s="9" t="str">
        <f t="shared" si="33"/>
        <v/>
      </c>
      <c r="M331"/>
    </row>
    <row r="332" spans="1:13" ht="14.25">
      <c r="A332" s="4" t="str">
        <f t="shared" si="32"/>
        <v>YKY25</v>
      </c>
      <c r="B332" s="4" t="s">
        <v>50</v>
      </c>
      <c r="C332" s="4" t="s">
        <v>65</v>
      </c>
      <c r="D332" s="4">
        <f>IF(C332 &lt; "2024-25", INDEX('Historic replacements'!$G$3:$G$233, MATCH('Household delivery'!A332, 'Historic replacements'!$A$3:$A$233, 0)), INDEX('PR24 Forecast'!$W$5:$W$140, MATCH('Household delivery'!A332, 'PR24 Forecast'!$AA$5:$AA$140, 0)))</f>
        <v>2263.386</v>
      </c>
      <c r="E332" s="9">
        <f>IFERROR(IF('Household delivery'!C332&lt;="2024-25", INDEX('PR19 Forecast'!$E$4:$E$139, MATCH('Household delivery'!A332, 'PR19 Forecast'!$G$4:$G$139, 0)), INDEX('PR24 Forecast'!$K$5:$K$140, MATCH('Household delivery'!$A332, 'PR24 Forecast'!$AA$5:$AA$140, 0))), "")</f>
        <v>5</v>
      </c>
      <c r="F332" s="4" t="str">
        <f>IFERROR(INDEX('Historic replacements'!$E$3:$E$233, MATCH('Household delivery'!$A332, 'Historic replacements'!$A$3:$A$233, 0)), "")</f>
        <v/>
      </c>
      <c r="G332" s="9">
        <f>IFERROR(IF($C332 &lt;= "2023-24", $F332, IF($C332 ="2024-25", INDEX( 'PR24 Forecast'!$F$5:$F$140, MATCH('Household delivery'!$A332, 'PR24 Forecast'!$AA$5:$AA$140, 0)), 'Household delivery'!E332)),"")</f>
        <v>3.1139999999999999</v>
      </c>
      <c r="H332" s="10">
        <f t="shared" si="34"/>
        <v>1.3758148190366115E-3</v>
      </c>
      <c r="I332" s="9" t="str">
        <f>IF(C332&gt;="2025-26",D332*'Household rates'!$O$81*'Household rates'!$O$52,"")</f>
        <v/>
      </c>
      <c r="J332" s="9" t="str">
        <f t="shared" si="33"/>
        <v/>
      </c>
      <c r="M332"/>
    </row>
    <row r="333" spans="1:13" ht="14.25">
      <c r="A333" s="4" t="str">
        <f t="shared" si="32"/>
        <v>YKY26</v>
      </c>
      <c r="B333" s="4" t="s">
        <v>50</v>
      </c>
      <c r="C333" s="4" t="s">
        <v>101</v>
      </c>
      <c r="D333" s="4">
        <f>IF(C333 &lt; "2024-25", INDEX('Historic replacements'!$G$3:$G$233, MATCH('Household delivery'!A333, 'Historic replacements'!$A$3:$A$233, 0)), INDEX('PR24 Forecast'!$W$5:$W$140, MATCH('Household delivery'!A333, 'PR24 Forecast'!$AA$5:$AA$140, 0)))</f>
        <v>2275.4769999999999</v>
      </c>
      <c r="E333" s="9">
        <f>IFERROR(IF('Household delivery'!C333&lt;="2024-25", INDEX('PR19 Forecast'!$E$4:$E$139, MATCH('Household delivery'!A333, 'PR19 Forecast'!$G$4:$G$139, 0)), INDEX('PR24 Forecast'!$K$5:$K$140, MATCH('Household delivery'!$A333, 'PR24 Forecast'!$AA$5:$AA$140, 0))), "")</f>
        <v>128.46622955004</v>
      </c>
      <c r="F333" s="4" t="str">
        <f>IFERROR(INDEX('Historic replacements'!$E$3:$E$233, MATCH('Household delivery'!$A333, 'Historic replacements'!$A$3:$A$233, 0)), "")</f>
        <v/>
      </c>
      <c r="G333" s="9">
        <f>IFERROR(IF($C333 &lt;= "2023-24", $F333, IF($C333 ="2024-25", INDEX( 'PR24 Forecast'!$F$5:$F$140, MATCH('Household delivery'!$A333, 'PR24 Forecast'!$AA$5:$AA$140, 0)), 'Household delivery'!E333)),"")</f>
        <v>128.46622955004</v>
      </c>
      <c r="H333" s="10">
        <f t="shared" si="34"/>
        <v>5.6456835006479959E-2</v>
      </c>
      <c r="I333" s="9">
        <f>IF(C333&gt;="2025-26",D333*'Household rates'!$O$81*'Household rates'!$O$52,"")</f>
        <v>19.718316385431475</v>
      </c>
      <c r="J333" s="9">
        <f t="shared" si="33"/>
        <v>108.74791316460852</v>
      </c>
      <c r="M333"/>
    </row>
    <row r="334" spans="1:13">
      <c r="A334" s="4" t="str">
        <f t="shared" si="32"/>
        <v>YKY27</v>
      </c>
      <c r="B334" s="4" t="s">
        <v>50</v>
      </c>
      <c r="C334" s="4" t="s">
        <v>102</v>
      </c>
      <c r="D334" s="4">
        <f>IF(C334 &lt; "2024-25", INDEX('Historic replacements'!$G$3:$G$233, MATCH('Household delivery'!A334, 'Historic replacements'!$A$3:$A$233, 0)), INDEX('PR24 Forecast'!$W$5:$W$140, MATCH('Household delivery'!A334, 'PR24 Forecast'!$AA$5:$AA$140, 0)))</f>
        <v>2287.288</v>
      </c>
      <c r="E334" s="9">
        <f>IFERROR(IF('Household delivery'!C334&lt;="2024-25", INDEX('PR19 Forecast'!$E$4:$E$139, MATCH('Household delivery'!A334, 'PR19 Forecast'!$G$4:$G$139, 0)), INDEX('PR24 Forecast'!$K$5:$K$140, MATCH('Household delivery'!$A334, 'PR24 Forecast'!$AA$5:$AA$140, 0))), "")</f>
        <v>320.86468578288139</v>
      </c>
      <c r="F334" s="4" t="str">
        <f>IFERROR(INDEX('Historic replacements'!$E$3:$E$233, MATCH('Household delivery'!$A334, 'Historic replacements'!$A$3:$A$233, 0)), "")</f>
        <v/>
      </c>
      <c r="G334" s="9">
        <f>IFERROR(IF($C334 &lt;= "2023-24", $F334, IF($C334 ="2024-25", INDEX( 'PR24 Forecast'!$F$5:$F$140, MATCH('Household delivery'!$A334, 'PR24 Forecast'!$AA$5:$AA$140, 0)), 'Household delivery'!E334)),"")</f>
        <v>320.86468578288139</v>
      </c>
      <c r="H334" s="10">
        <f t="shared" si="34"/>
        <v>0.14028171606849746</v>
      </c>
      <c r="I334" s="9">
        <f>IF(C334&gt;="2025-26",D334*'Household rates'!$O$81*'Household rates'!$O$52,"")</f>
        <v>19.820665490620552</v>
      </c>
      <c r="J334" s="9">
        <f t="shared" si="33"/>
        <v>301.04402029226083</v>
      </c>
    </row>
    <row r="335" spans="1:13">
      <c r="A335" s="4" t="str">
        <f t="shared" si="32"/>
        <v>YKY28</v>
      </c>
      <c r="B335" s="4" t="s">
        <v>50</v>
      </c>
      <c r="C335" s="4" t="s">
        <v>103</v>
      </c>
      <c r="D335" s="4">
        <f>IF(C335 &lt; "2024-25", INDEX('Historic replacements'!$G$3:$G$233, MATCH('Household delivery'!A335, 'Historic replacements'!$A$3:$A$233, 0)), INDEX('PR24 Forecast'!$W$5:$W$140, MATCH('Household delivery'!A335, 'PR24 Forecast'!$AA$5:$AA$140, 0)))</f>
        <v>2298.8040000000001</v>
      </c>
      <c r="E335" s="9">
        <f>IFERROR(IF('Household delivery'!C335&lt;="2024-25", INDEX('PR19 Forecast'!$E$4:$E$139, MATCH('Household delivery'!A335, 'PR19 Forecast'!$G$4:$G$139, 0)), INDEX('PR24 Forecast'!$K$5:$K$140, MATCH('Household delivery'!$A335, 'PR24 Forecast'!$AA$5:$AA$140, 0))), "")</f>
        <v>320.86468578288139</v>
      </c>
      <c r="F335" s="4" t="str">
        <f>IFERROR(INDEX('Historic replacements'!$E$3:$E$233, MATCH('Household delivery'!$A335, 'Historic replacements'!$A$3:$A$233, 0)), "")</f>
        <v/>
      </c>
      <c r="G335" s="9">
        <f>IFERROR(IF($C335 &lt;= "2023-24", $F335, IF($C335 ="2024-25", INDEX( 'PR24 Forecast'!$F$5:$F$140, MATCH('Household delivery'!$A335, 'PR24 Forecast'!$AA$5:$AA$140, 0)), 'Household delivery'!E335)),"")</f>
        <v>320.86468578288139</v>
      </c>
      <c r="H335" s="10">
        <f t="shared" si="34"/>
        <v>0.13957896618540833</v>
      </c>
      <c r="I335" s="9">
        <f>IF(C335&gt;="2025-26",D335*'Household rates'!$O$81*'Household rates'!$O$52,"")</f>
        <v>19.920458251213006</v>
      </c>
      <c r="J335" s="9">
        <f t="shared" si="33"/>
        <v>300.94422753166839</v>
      </c>
    </row>
    <row r="336" spans="1:13">
      <c r="A336" s="4" t="str">
        <f t="shared" si="32"/>
        <v>YKY29</v>
      </c>
      <c r="B336" s="4" t="s">
        <v>50</v>
      </c>
      <c r="C336" s="4" t="s">
        <v>104</v>
      </c>
      <c r="D336" s="4">
        <f>IF(C336 &lt; "2024-25", INDEX('Historic replacements'!$G$3:$G$233, MATCH('Household delivery'!A336, 'Historic replacements'!$A$3:$A$233, 0)), INDEX('PR24 Forecast'!$W$5:$W$140, MATCH('Household delivery'!A336, 'PR24 Forecast'!$AA$5:$AA$140, 0)))</f>
        <v>2310.0079999999998</v>
      </c>
      <c r="E336" s="9">
        <f>IFERROR(IF('Household delivery'!C336&lt;="2024-25", INDEX('PR19 Forecast'!$E$4:$E$139, MATCH('Household delivery'!A336, 'PR19 Forecast'!$G$4:$G$139, 0)), INDEX('PR24 Forecast'!$K$5:$K$140, MATCH('Household delivery'!$A336, 'PR24 Forecast'!$AA$5:$AA$140, 0))), "")</f>
        <v>320.86468578288139</v>
      </c>
      <c r="F336" s="4" t="str">
        <f>IFERROR(INDEX('Historic replacements'!$E$3:$E$233, MATCH('Household delivery'!$A336, 'Historic replacements'!$A$3:$A$233, 0)), "")</f>
        <v/>
      </c>
      <c r="G336" s="9">
        <f>IFERROR(IF($C336 &lt;= "2023-24", $F336, IF($C336 ="2024-25", INDEX( 'PR24 Forecast'!$F$5:$F$140, MATCH('Household delivery'!$A336, 'PR24 Forecast'!$AA$5:$AA$140, 0)), 'Household delivery'!E336)),"")</f>
        <v>320.86468578288139</v>
      </c>
      <c r="H336" s="10">
        <f t="shared" si="34"/>
        <v>0.13890198033205142</v>
      </c>
      <c r="I336" s="9">
        <f>IF(C336&gt;="2025-26",D336*'Household rates'!$O$81*'Household rates'!$O$52,"")</f>
        <v>20.017547352435461</v>
      </c>
      <c r="J336" s="9">
        <f t="shared" si="33"/>
        <v>300.84713843044591</v>
      </c>
    </row>
    <row r="337" spans="1:10">
      <c r="A337" s="4" t="str">
        <f t="shared" si="32"/>
        <v>YKY30</v>
      </c>
      <c r="B337" s="4" t="s">
        <v>50</v>
      </c>
      <c r="C337" s="4" t="s">
        <v>105</v>
      </c>
      <c r="D337" s="4">
        <f>IF(C337 &lt; "2024-25", INDEX('Historic replacements'!$G$3:$G$233, MATCH('Household delivery'!A337, 'Historic replacements'!$A$3:$A$233, 0)), INDEX('PR24 Forecast'!$W$5:$W$140, MATCH('Household delivery'!A337, 'PR24 Forecast'!$AA$5:$AA$140, 0)))</f>
        <v>2325.757153980378</v>
      </c>
      <c r="E337" s="9">
        <f>IFERROR(IF('Household delivery'!C337&lt;="2024-25", INDEX('PR19 Forecast'!$E$4:$E$139, MATCH('Household delivery'!A337, 'PR19 Forecast'!$G$4:$G$139, 0)), INDEX('PR24 Forecast'!$K$5:$K$140, MATCH('Household delivery'!$A337, 'PR24 Forecast'!$AA$5:$AA$140, 0))), "")</f>
        <v>192.5987131013157</v>
      </c>
      <c r="F337" s="4" t="str">
        <f>IFERROR(INDEX('Historic replacements'!$E$3:$E$233, MATCH('Household delivery'!$A337, 'Historic replacements'!$A$3:$A$233, 0)), "")</f>
        <v/>
      </c>
      <c r="G337" s="9">
        <f>IFERROR(IF($C337 &lt;= "2023-24", $F337, IF($C337 ="2024-25", INDEX( 'PR24 Forecast'!$F$5:$F$140, MATCH('Household delivery'!$A337, 'PR24 Forecast'!$AA$5:$AA$140, 0)), 'Household delivery'!E337)),"")</f>
        <v>192.5987131013157</v>
      </c>
      <c r="H337" s="10">
        <f t="shared" si="34"/>
        <v>8.2811188077695844E-2</v>
      </c>
      <c r="I337" s="9">
        <f>IF(C337&gt;="2025-26",D337*'Household rates'!$O$81*'Household rates'!$O$52,"")</f>
        <v>20.154022825924304</v>
      </c>
      <c r="J337" s="9">
        <f t="shared" si="33"/>
        <v>172.44469027539139</v>
      </c>
    </row>
  </sheetData>
  <mergeCells count="3">
    <mergeCell ref="N2:S2"/>
    <mergeCell ref="T2:W2"/>
    <mergeCell ref="M3:M4"/>
  </mergeCells>
  <conditionalFormatting sqref="P5:P2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5:R2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A4E98-F8CF-43A3-A27D-6E4271D85C44}">
  <sheetPr codeName="Sheet13">
    <tabColor rgb="FFCCCCCE"/>
  </sheetPr>
  <dimension ref="A1:W337"/>
  <sheetViews>
    <sheetView zoomScale="80" zoomScaleNormal="80" workbookViewId="0"/>
  </sheetViews>
  <sheetFormatPr defaultColWidth="12" defaultRowHeight="13.15"/>
  <cols>
    <col min="1" max="16384" width="12" style="4"/>
  </cols>
  <sheetData>
    <row r="1" spans="1:23">
      <c r="A1" s="3" t="s">
        <v>163</v>
      </c>
    </row>
    <row r="2" spans="1:23">
      <c r="N2" s="225" t="s">
        <v>139</v>
      </c>
      <c r="O2" s="225"/>
      <c r="P2" s="225"/>
      <c r="Q2" s="225"/>
      <c r="R2" s="225"/>
      <c r="S2" s="225"/>
      <c r="T2" s="226" t="s">
        <v>140</v>
      </c>
      <c r="U2" s="226"/>
      <c r="V2" s="226"/>
      <c r="W2" s="226"/>
    </row>
    <row r="3" spans="1:23" s="5" customFormat="1" ht="69" customHeight="1">
      <c r="D3" s="6" t="s">
        <v>141</v>
      </c>
      <c r="E3" s="6" t="s">
        <v>142</v>
      </c>
      <c r="F3" s="6" t="s">
        <v>143</v>
      </c>
      <c r="G3" s="6" t="s">
        <v>144</v>
      </c>
      <c r="H3" s="6" t="s">
        <v>145</v>
      </c>
      <c r="I3" s="6" t="s">
        <v>146</v>
      </c>
      <c r="J3" s="6" t="s">
        <v>147</v>
      </c>
      <c r="M3" s="227" t="s">
        <v>110</v>
      </c>
      <c r="N3" s="7" t="s">
        <v>148</v>
      </c>
      <c r="O3" s="7" t="s">
        <v>149</v>
      </c>
      <c r="P3" s="7" t="s">
        <v>150</v>
      </c>
      <c r="Q3" s="7" t="s">
        <v>151</v>
      </c>
      <c r="R3" s="7" t="s">
        <v>152</v>
      </c>
      <c r="S3" s="7" t="s">
        <v>153</v>
      </c>
      <c r="T3" s="7" t="s">
        <v>154</v>
      </c>
      <c r="U3" s="8" t="s">
        <v>155</v>
      </c>
      <c r="V3" s="7" t="s">
        <v>156</v>
      </c>
      <c r="W3" s="7" t="s">
        <v>157</v>
      </c>
    </row>
    <row r="4" spans="1:23" s="5" customFormat="1" ht="18" customHeight="1">
      <c r="A4" s="5" t="s">
        <v>18</v>
      </c>
      <c r="B4" s="6" t="s">
        <v>110</v>
      </c>
      <c r="C4" s="6" t="s">
        <v>20</v>
      </c>
      <c r="D4" s="6" t="s">
        <v>64</v>
      </c>
      <c r="E4" s="6" t="s">
        <v>64</v>
      </c>
      <c r="F4" s="6" t="s">
        <v>64</v>
      </c>
      <c r="G4" s="6" t="s">
        <v>64</v>
      </c>
      <c r="H4" s="6" t="s">
        <v>158</v>
      </c>
      <c r="I4" s="6" t="s">
        <v>64</v>
      </c>
      <c r="J4" s="6" t="s">
        <v>64</v>
      </c>
      <c r="M4" s="228"/>
      <c r="N4" s="7" t="s">
        <v>159</v>
      </c>
      <c r="O4" s="7" t="s">
        <v>159</v>
      </c>
      <c r="P4" s="7" t="s">
        <v>160</v>
      </c>
      <c r="Q4" s="7" t="s">
        <v>159</v>
      </c>
      <c r="R4" s="7" t="s">
        <v>160</v>
      </c>
      <c r="S4" s="7" t="s">
        <v>159</v>
      </c>
      <c r="T4" s="7" t="s">
        <v>159</v>
      </c>
      <c r="U4" s="7" t="s">
        <v>159</v>
      </c>
      <c r="V4" s="7" t="s">
        <v>159</v>
      </c>
      <c r="W4" s="7" t="s">
        <v>159</v>
      </c>
    </row>
    <row r="5" spans="1:23">
      <c r="A5" s="4" t="str">
        <f>B5&amp;RIGHT(C5,2)</f>
        <v>AFW12</v>
      </c>
      <c r="B5" s="4" t="s">
        <v>51</v>
      </c>
      <c r="C5" s="4" t="s">
        <v>28</v>
      </c>
      <c r="D5" s="4">
        <f>IF(C5 &lt; "2024-25", INDEX('Historic replacements'!$D$3:$D$233, MATCH('Non-household delivery'!A5, 'Historic replacements'!$A$3:$A$233, 0)), INDEX('PR24 Forecast'!$X$5:$X$140, MATCH('Non-household delivery'!A5, 'PR24 Forecast'!$AA$5:$AA$140, 0)))</f>
        <v>80.995999999999995</v>
      </c>
      <c r="E5" s="9" t="str">
        <f>IFERROR(IF('Non-household delivery'!C5&lt;="2024-25", INDEX( 'PR19 Forecast'!$D$4:$D$139, MATCH('Non-household delivery'!A5, 'PR19 Forecast'!$G$4:$G$139, 0)), INDEX('PR24 Forecast'!$U$5:$U$140, MATCH('Non-household delivery'!$A5, 'PR24 Forecast'!$AA$5:$AA$140, 0))), "")</f>
        <v/>
      </c>
      <c r="F5" s="4">
        <f>IFERROR(INDEX('Historic replacements'!$F$3:$F$233, MATCH('Non-household delivery'!$A5, 'Historic replacements'!$A$3:$A$233, 0)), "")</f>
        <v>3.6720000000000002</v>
      </c>
      <c r="G5" s="9">
        <f>IFERROR(IF($C5 &lt;= "2023-24", $F5, IF(C5 = "2024-25", INDEX( 'PR24 Forecast'!$U$5:$U$140, MATCH('Non-household delivery'!$A5, 'PR24 Forecast'!$AA$5:$AA$140, 0)), 'Non-household delivery'!E5)),"")</f>
        <v>3.6720000000000002</v>
      </c>
      <c r="H5" s="10">
        <f>G5/D5</f>
        <v>4.5335572127018622E-2</v>
      </c>
      <c r="I5" s="9" t="str">
        <f>IF(C5&gt;="2025-26",D5*'Non-household rates'!$O$54*'Non-household rates'!$O$85, "")</f>
        <v/>
      </c>
      <c r="J5" s="9" t="str">
        <f t="shared" ref="J5:J19" si="0">IF(C5 &gt;="2025-26", E5-I5, "")</f>
        <v/>
      </c>
      <c r="M5" s="11" t="s">
        <v>51</v>
      </c>
      <c r="N5" s="12">
        <f t="shared" ref="N5:N21" si="1">SUMIFS($E$5:$E$337, $B$5:$B$337, $M5, $C$5:$C$337, "&gt;="&amp;"2020-21", $C$5:$C$337, "&lt;"&amp;"2025-26")*1000</f>
        <v>5250</v>
      </c>
      <c r="O5" s="12">
        <f t="shared" ref="O5:O21" si="2">SUMIFS($F$5:$F$337, $B$5:$B$337,$M5, $C$5:$C$337, "&gt;="&amp;"2020-21")*1000</f>
        <v>4371</v>
      </c>
      <c r="P5" s="13">
        <f>O5/N5</f>
        <v>0.83257142857142852</v>
      </c>
      <c r="Q5" s="12">
        <f>SUMIFS($G$5:$G$337, $B$5:$B$337, M5,$C$5:$C$337, "&gt;="&amp;"2020-21", $C$5:$C$337, "&lt;"&amp;"2025-26")*1000</f>
        <v>5920.9999999999991</v>
      </c>
      <c r="R5" s="13">
        <f>Q5/N5</f>
        <v>1.1278095238095236</v>
      </c>
      <c r="S5" s="14">
        <f>N5-Q5</f>
        <v>-670.99999999999909</v>
      </c>
      <c r="T5" s="14">
        <f>SUMIFS($E$5:$E$337, $B$5:$B$337,$M5, $C$5:$C$337, "&gt;="&amp;"2025-26")*1000</f>
        <v>20850</v>
      </c>
      <c r="U5" s="14">
        <f>SUMIF($B$5:$B$337,$M5, $I$5:$I$337)*1000</f>
        <v>7498.6112635046429</v>
      </c>
      <c r="V5" s="14">
        <f>IF(S5 &lt; 0, U5, U5+S5)</f>
        <v>7498.6112635046429</v>
      </c>
      <c r="W5" s="14">
        <f>T5-V5</f>
        <v>13351.388736495357</v>
      </c>
    </row>
    <row r="6" spans="1:23">
      <c r="A6" s="4" t="str">
        <f t="shared" ref="A6:A97" si="3">B6&amp;RIGHT(C6,2)</f>
        <v>AFW13</v>
      </c>
      <c r="B6" s="4" t="s">
        <v>51</v>
      </c>
      <c r="C6" s="4" t="s">
        <v>29</v>
      </c>
      <c r="D6" s="4">
        <f>IF(C6 &lt; "2024-25", INDEX('Historic replacements'!$D$3:$D$233, MATCH('Non-household delivery'!A6, 'Historic replacements'!$A$3:$A$233, 0)), INDEX('PR24 Forecast'!$X$5:$X$140, MATCH('Non-household delivery'!A6, 'PR24 Forecast'!$AA$5:$AA$140, 0)))</f>
        <v>80.507000000000005</v>
      </c>
      <c r="E6" s="9" t="str">
        <f>IFERROR(IF('Non-household delivery'!C6&lt;="2024-25", INDEX( 'PR19 Forecast'!$D$4:$D$139, MATCH('Non-household delivery'!A6, 'PR19 Forecast'!$G$4:$G$139, 0)), INDEX('PR24 Forecast'!$U$5:$U$140, MATCH('Non-household delivery'!$A6, 'PR24 Forecast'!$AA$5:$AA$140, 0))), "")</f>
        <v/>
      </c>
      <c r="F6" s="4">
        <f>IFERROR(INDEX('Historic replacements'!$F$3:$F$233, MATCH('Non-household delivery'!$A6, 'Historic replacements'!$A$3:$A$233, 0)), "")</f>
        <v>1.8169999999999999</v>
      </c>
      <c r="G6" s="9">
        <f>IFERROR(IF($C6 &lt;= "2023-24", $F6, IF(C6 = "2024-25", INDEX( 'PR24 Forecast'!$U$5:$U$140, MATCH('Non-household delivery'!$A6, 'PR24 Forecast'!$AA$5:$AA$140, 0)), 'Non-household delivery'!E6)),"")</f>
        <v>1.8169999999999999</v>
      </c>
      <c r="H6" s="10">
        <f t="shared" ref="H6:H69" si="4">G6/D6</f>
        <v>2.2569466009166903E-2</v>
      </c>
      <c r="I6" s="9" t="str">
        <f>IF(C6&gt;="2025-26",D6*'Non-household rates'!$O$54*'Non-household rates'!$O$85, "")</f>
        <v/>
      </c>
      <c r="J6" s="9" t="str">
        <f t="shared" si="0"/>
        <v/>
      </c>
      <c r="M6" s="11" t="s">
        <v>27</v>
      </c>
      <c r="N6" s="12">
        <f t="shared" si="1"/>
        <v>52298.999999999993</v>
      </c>
      <c r="O6" s="12">
        <f t="shared" si="2"/>
        <v>49576.000000000007</v>
      </c>
      <c r="P6" s="13">
        <f t="shared" ref="P6:P21" si="5">O6/N6</f>
        <v>0.94793399491386099</v>
      </c>
      <c r="Q6" s="12">
        <f t="shared" ref="Q6:Q21" si="6">SUMIFS($G$5:$G$337, $B$5:$B$337, M6,$C$5:$C$337, "&gt;="&amp;"2020-21", $C$5:$C$337, "&lt;"&amp;"2025-26")*1000</f>
        <v>66051.000000000015</v>
      </c>
      <c r="R6" s="13">
        <f t="shared" ref="R6:R21" si="7">Q6/N6</f>
        <v>1.2629495783858204</v>
      </c>
      <c r="S6" s="14">
        <f t="shared" ref="S6:S21" si="8">N6-Q6</f>
        <v>-13752.000000000022</v>
      </c>
      <c r="T6" s="14">
        <f t="shared" ref="T6:T21" si="9">SUMIFS($E$5:$E$337, $B$5:$B$337,$M6, $C$5:$C$337, "&gt;="&amp;"2025-26")*1000</f>
        <v>60836.000000000007</v>
      </c>
      <c r="U6" s="14">
        <f t="shared" ref="U6:U21" si="10">SUMIF($B$5:$B$337,$M6, $I$5:$I$337)*1000</f>
        <v>13059.779661958726</v>
      </c>
      <c r="V6" s="14">
        <f t="shared" ref="V6:V21" si="11">IF(S6 &lt; 0, U6, U6+S6)</f>
        <v>13059.779661958726</v>
      </c>
      <c r="W6" s="14">
        <f t="shared" ref="W6:W21" si="12">T6-V6</f>
        <v>47776.220338041283</v>
      </c>
    </row>
    <row r="7" spans="1:23">
      <c r="A7" s="4" t="str">
        <f t="shared" si="3"/>
        <v>AFW14</v>
      </c>
      <c r="B7" s="4" t="s">
        <v>51</v>
      </c>
      <c r="C7" s="4" t="s">
        <v>30</v>
      </c>
      <c r="D7" s="4">
        <f>IF(C7 &lt; "2024-25", INDEX('Historic replacements'!$D$3:$D$233, MATCH('Non-household delivery'!A7, 'Historic replacements'!$A$3:$A$233, 0)), INDEX('PR24 Forecast'!$X$5:$X$140, MATCH('Non-household delivery'!A7, 'PR24 Forecast'!$AA$5:$AA$140, 0)))</f>
        <v>78.766999999999996</v>
      </c>
      <c r="E7" s="9" t="str">
        <f>IFERROR(IF('Non-household delivery'!C7&lt;="2024-25", INDEX( 'PR19 Forecast'!$D$4:$D$139, MATCH('Non-household delivery'!A7, 'PR19 Forecast'!$G$4:$G$139, 0)), INDEX('PR24 Forecast'!$U$5:$U$140, MATCH('Non-household delivery'!$A7, 'PR24 Forecast'!$AA$5:$AA$140, 0))), "")</f>
        <v/>
      </c>
      <c r="F7" s="4">
        <f>IFERROR(INDEX('Historic replacements'!$F$3:$F$233, MATCH('Non-household delivery'!$A7, 'Historic replacements'!$A$3:$A$233, 0)), "")</f>
        <v>1.752</v>
      </c>
      <c r="G7" s="9">
        <f>IFERROR(IF($C7 &lt;= "2023-24", $F7, IF(C7 = "2024-25", INDEX( 'PR24 Forecast'!$U$5:$U$140, MATCH('Non-household delivery'!$A7, 'PR24 Forecast'!$AA$5:$AA$140, 0)), 'Non-household delivery'!E7)),"")</f>
        <v>1.752</v>
      </c>
      <c r="H7" s="10">
        <f t="shared" si="4"/>
        <v>2.2242817423540315E-2</v>
      </c>
      <c r="I7" s="9" t="str">
        <f>IF(C7&gt;="2025-26",D7*'Non-household rates'!$O$54*'Non-household rates'!$O$85, "")</f>
        <v/>
      </c>
      <c r="J7" s="9" t="str">
        <f t="shared" si="0"/>
        <v/>
      </c>
      <c r="M7" s="11" t="s">
        <v>52</v>
      </c>
      <c r="N7" s="12">
        <f t="shared" si="1"/>
        <v>10410</v>
      </c>
      <c r="O7" s="12">
        <f t="shared" si="2"/>
        <v>2506</v>
      </c>
      <c r="P7" s="13">
        <f t="shared" si="5"/>
        <v>0.24073006724303556</v>
      </c>
      <c r="Q7" s="12">
        <f t="shared" si="6"/>
        <v>2506</v>
      </c>
      <c r="R7" s="13">
        <f t="shared" si="7"/>
        <v>0.24073006724303556</v>
      </c>
      <c r="S7" s="14">
        <f t="shared" si="8"/>
        <v>7904</v>
      </c>
      <c r="T7" s="14">
        <f t="shared" si="9"/>
        <v>3868</v>
      </c>
      <c r="U7" s="14">
        <f t="shared" si="10"/>
        <v>3472.345097205126</v>
      </c>
      <c r="V7" s="14">
        <f t="shared" si="11"/>
        <v>11376.345097205125</v>
      </c>
      <c r="W7" s="14">
        <f t="shared" si="12"/>
        <v>-7508.3450972051251</v>
      </c>
    </row>
    <row r="8" spans="1:23">
      <c r="A8" s="4" t="str">
        <f t="shared" si="3"/>
        <v>AFW15</v>
      </c>
      <c r="B8" s="4" t="s">
        <v>51</v>
      </c>
      <c r="C8" s="4" t="s">
        <v>31</v>
      </c>
      <c r="D8" s="4">
        <f>IF(C8 &lt; "2024-25", INDEX('Historic replacements'!$D$3:$D$233, MATCH('Non-household delivery'!A8, 'Historic replacements'!$A$3:$A$233, 0)), INDEX('PR24 Forecast'!$X$5:$X$140, MATCH('Non-household delivery'!A8, 'PR24 Forecast'!$AA$5:$AA$140, 0)))</f>
        <v>78.396000000000001</v>
      </c>
      <c r="E8" s="9" t="str">
        <f>IFERROR(IF('Non-household delivery'!C8&lt;="2024-25", INDEX( 'PR19 Forecast'!$D$4:$D$139, MATCH('Non-household delivery'!A8, 'PR19 Forecast'!$G$4:$G$139, 0)), INDEX('PR24 Forecast'!$U$5:$U$140, MATCH('Non-household delivery'!$A8, 'PR24 Forecast'!$AA$5:$AA$140, 0))), "")</f>
        <v/>
      </c>
      <c r="F8" s="4">
        <f>IFERROR(INDEX('Historic replacements'!$F$3:$F$233, MATCH('Non-household delivery'!$A8, 'Historic replacements'!$A$3:$A$233, 0)), "")</f>
        <v>1.962</v>
      </c>
      <c r="G8" s="9">
        <f>IFERROR(IF($C8 &lt;= "2023-24", $F8, IF(C8 = "2024-25", INDEX( 'PR24 Forecast'!$U$5:$U$140, MATCH('Non-household delivery'!$A8, 'PR24 Forecast'!$AA$5:$AA$140, 0)), 'Non-household delivery'!E8)),"")</f>
        <v>1.962</v>
      </c>
      <c r="H8" s="10">
        <f t="shared" si="4"/>
        <v>2.5026787080973518E-2</v>
      </c>
      <c r="I8" s="9" t="str">
        <f>IF(C8&gt;="2025-26",D8*'Non-household rates'!$O$54*'Non-household rates'!$O$85, "")</f>
        <v/>
      </c>
      <c r="J8" s="9" t="str">
        <f t="shared" si="0"/>
        <v/>
      </c>
      <c r="M8" s="11" t="s">
        <v>60</v>
      </c>
      <c r="N8" s="12">
        <f t="shared" si="1"/>
        <v>419.99999999999994</v>
      </c>
      <c r="O8" s="12">
        <f t="shared" si="2"/>
        <v>86</v>
      </c>
      <c r="P8" s="13">
        <f t="shared" si="5"/>
        <v>0.20476190476190478</v>
      </c>
      <c r="Q8" s="12">
        <f t="shared" si="6"/>
        <v>86</v>
      </c>
      <c r="R8" s="13">
        <f t="shared" si="7"/>
        <v>0.20476190476190478</v>
      </c>
      <c r="S8" s="14">
        <f t="shared" si="8"/>
        <v>333.99999999999994</v>
      </c>
      <c r="T8" s="14">
        <f t="shared" si="9"/>
        <v>200</v>
      </c>
      <c r="U8" s="14">
        <f t="shared" si="10"/>
        <v>796.7510242400557</v>
      </c>
      <c r="V8" s="14">
        <f t="shared" si="11"/>
        <v>1130.7510242400556</v>
      </c>
      <c r="W8" s="14">
        <f t="shared" si="12"/>
        <v>-930.75102424005559</v>
      </c>
    </row>
    <row r="9" spans="1:23">
      <c r="A9" s="4" t="str">
        <f t="shared" si="3"/>
        <v>AFW16</v>
      </c>
      <c r="B9" s="4" t="s">
        <v>51</v>
      </c>
      <c r="C9" s="4" t="s">
        <v>32</v>
      </c>
      <c r="D9" s="4">
        <f>IF(C9 &lt; "2024-25", INDEX('Historic replacements'!$D$3:$D$233, MATCH('Non-household delivery'!A9, 'Historic replacements'!$A$3:$A$233, 0)), INDEX('PR24 Forecast'!$X$5:$X$140, MATCH('Non-household delivery'!A9, 'PR24 Forecast'!$AA$5:$AA$140, 0)))</f>
        <v>80.77</v>
      </c>
      <c r="E9" s="9" t="str">
        <f>IFERROR(IF('Non-household delivery'!C9&lt;="2024-25", INDEX( 'PR19 Forecast'!$D$4:$D$139, MATCH('Non-household delivery'!A9, 'PR19 Forecast'!$G$4:$G$139, 0)), INDEX('PR24 Forecast'!$U$5:$U$140, MATCH('Non-household delivery'!$A9, 'PR24 Forecast'!$AA$5:$AA$140, 0))), "")</f>
        <v/>
      </c>
      <c r="F9" s="4">
        <f>IFERROR(INDEX('Historic replacements'!$F$3:$F$233, MATCH('Non-household delivery'!$A9, 'Historic replacements'!$A$3:$A$233, 0)), "")</f>
        <v>1.179</v>
      </c>
      <c r="G9" s="9">
        <f>IFERROR(IF($C9 &lt;= "2023-24", $F9, IF(C9 = "2024-25", INDEX( 'PR24 Forecast'!$U$5:$U$140, MATCH('Non-household delivery'!$A9, 'PR24 Forecast'!$AA$5:$AA$140, 0)), 'Non-household delivery'!E9)),"")</f>
        <v>1.179</v>
      </c>
      <c r="H9" s="10">
        <f t="shared" si="4"/>
        <v>1.4597003838058686E-2</v>
      </c>
      <c r="I9" s="9" t="str">
        <f>IF(C9&gt;="2025-26",D9*'Non-household rates'!$O$54*'Non-household rates'!$O$85, "")</f>
        <v/>
      </c>
      <c r="J9" s="9" t="str">
        <f t="shared" si="0"/>
        <v/>
      </c>
      <c r="M9" s="11" t="s">
        <v>41</v>
      </c>
      <c r="N9" s="12">
        <f t="shared" si="1"/>
        <v>9915.0000000000018</v>
      </c>
      <c r="O9" s="12">
        <f t="shared" si="2"/>
        <v>4786</v>
      </c>
      <c r="P9" s="13">
        <f t="shared" si="5"/>
        <v>0.48270297528996459</v>
      </c>
      <c r="Q9" s="12">
        <f t="shared" si="6"/>
        <v>5103</v>
      </c>
      <c r="R9" s="13">
        <f t="shared" si="7"/>
        <v>0.51467473524962171</v>
      </c>
      <c r="S9" s="14">
        <f t="shared" si="8"/>
        <v>4812.0000000000018</v>
      </c>
      <c r="T9" s="14">
        <f t="shared" si="9"/>
        <v>49495</v>
      </c>
      <c r="U9" s="14">
        <f t="shared" si="10"/>
        <v>11373.864037816244</v>
      </c>
      <c r="V9" s="14">
        <f t="shared" si="11"/>
        <v>16185.864037816245</v>
      </c>
      <c r="W9" s="14">
        <f t="shared" si="12"/>
        <v>33309.135962183755</v>
      </c>
    </row>
    <row r="10" spans="1:23">
      <c r="A10" s="4" t="str">
        <f t="shared" si="3"/>
        <v>AFW17</v>
      </c>
      <c r="B10" s="4" t="s">
        <v>51</v>
      </c>
      <c r="C10" s="4" t="s">
        <v>33</v>
      </c>
      <c r="D10" s="4">
        <f>IF(C10 &lt; "2024-25", INDEX('Historic replacements'!$D$3:$D$233, MATCH('Non-household delivery'!A10, 'Historic replacements'!$A$3:$A$233, 0)), INDEX('PR24 Forecast'!$X$5:$X$140, MATCH('Non-household delivery'!A10, 'PR24 Forecast'!$AA$5:$AA$140, 0)))</f>
        <v>76.790000000000006</v>
      </c>
      <c r="E10" s="9" t="str">
        <f>IFERROR(IF('Non-household delivery'!C10&lt;="2024-25", INDEX( 'PR19 Forecast'!$D$4:$D$139, MATCH('Non-household delivery'!A10, 'PR19 Forecast'!$G$4:$G$139, 0)), INDEX('PR24 Forecast'!$U$5:$U$140, MATCH('Non-household delivery'!$A10, 'PR24 Forecast'!$AA$5:$AA$140, 0))), "")</f>
        <v/>
      </c>
      <c r="F10" s="4">
        <f>IFERROR(INDEX('Historic replacements'!$F$3:$F$233, MATCH('Non-household delivery'!$A10, 'Historic replacements'!$A$3:$A$233, 0)), "")</f>
        <v>1.08</v>
      </c>
      <c r="G10" s="9">
        <f>IFERROR(IF($C10 &lt;= "2023-24", $F10, IF(C10 = "2024-25", INDEX( 'PR24 Forecast'!$U$5:$U$140, MATCH('Non-household delivery'!$A10, 'PR24 Forecast'!$AA$5:$AA$140, 0)), 'Non-household delivery'!E10)),"")</f>
        <v>1.08</v>
      </c>
      <c r="H10" s="10">
        <f t="shared" si="4"/>
        <v>1.4064331293137127E-2</v>
      </c>
      <c r="I10" s="9" t="str">
        <f>IF(C10&gt;="2025-26",D10*'Non-household rates'!$O$54*'Non-household rates'!$O$85, "")</f>
        <v/>
      </c>
      <c r="J10" s="9" t="str">
        <f t="shared" si="0"/>
        <v/>
      </c>
      <c r="M10" s="11" t="s">
        <v>42</v>
      </c>
      <c r="N10" s="12">
        <f t="shared" si="1"/>
        <v>14640</v>
      </c>
      <c r="O10" s="12">
        <f t="shared" si="2"/>
        <v>9115</v>
      </c>
      <c r="P10" s="13">
        <f t="shared" si="5"/>
        <v>0.62260928961748629</v>
      </c>
      <c r="Q10" s="12">
        <f t="shared" si="6"/>
        <v>9137</v>
      </c>
      <c r="R10" s="13">
        <f t="shared" si="7"/>
        <v>0.62411202185792347</v>
      </c>
      <c r="S10" s="14">
        <f t="shared" si="8"/>
        <v>5503</v>
      </c>
      <c r="T10" s="14">
        <f t="shared" si="9"/>
        <v>169751.00000000003</v>
      </c>
      <c r="U10" s="14">
        <f t="shared" si="10"/>
        <v>18740.43728738961</v>
      </c>
      <c r="V10" s="14">
        <f t="shared" si="11"/>
        <v>24243.43728738961</v>
      </c>
      <c r="W10" s="14">
        <f t="shared" si="12"/>
        <v>145507.56271261041</v>
      </c>
    </row>
    <row r="11" spans="1:23">
      <c r="A11" s="4" t="str">
        <f t="shared" si="3"/>
        <v>AFW18</v>
      </c>
      <c r="B11" s="4" t="s">
        <v>51</v>
      </c>
      <c r="C11" s="4" t="s">
        <v>34</v>
      </c>
      <c r="D11" s="4">
        <f>IF(C11 &lt; "2024-25", INDEX('Historic replacements'!$D$3:$D$233, MATCH('Non-household delivery'!A11, 'Historic replacements'!$A$3:$A$233, 0)), INDEX('PR24 Forecast'!$X$5:$X$140, MATCH('Non-household delivery'!A11, 'PR24 Forecast'!$AA$5:$AA$140, 0)))</f>
        <v>74.400999999999996</v>
      </c>
      <c r="E11" s="9">
        <f>IFERROR(IF('Non-household delivery'!C11&lt;="2024-25", INDEX( 'PR19 Forecast'!$D$4:$D$139, MATCH('Non-household delivery'!A11, 'PR19 Forecast'!$G$4:$G$139, 0)), INDEX('PR24 Forecast'!$U$5:$U$140, MATCH('Non-household delivery'!$A11, 'PR24 Forecast'!$AA$5:$AA$140, 0))), "")</f>
        <v>0.71399999999999997</v>
      </c>
      <c r="F11" s="4">
        <f>IFERROR(INDEX('Historic replacements'!$F$3:$F$233, MATCH('Non-household delivery'!$A11, 'Historic replacements'!$A$3:$A$233, 0)), "")</f>
        <v>0.71399999999999997</v>
      </c>
      <c r="G11" s="9">
        <f>IFERROR(IF($C11 &lt;= "2023-24", $F11, IF(C11 = "2024-25", INDEX( 'PR24 Forecast'!$U$5:$U$140, MATCH('Non-household delivery'!$A11, 'PR24 Forecast'!$AA$5:$AA$140, 0)), 'Non-household delivery'!E11)),"")</f>
        <v>0.71399999999999997</v>
      </c>
      <c r="H11" s="10">
        <f t="shared" si="4"/>
        <v>9.5966452063816349E-3</v>
      </c>
      <c r="I11" s="9" t="str">
        <f>IF(C11&gt;="2025-26",D11*'Non-household rates'!$O$54*'Non-household rates'!$O$85, "")</f>
        <v/>
      </c>
      <c r="J11" s="9" t="str">
        <f t="shared" si="0"/>
        <v/>
      </c>
      <c r="M11" s="11" t="s">
        <v>55</v>
      </c>
      <c r="N11" s="12">
        <f t="shared" si="1"/>
        <v>12530</v>
      </c>
      <c r="O11" s="12">
        <f t="shared" si="2"/>
        <v>282</v>
      </c>
      <c r="P11" s="13">
        <f t="shared" si="5"/>
        <v>2.2505985634477255E-2</v>
      </c>
      <c r="Q11" s="12">
        <f t="shared" si="6"/>
        <v>282</v>
      </c>
      <c r="R11" s="13">
        <f t="shared" si="7"/>
        <v>2.2505985634477255E-2</v>
      </c>
      <c r="S11" s="14">
        <f t="shared" si="8"/>
        <v>12248</v>
      </c>
      <c r="T11" s="14">
        <f t="shared" si="9"/>
        <v>7326</v>
      </c>
      <c r="U11" s="14">
        <f t="shared" si="10"/>
        <v>1717.0461461357909</v>
      </c>
      <c r="V11" s="14">
        <f t="shared" si="11"/>
        <v>13965.046146135792</v>
      </c>
      <c r="W11" s="14">
        <f t="shared" si="12"/>
        <v>-6639.0461461357918</v>
      </c>
    </row>
    <row r="12" spans="1:23">
      <c r="A12" s="4" t="str">
        <f t="shared" si="3"/>
        <v>AFW19</v>
      </c>
      <c r="B12" s="4" t="s">
        <v>51</v>
      </c>
      <c r="C12" s="4" t="s">
        <v>35</v>
      </c>
      <c r="D12" s="4">
        <f>IF(C12 &lt; "2024-25", INDEX('Historic replacements'!$D$3:$D$233, MATCH('Non-household delivery'!A12, 'Historic replacements'!$A$3:$A$233, 0)), INDEX('PR24 Forecast'!$X$5:$X$140, MATCH('Non-household delivery'!A12, 'PR24 Forecast'!$AA$5:$AA$140, 0)))</f>
        <v>74.302000000000007</v>
      </c>
      <c r="E12" s="9">
        <f>IFERROR(IF('Non-household delivery'!C12&lt;="2024-25", INDEX( 'PR19 Forecast'!$D$4:$D$139, MATCH('Non-household delivery'!A12, 'PR19 Forecast'!$G$4:$G$139, 0)), INDEX('PR24 Forecast'!$U$5:$U$140, MATCH('Non-household delivery'!$A12, 'PR24 Forecast'!$AA$5:$AA$140, 0))), "")</f>
        <v>0.999</v>
      </c>
      <c r="F12" s="4">
        <f>IFERROR(INDEX('Historic replacements'!$F$3:$F$233, MATCH('Non-household delivery'!$A12, 'Historic replacements'!$A$3:$A$233, 0)), "")</f>
        <v>0.999</v>
      </c>
      <c r="G12" s="9">
        <f>IFERROR(IF($C12 &lt;= "2023-24", $F12, IF(C12 = "2024-25", INDEX( 'PR24 Forecast'!$U$5:$U$140, MATCH('Non-household delivery'!$A12, 'PR24 Forecast'!$AA$5:$AA$140, 0)), 'Non-household delivery'!E12)),"")</f>
        <v>0.999</v>
      </c>
      <c r="H12" s="10">
        <f t="shared" si="4"/>
        <v>1.3445129337029958E-2</v>
      </c>
      <c r="I12" s="9" t="str">
        <f>IF(C12&gt;="2025-26",D12*'Non-household rates'!$O$54*'Non-household rates'!$O$85, "")</f>
        <v/>
      </c>
      <c r="J12" s="9" t="str">
        <f t="shared" si="0"/>
        <v/>
      </c>
      <c r="M12" s="11" t="s">
        <v>56</v>
      </c>
      <c r="N12" s="12">
        <f t="shared" si="1"/>
        <v>1907.5</v>
      </c>
      <c r="O12" s="12">
        <f t="shared" si="2"/>
        <v>1176.0000000000002</v>
      </c>
      <c r="P12" s="13">
        <f t="shared" si="5"/>
        <v>0.61651376146789005</v>
      </c>
      <c r="Q12" s="12">
        <f t="shared" si="6"/>
        <v>1176.0000000000002</v>
      </c>
      <c r="R12" s="13">
        <f t="shared" si="7"/>
        <v>0.61651376146789005</v>
      </c>
      <c r="S12" s="14">
        <f t="shared" si="8"/>
        <v>731.49999999999977</v>
      </c>
      <c r="T12" s="14">
        <f t="shared" si="9"/>
        <v>8600</v>
      </c>
      <c r="U12" s="14">
        <f t="shared" si="10"/>
        <v>1424.3388965879151</v>
      </c>
      <c r="V12" s="14">
        <f t="shared" si="11"/>
        <v>2155.8388965879149</v>
      </c>
      <c r="W12" s="14">
        <f t="shared" si="12"/>
        <v>6444.1611034120851</v>
      </c>
    </row>
    <row r="13" spans="1:23">
      <c r="A13" s="4" t="str">
        <f t="shared" si="3"/>
        <v>AFW20</v>
      </c>
      <c r="B13" s="4" t="s">
        <v>51</v>
      </c>
      <c r="C13" s="4" t="s">
        <v>36</v>
      </c>
      <c r="D13" s="4">
        <f>IF(C13 &lt; "2024-25", INDEX('Historic replacements'!$D$3:$D$233, MATCH('Non-household delivery'!A13, 'Historic replacements'!$A$3:$A$233, 0)), INDEX('PR24 Forecast'!$X$5:$X$140, MATCH('Non-household delivery'!A13, 'PR24 Forecast'!$AA$5:$AA$140, 0)))</f>
        <v>74.215999999999994</v>
      </c>
      <c r="E13" s="9">
        <f>IFERROR(IF('Non-household delivery'!C13&lt;="2024-25", INDEX( 'PR19 Forecast'!$D$4:$D$139, MATCH('Non-household delivery'!A13, 'PR19 Forecast'!$G$4:$G$139, 0)), INDEX('PR24 Forecast'!$U$5:$U$140, MATCH('Non-household delivery'!$A13, 'PR24 Forecast'!$AA$5:$AA$140, 0))), "")</f>
        <v>0.84</v>
      </c>
      <c r="F13" s="4">
        <f>IFERROR(INDEX('Historic replacements'!$F$3:$F$233, MATCH('Non-household delivery'!$A13, 'Historic replacements'!$A$3:$A$233, 0)), "")</f>
        <v>1.19</v>
      </c>
      <c r="G13" s="9">
        <f>IFERROR(IF($C13 &lt;= "2023-24", $F13, IF(C13 = "2024-25", INDEX( 'PR24 Forecast'!$U$5:$U$140, MATCH('Non-household delivery'!$A13, 'PR24 Forecast'!$AA$5:$AA$140, 0)), 'Non-household delivery'!E13)),"")</f>
        <v>1.19</v>
      </c>
      <c r="H13" s="10">
        <f t="shared" si="4"/>
        <v>1.6034278322733644E-2</v>
      </c>
      <c r="I13" s="9" t="str">
        <f>IF(C13&gt;="2025-26",D13*'Non-household rates'!$O$54*'Non-household rates'!$O$85, "")</f>
        <v/>
      </c>
      <c r="J13" s="9" t="str">
        <f t="shared" si="0"/>
        <v/>
      </c>
      <c r="M13" s="11" t="s">
        <v>57</v>
      </c>
      <c r="N13" s="12">
        <f t="shared" si="1"/>
        <v>4440</v>
      </c>
      <c r="O13" s="12">
        <f t="shared" si="2"/>
        <v>7974</v>
      </c>
      <c r="P13" s="13">
        <f t="shared" si="5"/>
        <v>1.7959459459459459</v>
      </c>
      <c r="Q13" s="12">
        <f t="shared" si="6"/>
        <v>10540.53044058745</v>
      </c>
      <c r="R13" s="13">
        <f t="shared" si="7"/>
        <v>2.3739933424746509</v>
      </c>
      <c r="S13" s="14">
        <f t="shared" si="8"/>
        <v>-6100.5304405874504</v>
      </c>
      <c r="T13" s="14">
        <f t="shared" si="9"/>
        <v>23570.750000000007</v>
      </c>
      <c r="U13" s="14">
        <f t="shared" si="10"/>
        <v>5444.4324410053232</v>
      </c>
      <c r="V13" s="14">
        <f t="shared" si="11"/>
        <v>5444.4324410053232</v>
      </c>
      <c r="W13" s="14">
        <f t="shared" si="12"/>
        <v>18126.317558994684</v>
      </c>
    </row>
    <row r="14" spans="1:23">
      <c r="A14" s="4" t="str">
        <f t="shared" si="3"/>
        <v>AFW21</v>
      </c>
      <c r="B14" s="4" t="s">
        <v>51</v>
      </c>
      <c r="C14" s="4" t="s">
        <v>37</v>
      </c>
      <c r="D14" s="4">
        <f>IF(C14 &lt; "2024-25", INDEX('Historic replacements'!$D$3:$D$233, MATCH('Non-household delivery'!A14, 'Historic replacements'!$A$3:$A$233, 0)), INDEX('PR24 Forecast'!$X$5:$X$140, MATCH('Non-household delivery'!A14, 'PR24 Forecast'!$AA$5:$AA$140, 0)))</f>
        <v>72.992000000000004</v>
      </c>
      <c r="E14" s="9">
        <f>IFERROR(IF('Non-household delivery'!C14&lt;="2024-25", INDEX( 'PR19 Forecast'!$D$4:$D$139, MATCH('Non-household delivery'!A14, 'PR19 Forecast'!$G$4:$G$139, 0)), INDEX('PR24 Forecast'!$U$5:$U$140, MATCH('Non-household delivery'!$A14, 'PR24 Forecast'!$AA$5:$AA$140, 0))), "")</f>
        <v>0.91</v>
      </c>
      <c r="F14" s="4">
        <f>IFERROR(INDEX('Historic replacements'!$F$3:$F$233, MATCH('Non-household delivery'!$A14, 'Historic replacements'!$A$3:$A$233, 0)), "")</f>
        <v>0.52400000000000002</v>
      </c>
      <c r="G14" s="9">
        <f>IFERROR(IF($C14 &lt;= "2023-24", $F14, IF(C14 = "2024-25", INDEX( 'PR24 Forecast'!$U$5:$U$140, MATCH('Non-household delivery'!$A14, 'PR24 Forecast'!$AA$5:$AA$140, 0)), 'Non-household delivery'!E14)),"")</f>
        <v>0.52400000000000002</v>
      </c>
      <c r="H14" s="10">
        <f t="shared" si="4"/>
        <v>7.1788689171416046E-3</v>
      </c>
      <c r="I14" s="9" t="str">
        <f>IF(C14&gt;="2025-26",D14*'Non-household rates'!$O$54*'Non-household rates'!$O$85, "")</f>
        <v/>
      </c>
      <c r="J14" s="9" t="str">
        <f t="shared" si="0"/>
        <v/>
      </c>
      <c r="M14" s="11" t="s">
        <v>43</v>
      </c>
      <c r="N14" s="12">
        <f t="shared" si="1"/>
        <v>6899.9999999999991</v>
      </c>
      <c r="O14" s="12">
        <f t="shared" si="2"/>
        <v>616</v>
      </c>
      <c r="P14" s="13">
        <f t="shared" si="5"/>
        <v>8.927536231884059E-2</v>
      </c>
      <c r="Q14" s="12">
        <f t="shared" si="6"/>
        <v>796.99999999999989</v>
      </c>
      <c r="R14" s="13">
        <f t="shared" si="7"/>
        <v>0.11550724637681159</v>
      </c>
      <c r="S14" s="14">
        <f t="shared" si="8"/>
        <v>6102.9999999999991</v>
      </c>
      <c r="T14" s="14">
        <f t="shared" si="9"/>
        <v>50766</v>
      </c>
      <c r="U14" s="14">
        <f t="shared" si="10"/>
        <v>6003.4566720897619</v>
      </c>
      <c r="V14" s="14">
        <f t="shared" si="11"/>
        <v>12106.45667208976</v>
      </c>
      <c r="W14" s="14">
        <f t="shared" si="12"/>
        <v>38659.543327910244</v>
      </c>
    </row>
    <row r="15" spans="1:23">
      <c r="A15" s="4" t="str">
        <f t="shared" si="3"/>
        <v>AFW22</v>
      </c>
      <c r="B15" s="4" t="s">
        <v>51</v>
      </c>
      <c r="C15" s="4" t="s">
        <v>38</v>
      </c>
      <c r="D15" s="4">
        <f>IF(C15 &lt; "2024-25", INDEX('Historic replacements'!$D$3:$D$233, MATCH('Non-household delivery'!A15, 'Historic replacements'!$A$3:$A$233, 0)), INDEX('PR24 Forecast'!$X$5:$X$140, MATCH('Non-household delivery'!A15, 'PR24 Forecast'!$AA$5:$AA$140, 0)))</f>
        <v>72.070999999999998</v>
      </c>
      <c r="E15" s="9">
        <f>IFERROR(IF('Non-household delivery'!C15&lt;="2024-25", INDEX( 'PR19 Forecast'!$D$4:$D$139, MATCH('Non-household delivery'!A15, 'PR19 Forecast'!$G$4:$G$139, 0)), INDEX('PR24 Forecast'!$U$5:$U$140, MATCH('Non-household delivery'!$A15, 'PR24 Forecast'!$AA$5:$AA$140, 0))), "")</f>
        <v>0.98</v>
      </c>
      <c r="F15" s="4">
        <f>IFERROR(INDEX('Historic replacements'!$F$3:$F$233, MATCH('Non-household delivery'!$A15, 'Historic replacements'!$A$3:$A$233, 0)), "")</f>
        <v>0.94800000000000006</v>
      </c>
      <c r="G15" s="9">
        <f>IFERROR(IF($C15 &lt;= "2023-24", $F15, IF(C15 = "2024-25", INDEX( 'PR24 Forecast'!$U$5:$U$140, MATCH('Non-household delivery'!$A15, 'PR24 Forecast'!$AA$5:$AA$140, 0)), 'Non-household delivery'!E15)),"")</f>
        <v>0.94800000000000006</v>
      </c>
      <c r="H15" s="10">
        <f t="shared" si="4"/>
        <v>1.3153695661222962E-2</v>
      </c>
      <c r="I15" s="9" t="str">
        <f>IF(C15&gt;="2025-26",D15*'Non-household rates'!$O$54*'Non-household rates'!$O$85, "")</f>
        <v/>
      </c>
      <c r="J15" s="9" t="str">
        <f t="shared" si="0"/>
        <v/>
      </c>
      <c r="M15" s="11" t="s">
        <v>58</v>
      </c>
      <c r="N15" s="12">
        <f t="shared" si="1"/>
        <v>3000</v>
      </c>
      <c r="O15" s="12">
        <f t="shared" si="2"/>
        <v>2921</v>
      </c>
      <c r="P15" s="13">
        <f t="shared" si="5"/>
        <v>0.97366666666666668</v>
      </c>
      <c r="Q15" s="12">
        <f t="shared" si="6"/>
        <v>3191</v>
      </c>
      <c r="R15" s="13">
        <f t="shared" si="7"/>
        <v>1.0636666666666668</v>
      </c>
      <c r="S15" s="14">
        <f t="shared" si="8"/>
        <v>-191</v>
      </c>
      <c r="T15" s="14">
        <f t="shared" si="9"/>
        <v>23284.731289022355</v>
      </c>
      <c r="U15" s="14">
        <f t="shared" si="10"/>
        <v>4393.3560752967915</v>
      </c>
      <c r="V15" s="14">
        <f t="shared" si="11"/>
        <v>4393.3560752967915</v>
      </c>
      <c r="W15" s="14">
        <f t="shared" si="12"/>
        <v>18891.375213725565</v>
      </c>
    </row>
    <row r="16" spans="1:23">
      <c r="A16" s="4" t="str">
        <f t="shared" si="3"/>
        <v>AFW23</v>
      </c>
      <c r="B16" s="4" t="s">
        <v>51</v>
      </c>
      <c r="C16" s="4" t="s">
        <v>39</v>
      </c>
      <c r="D16" s="4">
        <f>IF(C16 &lt; "2024-25", INDEX('Historic replacements'!$D$3:$D$233, MATCH('Non-household delivery'!A16, 'Historic replacements'!$A$3:$A$233, 0)), INDEX('PR24 Forecast'!$X$5:$X$140, MATCH('Non-household delivery'!A16, 'PR24 Forecast'!$AA$5:$AA$140, 0)))</f>
        <v>71.751999999999995</v>
      </c>
      <c r="E16" s="9">
        <f>IFERROR(IF('Non-household delivery'!C16&lt;="2024-25", INDEX( 'PR19 Forecast'!$D$4:$D$139, MATCH('Non-household delivery'!A16, 'PR19 Forecast'!$G$4:$G$139, 0)), INDEX('PR24 Forecast'!$U$5:$U$140, MATCH('Non-household delivery'!$A16, 'PR24 Forecast'!$AA$5:$AA$140, 0))), "")</f>
        <v>1.05</v>
      </c>
      <c r="F16" s="4">
        <f>IFERROR(INDEX('Historic replacements'!$F$3:$F$233, MATCH('Non-household delivery'!$A16, 'Historic replacements'!$A$3:$A$233, 0)), "")</f>
        <v>1.1059999999999999</v>
      </c>
      <c r="G16" s="9">
        <f>IFERROR(IF($C16 &lt;= "2023-24", $F16, IF(C16 = "2024-25", INDEX( 'PR24 Forecast'!$U$5:$U$140, MATCH('Non-household delivery'!$A16, 'PR24 Forecast'!$AA$5:$AA$140, 0)), 'Non-household delivery'!E16)),"")</f>
        <v>1.1059999999999999</v>
      </c>
      <c r="H16" s="10">
        <f t="shared" si="4"/>
        <v>1.5414204482105027E-2</v>
      </c>
      <c r="I16" s="9" t="str">
        <f>IF(C16&gt;="2025-26",D16*'Non-household rates'!$O$54*'Non-household rates'!$O$85, "")</f>
        <v/>
      </c>
      <c r="J16" s="9" t="str">
        <f t="shared" si="0"/>
        <v/>
      </c>
      <c r="M16" s="11" t="s">
        <v>59</v>
      </c>
      <c r="N16" s="12">
        <f t="shared" si="1"/>
        <v>11775</v>
      </c>
      <c r="O16" s="12">
        <f t="shared" si="2"/>
        <v>8976</v>
      </c>
      <c r="P16" s="13">
        <f t="shared" si="5"/>
        <v>0.76229299363057323</v>
      </c>
      <c r="Q16" s="12">
        <f t="shared" si="6"/>
        <v>15107.999999999998</v>
      </c>
      <c r="R16" s="13">
        <f t="shared" si="7"/>
        <v>1.2830573248407642</v>
      </c>
      <c r="S16" s="14">
        <f t="shared" si="8"/>
        <v>-3332.9999999999982</v>
      </c>
      <c r="T16" s="14">
        <f t="shared" si="9"/>
        <v>33535</v>
      </c>
      <c r="U16" s="14">
        <f t="shared" si="10"/>
        <v>20756.161775590583</v>
      </c>
      <c r="V16" s="14">
        <f t="shared" si="11"/>
        <v>20756.161775590583</v>
      </c>
      <c r="W16" s="14">
        <f t="shared" si="12"/>
        <v>12778.838224409417</v>
      </c>
    </row>
    <row r="17" spans="1:23">
      <c r="A17" s="4" t="str">
        <f t="shared" si="3"/>
        <v>AFW24</v>
      </c>
      <c r="B17" s="4" t="s">
        <v>51</v>
      </c>
      <c r="C17" s="4" t="s">
        <v>40</v>
      </c>
      <c r="D17" s="4">
        <f>IF(C17 &lt; "2024-25", INDEX('Historic replacements'!$D$3:$D$233, MATCH('Non-household delivery'!A17, 'Historic replacements'!$A$3:$A$233, 0)), INDEX('PR24 Forecast'!$X$5:$X$140, MATCH('Non-household delivery'!A17, 'PR24 Forecast'!$AA$5:$AA$140, 0)))</f>
        <v>71.474999999999994</v>
      </c>
      <c r="E17" s="9">
        <f>IFERROR(IF('Non-household delivery'!C17&lt;="2024-25", INDEX( 'PR19 Forecast'!$D$4:$D$139, MATCH('Non-household delivery'!A17, 'PR19 Forecast'!$G$4:$G$139, 0)), INDEX('PR24 Forecast'!$U$5:$U$140, MATCH('Non-household delivery'!$A17, 'PR24 Forecast'!$AA$5:$AA$140, 0))), "")</f>
        <v>1.1200000000000001</v>
      </c>
      <c r="F17" s="4">
        <f>IFERROR(INDEX('Historic replacements'!$F$3:$F$233, MATCH('Non-household delivery'!$A17, 'Historic replacements'!$A$3:$A$233, 0)), "")</f>
        <v>1.7929999999999999</v>
      </c>
      <c r="G17" s="9">
        <f>IFERROR(IF($C17 &lt;= "2023-24", $F17, IF(C17 = "2024-25", INDEX( 'PR24 Forecast'!$U$5:$U$140, MATCH('Non-household delivery'!$A17, 'PR24 Forecast'!$AA$5:$AA$140, 0)), 'Non-household delivery'!E17)),"")</f>
        <v>1.7929999999999999</v>
      </c>
      <c r="H17" s="10">
        <f t="shared" si="4"/>
        <v>2.5085694298705843E-2</v>
      </c>
      <c r="I17" s="9" t="str">
        <f>IF(C17&gt;="2025-26",D17*'Non-household rates'!$O$54*'Non-household rates'!$O$85, "")</f>
        <v/>
      </c>
      <c r="J17" s="9" t="str">
        <f t="shared" si="0"/>
        <v/>
      </c>
      <c r="M17" s="11" t="s">
        <v>46</v>
      </c>
      <c r="N17" s="12">
        <f t="shared" si="1"/>
        <v>5000</v>
      </c>
      <c r="O17" s="12">
        <f t="shared" si="2"/>
        <v>4286</v>
      </c>
      <c r="P17" s="13">
        <f t="shared" si="5"/>
        <v>0.85719999999999996</v>
      </c>
      <c r="Q17" s="12">
        <f t="shared" si="6"/>
        <v>11412</v>
      </c>
      <c r="R17" s="13">
        <f t="shared" si="7"/>
        <v>2.2824</v>
      </c>
      <c r="S17" s="14">
        <f t="shared" si="8"/>
        <v>-6412</v>
      </c>
      <c r="T17" s="14">
        <f t="shared" si="9"/>
        <v>28461.000000000004</v>
      </c>
      <c r="U17" s="14">
        <f t="shared" si="10"/>
        <v>9041.4000369025998</v>
      </c>
      <c r="V17" s="14">
        <f t="shared" si="11"/>
        <v>9041.4000369025998</v>
      </c>
      <c r="W17" s="14">
        <f t="shared" si="12"/>
        <v>19419.599963097404</v>
      </c>
    </row>
    <row r="18" spans="1:23">
      <c r="A18" s="4" t="str">
        <f t="shared" si="3"/>
        <v>AFW25</v>
      </c>
      <c r="B18" s="4" t="s">
        <v>51</v>
      </c>
      <c r="C18" s="4" t="s">
        <v>65</v>
      </c>
      <c r="D18" s="4">
        <f>IF(C18 &lt; "2024-25", INDEX('Historic replacements'!$D$3:$D$233, MATCH('Non-household delivery'!A18, 'Historic replacements'!$A$3:$A$233, 0)), INDEX('PR24 Forecast'!$X$5:$X$140, MATCH('Non-household delivery'!A18, 'PR24 Forecast'!$AA$5:$AA$140, 0)))</f>
        <v>72.518000000000001</v>
      </c>
      <c r="E18" s="9">
        <f>IFERROR(IF('Non-household delivery'!C18&lt;="2024-25", INDEX( 'PR19 Forecast'!$D$4:$D$139, MATCH('Non-household delivery'!A18, 'PR19 Forecast'!$G$4:$G$139, 0)), INDEX('PR24 Forecast'!$U$5:$U$140, MATCH('Non-household delivery'!$A18, 'PR24 Forecast'!$AA$5:$AA$140, 0))), "")</f>
        <v>1.19</v>
      </c>
      <c r="F18" s="4" t="str">
        <f>IFERROR(INDEX('Historic replacements'!$F$3:$F$233, MATCH('Non-household delivery'!$A18, 'Historic replacements'!$A$3:$A$233, 0)), "")</f>
        <v/>
      </c>
      <c r="G18" s="9">
        <f>IFERROR(IF($C18 &lt;= "2023-24", $F18, IF(C18 = "2024-25", INDEX( 'PR24 Forecast'!$U$5:$U$140, MATCH('Non-household delivery'!$A18, 'PR24 Forecast'!$AA$5:$AA$140, 0)), 'Non-household delivery'!E18)),"")</f>
        <v>1.55</v>
      </c>
      <c r="H18" s="10">
        <f t="shared" si="4"/>
        <v>2.1374003695634188E-2</v>
      </c>
      <c r="I18" s="9" t="str">
        <f>IF(C18&gt;="2025-26",D18*'Non-household rates'!$O$54*'Non-household rates'!$O$85, "")</f>
        <v/>
      </c>
      <c r="J18" s="9" t="str">
        <f t="shared" si="0"/>
        <v/>
      </c>
      <c r="M18" s="11" t="s">
        <v>47</v>
      </c>
      <c r="N18" s="12">
        <f t="shared" si="1"/>
        <v>4385.8999999999996</v>
      </c>
      <c r="O18" s="12">
        <f t="shared" si="2"/>
        <v>45179</v>
      </c>
      <c r="P18" s="13">
        <f t="shared" si="5"/>
        <v>10.300964454273924</v>
      </c>
      <c r="Q18" s="12">
        <f t="shared" si="6"/>
        <v>56114.000000000007</v>
      </c>
      <c r="R18" s="13">
        <f t="shared" si="7"/>
        <v>12.79418135388404</v>
      </c>
      <c r="S18" s="14">
        <f t="shared" si="8"/>
        <v>-51728.100000000006</v>
      </c>
      <c r="T18" s="14">
        <f t="shared" si="9"/>
        <v>113286.47068220035</v>
      </c>
      <c r="U18" s="14">
        <f t="shared" si="10"/>
        <v>20513.817040352867</v>
      </c>
      <c r="V18" s="14">
        <f t="shared" si="11"/>
        <v>20513.817040352867</v>
      </c>
      <c r="W18" s="14">
        <f t="shared" si="12"/>
        <v>92772.653641847486</v>
      </c>
    </row>
    <row r="19" spans="1:23">
      <c r="A19" s="4" t="str">
        <f t="shared" si="3"/>
        <v>AFW26</v>
      </c>
      <c r="B19" s="4" t="s">
        <v>51</v>
      </c>
      <c r="C19" s="4" t="s">
        <v>101</v>
      </c>
      <c r="D19" s="4">
        <f>IF(C19 &lt; "2024-25", INDEX('Historic replacements'!$D$3:$D$233, MATCH('Non-household delivery'!A19, 'Historic replacements'!$A$3:$A$233, 0)), INDEX('PR24 Forecast'!$X$5:$X$140, MATCH('Non-household delivery'!A19, 'PR24 Forecast'!$AA$5:$AA$140, 0)))</f>
        <v>72.902000000000015</v>
      </c>
      <c r="E19" s="9">
        <f>IFERROR(IF('Non-household delivery'!C19&lt;="2024-25", INDEX( 'PR19 Forecast'!$D$4:$D$139, MATCH('Non-household delivery'!A19, 'PR19 Forecast'!$G$4:$G$139, 0)), INDEX('PR24 Forecast'!$U$5:$U$140, MATCH('Non-household delivery'!$A19, 'PR24 Forecast'!$AA$5:$AA$140, 0))), "")</f>
        <v>2.87</v>
      </c>
      <c r="F19" s="4" t="str">
        <f>IFERROR(INDEX('Historic replacements'!$F$3:$F$233, MATCH('Non-household delivery'!$A19, 'Historic replacements'!$A$3:$A$233, 0)), "")</f>
        <v/>
      </c>
      <c r="G19" s="9">
        <f>IFERROR(IF($C19 &lt;= "2023-24", $F19, IF(C19 = "2024-25", INDEX( 'PR24 Forecast'!$U$5:$U$140, MATCH('Non-household delivery'!$A19, 'PR24 Forecast'!$AA$5:$AA$140, 0)), 'Non-household delivery'!E19)),"")</f>
        <v>2.87</v>
      </c>
      <c r="H19" s="10">
        <f t="shared" si="4"/>
        <v>3.9367918575622059E-2</v>
      </c>
      <c r="I19" s="9">
        <f>IF(C19&gt;="2025-26",D19*'Non-household rates'!$O$54*'Non-household rates'!$O$85, "")</f>
        <v>1.4865698351585124</v>
      </c>
      <c r="J19" s="9">
        <f t="shared" si="0"/>
        <v>1.3834301648414877</v>
      </c>
      <c r="M19" s="11" t="s">
        <v>48</v>
      </c>
      <c r="N19" s="12">
        <f t="shared" si="1"/>
        <v>14640</v>
      </c>
      <c r="O19" s="12">
        <f t="shared" si="2"/>
        <v>5651</v>
      </c>
      <c r="P19" s="13">
        <f t="shared" si="5"/>
        <v>0.38599726775956283</v>
      </c>
      <c r="Q19" s="12">
        <f t="shared" si="6"/>
        <v>6835</v>
      </c>
      <c r="R19" s="13">
        <f t="shared" si="7"/>
        <v>0.46687158469945356</v>
      </c>
      <c r="S19" s="14">
        <f t="shared" si="8"/>
        <v>7805</v>
      </c>
      <c r="T19" s="14">
        <f t="shared" si="9"/>
        <v>61982.722766968087</v>
      </c>
      <c r="U19" s="14">
        <f t="shared" si="10"/>
        <v>11345.520068228709</v>
      </c>
      <c r="V19" s="14">
        <f t="shared" si="11"/>
        <v>19150.52006822871</v>
      </c>
      <c r="W19" s="14">
        <f t="shared" si="12"/>
        <v>42832.202698739377</v>
      </c>
    </row>
    <row r="20" spans="1:23">
      <c r="A20" s="4" t="str">
        <f t="shared" si="3"/>
        <v>AFW27</v>
      </c>
      <c r="B20" s="4" t="s">
        <v>51</v>
      </c>
      <c r="C20" s="4" t="s">
        <v>102</v>
      </c>
      <c r="D20" s="4">
        <f>IF(C20 &lt; "2024-25", INDEX('Historic replacements'!$D$3:$D$233, MATCH('Non-household delivery'!A20, 'Historic replacements'!$A$3:$A$233, 0)), INDEX('PR24 Forecast'!$X$5:$X$140, MATCH('Non-household delivery'!A20, 'PR24 Forecast'!$AA$5:$AA$140, 0)))</f>
        <v>73.164000000000001</v>
      </c>
      <c r="E20" s="9">
        <f>IFERROR(IF('Non-household delivery'!C20&lt;="2024-25", INDEX( 'PR19 Forecast'!$D$4:$D$139, MATCH('Non-household delivery'!A20, 'PR19 Forecast'!$G$4:$G$139, 0)), INDEX('PR24 Forecast'!$U$5:$U$140, MATCH('Non-household delivery'!$A20, 'PR24 Forecast'!$AA$5:$AA$140, 0))), "")</f>
        <v>3.47</v>
      </c>
      <c r="F20" s="4" t="str">
        <f>IFERROR(INDEX('Historic replacements'!$F$3:$F$233, MATCH('Non-household delivery'!$A20, 'Historic replacements'!$A$3:$A$233, 0)), "")</f>
        <v/>
      </c>
      <c r="G20" s="9">
        <f>IFERROR(IF($C20 &lt;= "2023-24", $F20, IF(C20 = "2024-25", INDEX( 'PR24 Forecast'!$U$5:$U$140, MATCH('Non-household delivery'!$A20, 'PR24 Forecast'!$AA$5:$AA$140, 0)), 'Non-household delivery'!E20)),"")</f>
        <v>3.47</v>
      </c>
      <c r="H20" s="10">
        <f t="shared" si="4"/>
        <v>4.7427696681428023E-2</v>
      </c>
      <c r="I20" s="9">
        <f>IF(C20&gt;="2025-26",D20*'Non-household rates'!$O$54*'Non-household rates'!$O$85, "")</f>
        <v>1.4919123675555868</v>
      </c>
      <c r="J20" s="9">
        <f t="shared" ref="J20:J83" si="13">IF(C20 &gt;="2025-26", E20-I20, "")</f>
        <v>1.9780876324444134</v>
      </c>
      <c r="M20" s="11" t="s">
        <v>49</v>
      </c>
      <c r="N20" s="12">
        <f t="shared" si="1"/>
        <v>10995</v>
      </c>
      <c r="O20" s="12">
        <f t="shared" si="2"/>
        <v>2699</v>
      </c>
      <c r="P20" s="13">
        <f t="shared" si="5"/>
        <v>0.24547521600727604</v>
      </c>
      <c r="Q20" s="12">
        <f t="shared" si="6"/>
        <v>2699</v>
      </c>
      <c r="R20" s="13">
        <f t="shared" si="7"/>
        <v>0.24547521600727604</v>
      </c>
      <c r="S20" s="14">
        <f t="shared" si="8"/>
        <v>8296</v>
      </c>
      <c r="T20" s="14">
        <f t="shared" si="9"/>
        <v>15844.456877518416</v>
      </c>
      <c r="U20" s="14">
        <f t="shared" si="10"/>
        <v>4782.0432101390461</v>
      </c>
      <c r="V20" s="14">
        <f t="shared" si="11"/>
        <v>13078.043210139047</v>
      </c>
      <c r="W20" s="14">
        <f t="shared" si="12"/>
        <v>2766.4136673793691</v>
      </c>
    </row>
    <row r="21" spans="1:23">
      <c r="A21" s="4" t="str">
        <f t="shared" si="3"/>
        <v>AFW28</v>
      </c>
      <c r="B21" s="4" t="s">
        <v>51</v>
      </c>
      <c r="C21" s="4" t="s">
        <v>103</v>
      </c>
      <c r="D21" s="4">
        <f>IF(C21 &lt; "2024-25", INDEX('Historic replacements'!$D$3:$D$233, MATCH('Non-household delivery'!A21, 'Historic replacements'!$A$3:$A$233, 0)), INDEX('PR24 Forecast'!$X$5:$X$140, MATCH('Non-household delivery'!A21, 'PR24 Forecast'!$AA$5:$AA$140, 0)))</f>
        <v>73.518000000000001</v>
      </c>
      <c r="E21" s="9">
        <f>IFERROR(IF('Non-household delivery'!C21&lt;="2024-25", INDEX( 'PR19 Forecast'!$D$4:$D$139, MATCH('Non-household delivery'!A21, 'PR19 Forecast'!$G$4:$G$139, 0)), INDEX('PR24 Forecast'!$U$5:$U$140, MATCH('Non-household delivery'!$A21, 'PR24 Forecast'!$AA$5:$AA$140, 0))), "")</f>
        <v>4.2699999999999996</v>
      </c>
      <c r="F21" s="4" t="str">
        <f>IFERROR(INDEX('Historic replacements'!$F$3:$F$233, MATCH('Non-household delivery'!$A21, 'Historic replacements'!$A$3:$A$233, 0)), "")</f>
        <v/>
      </c>
      <c r="G21" s="9">
        <f>IFERROR(IF($C21 &lt;= "2023-24", $F21, IF(C21 = "2024-25", INDEX( 'PR24 Forecast'!$U$5:$U$140, MATCH('Non-household delivery'!$A21, 'PR24 Forecast'!$AA$5:$AA$140, 0)), 'Non-household delivery'!E21)),"")</f>
        <v>4.2699999999999996</v>
      </c>
      <c r="H21" s="10">
        <f t="shared" si="4"/>
        <v>5.8081014173399705E-2</v>
      </c>
      <c r="I21" s="9">
        <f>IF(C21&gt;="2025-26",D21*'Non-household rates'!$O$54*'Non-household rates'!$O$85, "")</f>
        <v>1.4991309036951455</v>
      </c>
      <c r="J21" s="9">
        <f t="shared" si="13"/>
        <v>2.7708690963048541</v>
      </c>
      <c r="M21" s="11" t="s">
        <v>50</v>
      </c>
      <c r="N21" s="12">
        <f t="shared" si="1"/>
        <v>10000</v>
      </c>
      <c r="O21" s="12">
        <f t="shared" si="2"/>
        <v>4433.9999999999991</v>
      </c>
      <c r="P21" s="13">
        <f t="shared" si="5"/>
        <v>0.44339999999999991</v>
      </c>
      <c r="Q21" s="12">
        <f t="shared" si="6"/>
        <v>5201</v>
      </c>
      <c r="R21" s="13">
        <f t="shared" si="7"/>
        <v>0.52010000000000001</v>
      </c>
      <c r="S21" s="14">
        <f t="shared" si="8"/>
        <v>4799</v>
      </c>
      <c r="T21" s="14">
        <f t="shared" si="9"/>
        <v>116384</v>
      </c>
      <c r="U21" s="14">
        <f t="shared" si="10"/>
        <v>14292.701556326359</v>
      </c>
      <c r="V21" s="14">
        <f t="shared" si="11"/>
        <v>19091.701556326359</v>
      </c>
      <c r="W21" s="14">
        <f t="shared" si="12"/>
        <v>97292.298443673644</v>
      </c>
    </row>
    <row r="22" spans="1:23">
      <c r="A22" s="4" t="str">
        <f t="shared" si="3"/>
        <v>AFW29</v>
      </c>
      <c r="B22" s="4" t="s">
        <v>51</v>
      </c>
      <c r="C22" s="4" t="s">
        <v>104</v>
      </c>
      <c r="D22" s="4">
        <f>IF(C22 &lt; "2024-25", INDEX('Historic replacements'!$D$3:$D$233, MATCH('Non-household delivery'!A22, 'Historic replacements'!$A$3:$A$233, 0)), INDEX('PR24 Forecast'!$X$5:$X$140, MATCH('Non-household delivery'!A22, 'PR24 Forecast'!$AA$5:$AA$140, 0)))</f>
        <v>73.87</v>
      </c>
      <c r="E22" s="9">
        <f>IFERROR(IF('Non-household delivery'!C22&lt;="2024-25", INDEX( 'PR19 Forecast'!$D$4:$D$139, MATCH('Non-household delivery'!A22, 'PR19 Forecast'!$G$4:$G$139, 0)), INDEX('PR24 Forecast'!$U$5:$U$140, MATCH('Non-household delivery'!$A22, 'PR24 Forecast'!$AA$5:$AA$140, 0))), "")</f>
        <v>5.12</v>
      </c>
      <c r="F22" s="4" t="str">
        <f>IFERROR(INDEX('Historic replacements'!$F$3:$F$233, MATCH('Non-household delivery'!$A22, 'Historic replacements'!$A$3:$A$233, 0)), "")</f>
        <v/>
      </c>
      <c r="G22" s="9">
        <f>IFERROR(IF($C22 &lt;= "2023-24", $F22, IF(C22 = "2024-25", INDEX( 'PR24 Forecast'!$U$5:$U$140, MATCH('Non-household delivery'!$A22, 'PR24 Forecast'!$AA$5:$AA$140, 0)), 'Non-household delivery'!E22)),"")</f>
        <v>5.12</v>
      </c>
      <c r="H22" s="10">
        <f t="shared" si="4"/>
        <v>6.9310951671855955E-2</v>
      </c>
      <c r="I22" s="9">
        <f>IF(C22&gt;="2025-26",D22*'Non-household rates'!$O$54*'Non-household rates'!$O$85, "")</f>
        <v>1.5063086571446502</v>
      </c>
      <c r="J22" s="9">
        <f t="shared" si="13"/>
        <v>3.6136913428553497</v>
      </c>
      <c r="M22" s="15" t="s">
        <v>112</v>
      </c>
      <c r="N22" s="16">
        <f>SUM(N5:N21)</f>
        <v>178507.4</v>
      </c>
      <c r="O22" s="16">
        <f t="shared" ref="O22:W22" si="14">SUM(O5:O21)</f>
        <v>154634</v>
      </c>
      <c r="P22" s="17">
        <f>O22/N22</f>
        <v>0.86626100654650739</v>
      </c>
      <c r="Q22" s="16">
        <f t="shared" si="14"/>
        <v>202159.53044058746</v>
      </c>
      <c r="R22" s="17">
        <f>Q22/N22</f>
        <v>1.1324994394663048</v>
      </c>
      <c r="S22" s="16">
        <f t="shared" si="14"/>
        <v>-23652.130440587476</v>
      </c>
      <c r="T22" s="16">
        <f t="shared" si="14"/>
        <v>788041.13161570928</v>
      </c>
      <c r="U22" s="16">
        <f t="shared" si="14"/>
        <v>154656.06229077012</v>
      </c>
      <c r="V22" s="16">
        <f t="shared" si="14"/>
        <v>213191.56229077018</v>
      </c>
      <c r="W22" s="16">
        <f t="shared" si="14"/>
        <v>574849.56932493905</v>
      </c>
    </row>
    <row r="23" spans="1:23" ht="14.25">
      <c r="A23" s="4" t="str">
        <f t="shared" si="3"/>
        <v>AFW30</v>
      </c>
      <c r="B23" s="4" t="s">
        <v>51</v>
      </c>
      <c r="C23" s="4" t="s">
        <v>105</v>
      </c>
      <c r="D23" s="4">
        <f>IF(C23 &lt; "2024-25", INDEX('Historic replacements'!$D$3:$D$233, MATCH('Non-household delivery'!A23, 'Historic replacements'!$A$3:$A$233, 0)), INDEX('PR24 Forecast'!$X$5:$X$140, MATCH('Non-household delivery'!A23, 'PR24 Forecast'!$AA$5:$AA$140, 0)))</f>
        <v>74.281000000000006</v>
      </c>
      <c r="E23" s="9">
        <f>IFERROR(IF('Non-household delivery'!C23&lt;="2024-25", INDEX( 'PR19 Forecast'!$D$4:$D$139, MATCH('Non-household delivery'!A23, 'PR19 Forecast'!$G$4:$G$139, 0)), INDEX('PR24 Forecast'!$U$5:$U$140, MATCH('Non-household delivery'!$A23, 'PR24 Forecast'!$AA$5:$AA$140, 0))), "")</f>
        <v>5.12</v>
      </c>
      <c r="F23" s="4" t="str">
        <f>IFERROR(INDEX('Historic replacements'!$F$3:$F$233, MATCH('Non-household delivery'!$A23, 'Historic replacements'!$A$3:$A$233, 0)), "")</f>
        <v/>
      </c>
      <c r="G23" s="9">
        <f>IFERROR(IF($C23 &lt;= "2023-24", $F23, IF(C23 = "2024-25", INDEX( 'PR24 Forecast'!$U$5:$U$140, MATCH('Non-household delivery'!$A23, 'PR24 Forecast'!$AA$5:$AA$140, 0)), 'Non-household delivery'!E23)),"")</f>
        <v>5.12</v>
      </c>
      <c r="H23" s="10">
        <f t="shared" si="4"/>
        <v>6.8927451165170087E-2</v>
      </c>
      <c r="I23" s="9">
        <f>IF(C23&gt;="2025-26",D23*'Non-household rates'!$O$54*'Non-household rates'!$O$85, "")</f>
        <v>1.5146894999507483</v>
      </c>
      <c r="J23" s="9">
        <f t="shared" si="13"/>
        <v>3.605310500049252</v>
      </c>
      <c r="M23"/>
    </row>
    <row r="24" spans="1:23" ht="14.25">
      <c r="A24" s="4" t="str">
        <f t="shared" si="3"/>
        <v>ANH12</v>
      </c>
      <c r="B24" s="4" t="s">
        <v>27</v>
      </c>
      <c r="C24" s="4" t="s">
        <v>28</v>
      </c>
      <c r="D24" s="4">
        <f>IF(C24 &lt; "2024-25", INDEX('Historic replacements'!$D$3:$D$233, MATCH('Non-household delivery'!A24, 'Historic replacements'!$A$3:$A$233, 0)), INDEX('PR24 Forecast'!$X$5:$X$140, MATCH('Non-household delivery'!A24, 'PR24 Forecast'!$AA$5:$AA$140, 0)))</f>
        <v>109.548</v>
      </c>
      <c r="E24" s="9" t="str">
        <f>IFERROR(IF('Non-household delivery'!C24&lt;="2024-25", INDEX( 'PR19 Forecast'!$D$4:$D$139, MATCH('Non-household delivery'!A24, 'PR19 Forecast'!$G$4:$G$139, 0)), INDEX('PR24 Forecast'!$U$5:$U$140, MATCH('Non-household delivery'!$A24, 'PR24 Forecast'!$AA$5:$AA$140, 0))), "")</f>
        <v/>
      </c>
      <c r="F24" s="4">
        <f>IFERROR(INDEX('Historic replacements'!$F$3:$F$233, MATCH('Non-household delivery'!$A24, 'Historic replacements'!$A$3:$A$233, 0)), "")</f>
        <v>5.6029999999999998</v>
      </c>
      <c r="G24" s="9">
        <f>IFERROR(IF($C24 &lt;= "2023-24", $F24, IF(C24 = "2024-25", INDEX( 'PR24 Forecast'!$U$5:$U$140, MATCH('Non-household delivery'!$A24, 'PR24 Forecast'!$AA$5:$AA$140, 0)), 'Non-household delivery'!E24)),"")</f>
        <v>5.6029999999999998</v>
      </c>
      <c r="H24" s="10">
        <f t="shared" si="4"/>
        <v>5.1146529375251028E-2</v>
      </c>
      <c r="I24" s="9" t="str">
        <f>IF(C24&gt;="2025-26",D24*'Non-household rates'!$O$54*'Non-household rates'!$O$85, "")</f>
        <v/>
      </c>
      <c r="J24" s="9" t="str">
        <f t="shared" si="13"/>
        <v/>
      </c>
      <c r="M24" s="2" t="s">
        <v>161</v>
      </c>
    </row>
    <row r="25" spans="1:23">
      <c r="A25" s="4" t="str">
        <f t="shared" si="3"/>
        <v>ANH13</v>
      </c>
      <c r="B25" s="4" t="s">
        <v>27</v>
      </c>
      <c r="C25" s="4" t="s">
        <v>29</v>
      </c>
      <c r="D25" s="4">
        <f>IF(C25 &lt; "2024-25", INDEX('Historic replacements'!$D$3:$D$233, MATCH('Non-household delivery'!A25, 'Historic replacements'!$A$3:$A$233, 0)), INDEX('PR24 Forecast'!$X$5:$X$140, MATCH('Non-household delivery'!A25, 'PR24 Forecast'!$AA$5:$AA$140, 0)))</f>
        <v>108.85599999999999</v>
      </c>
      <c r="E25" s="9" t="str">
        <f>IFERROR(IF('Non-household delivery'!C25&lt;="2024-25", INDEX( 'PR19 Forecast'!$D$4:$D$139, MATCH('Non-household delivery'!A25, 'PR19 Forecast'!$G$4:$G$139, 0)), INDEX('PR24 Forecast'!$U$5:$U$140, MATCH('Non-household delivery'!$A25, 'PR24 Forecast'!$AA$5:$AA$140, 0))), "")</f>
        <v/>
      </c>
      <c r="F25" s="4">
        <f>IFERROR(INDEX('Historic replacements'!$F$3:$F$233, MATCH('Non-household delivery'!$A25, 'Historic replacements'!$A$3:$A$233, 0)), "")</f>
        <v>6.3890000000000002</v>
      </c>
      <c r="G25" s="9">
        <f>IFERROR(IF($C25 &lt;= "2023-24", $F25, IF(C25 = "2024-25", INDEX( 'PR24 Forecast'!$U$5:$U$140, MATCH('Non-household delivery'!$A25, 'PR24 Forecast'!$AA$5:$AA$140, 0)), 'Non-household delivery'!E25)),"")</f>
        <v>6.3890000000000002</v>
      </c>
      <c r="H25" s="10">
        <f t="shared" si="4"/>
        <v>5.8692217241125895E-2</v>
      </c>
      <c r="I25" s="9" t="str">
        <f>IF(C25&gt;="2025-26",D25*'Non-household rates'!$O$54*'Non-household rates'!$O$85, "")</f>
        <v/>
      </c>
      <c r="J25" s="9" t="str">
        <f t="shared" si="13"/>
        <v/>
      </c>
      <c r="M25" s="18" t="s">
        <v>110</v>
      </c>
      <c r="N25" s="19" t="s">
        <v>101</v>
      </c>
      <c r="O25" s="19" t="s">
        <v>102</v>
      </c>
      <c r="P25" s="19" t="s">
        <v>103</v>
      </c>
      <c r="Q25" s="19" t="s">
        <v>104</v>
      </c>
      <c r="R25" s="19" t="s">
        <v>105</v>
      </c>
      <c r="S25" s="20" t="s">
        <v>162</v>
      </c>
    </row>
    <row r="26" spans="1:23">
      <c r="A26" s="4" t="str">
        <f t="shared" si="3"/>
        <v>ANH14</v>
      </c>
      <c r="B26" s="4" t="s">
        <v>27</v>
      </c>
      <c r="C26" s="4" t="s">
        <v>30</v>
      </c>
      <c r="D26" s="4">
        <f>IF(C26 &lt; "2024-25", INDEX('Historic replacements'!$D$3:$D$233, MATCH('Non-household delivery'!A26, 'Historic replacements'!$A$3:$A$233, 0)), INDEX('PR24 Forecast'!$X$5:$X$140, MATCH('Non-household delivery'!A26, 'PR24 Forecast'!$AA$5:$AA$140, 0)))</f>
        <v>107.892</v>
      </c>
      <c r="E26" s="9" t="str">
        <f>IFERROR(IF('Non-household delivery'!C26&lt;="2024-25", INDEX( 'PR19 Forecast'!$D$4:$D$139, MATCH('Non-household delivery'!A26, 'PR19 Forecast'!$G$4:$G$139, 0)), INDEX('PR24 Forecast'!$U$5:$U$140, MATCH('Non-household delivery'!$A26, 'PR24 Forecast'!$AA$5:$AA$140, 0))), "")</f>
        <v/>
      </c>
      <c r="F26" s="4">
        <f>IFERROR(INDEX('Historic replacements'!$F$3:$F$233, MATCH('Non-household delivery'!$A26, 'Historic replacements'!$A$3:$A$233, 0)), "")</f>
        <v>7.0620000000000003</v>
      </c>
      <c r="G26" s="9">
        <f>IFERROR(IF($C26 &lt;= "2023-24", $F26, IF(C26 = "2024-25", INDEX( 'PR24 Forecast'!$U$5:$U$140, MATCH('Non-household delivery'!$A26, 'PR24 Forecast'!$AA$5:$AA$140, 0)), 'Non-household delivery'!E26)),"")</f>
        <v>7.0620000000000003</v>
      </c>
      <c r="H26" s="10">
        <f t="shared" si="4"/>
        <v>6.5454343232121015E-2</v>
      </c>
      <c r="I26" s="9" t="str">
        <f>IF(C26&gt;="2025-26",D26*'Non-household rates'!$O$54*'Non-household rates'!$O$85, "")</f>
        <v/>
      </c>
      <c r="J26" s="9" t="str">
        <f t="shared" si="13"/>
        <v/>
      </c>
      <c r="M26" s="19" t="s">
        <v>51</v>
      </c>
      <c r="N26" s="21">
        <f>INDEX($E$5:$E$337, MATCH($M26&amp;RIGHT(N$25,2), $A$5:$A$337, 0))*1000</f>
        <v>2870</v>
      </c>
      <c r="O26" s="21">
        <f t="shared" ref="O26:R41" si="15">INDEX($E$5:$E$337, MATCH($M26&amp;RIGHT(O$25,2), $A$5:$A$337, 0))*1000</f>
        <v>3470</v>
      </c>
      <c r="P26" s="21">
        <f t="shared" si="15"/>
        <v>4270</v>
      </c>
      <c r="Q26" s="21">
        <f t="shared" si="15"/>
        <v>5120</v>
      </c>
      <c r="R26" s="21">
        <f t="shared" si="15"/>
        <v>5120</v>
      </c>
      <c r="S26" s="22">
        <f>SUM(N26:R26)</f>
        <v>20850</v>
      </c>
    </row>
    <row r="27" spans="1:23">
      <c r="A27" s="4" t="str">
        <f t="shared" si="3"/>
        <v>ANH15</v>
      </c>
      <c r="B27" s="4" t="s">
        <v>27</v>
      </c>
      <c r="C27" s="4" t="s">
        <v>31</v>
      </c>
      <c r="D27" s="4">
        <f>IF(C27 &lt; "2024-25", INDEX('Historic replacements'!$D$3:$D$233, MATCH('Non-household delivery'!A27, 'Historic replacements'!$A$3:$A$233, 0)), INDEX('PR24 Forecast'!$X$5:$X$140, MATCH('Non-household delivery'!A27, 'PR24 Forecast'!$AA$5:$AA$140, 0)))</f>
        <v>107.801</v>
      </c>
      <c r="E27" s="9" t="str">
        <f>IFERROR(IF('Non-household delivery'!C27&lt;="2024-25", INDEX( 'PR19 Forecast'!$D$4:$D$139, MATCH('Non-household delivery'!A27, 'PR19 Forecast'!$G$4:$G$139, 0)), INDEX('PR24 Forecast'!$U$5:$U$140, MATCH('Non-household delivery'!$A27, 'PR24 Forecast'!$AA$5:$AA$140, 0))), "")</f>
        <v/>
      </c>
      <c r="F27" s="4">
        <f>IFERROR(INDEX('Historic replacements'!$F$3:$F$233, MATCH('Non-household delivery'!$A27, 'Historic replacements'!$A$3:$A$233, 0)), "")</f>
        <v>7.6669999999999998</v>
      </c>
      <c r="G27" s="9">
        <f>IFERROR(IF($C27 &lt;= "2023-24", $F27, IF(C27 = "2024-25", INDEX( 'PR24 Forecast'!$U$5:$U$140, MATCH('Non-household delivery'!$A27, 'PR24 Forecast'!$AA$5:$AA$140, 0)), 'Non-household delivery'!E27)),"")</f>
        <v>7.6669999999999998</v>
      </c>
      <c r="H27" s="10">
        <f t="shared" si="4"/>
        <v>7.1121789222734474E-2</v>
      </c>
      <c r="I27" s="9" t="str">
        <f>IF(C27&gt;="2025-26",D27*'Non-household rates'!$O$54*'Non-household rates'!$O$85, "")</f>
        <v/>
      </c>
      <c r="J27" s="9" t="str">
        <f t="shared" si="13"/>
        <v/>
      </c>
      <c r="M27" s="19" t="s">
        <v>27</v>
      </c>
      <c r="N27" s="21">
        <f t="shared" ref="N27:R42" si="16">INDEX($E$5:$E$337, MATCH($M27&amp;RIGHT(N$25,2), $A$5:$A$337, 0))*1000</f>
        <v>12877</v>
      </c>
      <c r="O27" s="21">
        <f t="shared" si="15"/>
        <v>13102</v>
      </c>
      <c r="P27" s="21">
        <f t="shared" si="15"/>
        <v>12718</v>
      </c>
      <c r="Q27" s="21">
        <f t="shared" si="15"/>
        <v>12795</v>
      </c>
      <c r="R27" s="21">
        <f t="shared" si="15"/>
        <v>9344.0000000000018</v>
      </c>
      <c r="S27" s="22">
        <f t="shared" ref="S27:S42" si="17">SUM(N27:R27)</f>
        <v>60836</v>
      </c>
    </row>
    <row r="28" spans="1:23">
      <c r="A28" s="4" t="str">
        <f t="shared" si="3"/>
        <v>ANH16</v>
      </c>
      <c r="B28" s="4" t="s">
        <v>27</v>
      </c>
      <c r="C28" s="4" t="s">
        <v>32</v>
      </c>
      <c r="D28" s="4">
        <f>IF(C28 &lt; "2024-25", INDEX('Historic replacements'!$D$3:$D$233, MATCH('Non-household delivery'!A28, 'Historic replacements'!$A$3:$A$233, 0)), INDEX('PR24 Forecast'!$X$5:$X$140, MATCH('Non-household delivery'!A28, 'PR24 Forecast'!$AA$5:$AA$140, 0)))</f>
        <v>109.551</v>
      </c>
      <c r="E28" s="9" t="str">
        <f>IFERROR(IF('Non-household delivery'!C28&lt;="2024-25", INDEX( 'PR19 Forecast'!$D$4:$D$139, MATCH('Non-household delivery'!A28, 'PR19 Forecast'!$G$4:$G$139, 0)), INDEX('PR24 Forecast'!$U$5:$U$140, MATCH('Non-household delivery'!$A28, 'PR24 Forecast'!$AA$5:$AA$140, 0))), "")</f>
        <v/>
      </c>
      <c r="F28" s="4">
        <f>IFERROR(INDEX('Historic replacements'!$F$3:$F$233, MATCH('Non-household delivery'!$A28, 'Historic replacements'!$A$3:$A$233, 0)), "")</f>
        <v>5.6929999999999996</v>
      </c>
      <c r="G28" s="9">
        <f>IFERROR(IF($C28 &lt;= "2023-24", $F28, IF(C28 = "2024-25", INDEX( 'PR24 Forecast'!$U$5:$U$140, MATCH('Non-household delivery'!$A28, 'PR24 Forecast'!$AA$5:$AA$140, 0)), 'Non-household delivery'!E28)),"")</f>
        <v>5.6929999999999996</v>
      </c>
      <c r="H28" s="10">
        <f t="shared" si="4"/>
        <v>5.1966663928216077E-2</v>
      </c>
      <c r="I28" s="9" t="str">
        <f>IF(C28&gt;="2025-26",D28*'Non-household rates'!$O$54*'Non-household rates'!$O$85, "")</f>
        <v/>
      </c>
      <c r="J28" s="9" t="str">
        <f t="shared" si="13"/>
        <v/>
      </c>
      <c r="M28" s="19" t="s">
        <v>52</v>
      </c>
      <c r="N28" s="21">
        <f t="shared" si="16"/>
        <v>0</v>
      </c>
      <c r="O28" s="21">
        <f t="shared" si="15"/>
        <v>0</v>
      </c>
      <c r="P28" s="21">
        <f t="shared" si="15"/>
        <v>0</v>
      </c>
      <c r="Q28" s="21">
        <f t="shared" si="15"/>
        <v>1934</v>
      </c>
      <c r="R28" s="21">
        <f t="shared" si="15"/>
        <v>1934</v>
      </c>
      <c r="S28" s="22">
        <f t="shared" si="17"/>
        <v>3868</v>
      </c>
    </row>
    <row r="29" spans="1:23">
      <c r="A29" s="4" t="str">
        <f t="shared" si="3"/>
        <v>ANH17</v>
      </c>
      <c r="B29" s="4" t="s">
        <v>27</v>
      </c>
      <c r="C29" s="4" t="s">
        <v>33</v>
      </c>
      <c r="D29" s="4">
        <f>IF(C29 &lt; "2024-25", INDEX('Historic replacements'!$D$3:$D$233, MATCH('Non-household delivery'!A29, 'Historic replacements'!$A$3:$A$233, 0)), INDEX('PR24 Forecast'!$X$5:$X$140, MATCH('Non-household delivery'!A29, 'PR24 Forecast'!$AA$5:$AA$140, 0)))</f>
        <v>115.392</v>
      </c>
      <c r="E29" s="9" t="str">
        <f>IFERROR(IF('Non-household delivery'!C29&lt;="2024-25", INDEX( 'PR19 Forecast'!$D$4:$D$139, MATCH('Non-household delivery'!A29, 'PR19 Forecast'!$G$4:$G$139, 0)), INDEX('PR24 Forecast'!$U$5:$U$140, MATCH('Non-household delivery'!$A29, 'PR24 Forecast'!$AA$5:$AA$140, 0))), "")</f>
        <v/>
      </c>
      <c r="F29" s="4">
        <f>IFERROR(INDEX('Historic replacements'!$F$3:$F$233, MATCH('Non-household delivery'!$A29, 'Historic replacements'!$A$3:$A$233, 0)), "")</f>
        <v>5.9480000000000004</v>
      </c>
      <c r="G29" s="9">
        <f>IFERROR(IF($C29 &lt;= "2023-24", $F29, IF(C29 = "2024-25", INDEX( 'PR24 Forecast'!$U$5:$U$140, MATCH('Non-household delivery'!$A29, 'PR24 Forecast'!$AA$5:$AA$140, 0)), 'Non-household delivery'!E29)),"")</f>
        <v>5.9480000000000004</v>
      </c>
      <c r="H29" s="10">
        <f t="shared" si="4"/>
        <v>5.154603438713256E-2</v>
      </c>
      <c r="I29" s="9" t="str">
        <f>IF(C29&gt;="2025-26",D29*'Non-household rates'!$O$54*'Non-household rates'!$O$85, "")</f>
        <v/>
      </c>
      <c r="J29" s="9" t="str">
        <f t="shared" si="13"/>
        <v/>
      </c>
      <c r="M29" s="19" t="s">
        <v>60</v>
      </c>
      <c r="N29" s="21">
        <f t="shared" si="16"/>
        <v>40</v>
      </c>
      <c r="O29" s="21">
        <f t="shared" si="15"/>
        <v>40</v>
      </c>
      <c r="P29" s="21">
        <f t="shared" si="15"/>
        <v>40</v>
      </c>
      <c r="Q29" s="21">
        <f t="shared" si="15"/>
        <v>40</v>
      </c>
      <c r="R29" s="21">
        <f t="shared" si="15"/>
        <v>40</v>
      </c>
      <c r="S29" s="22">
        <f t="shared" si="17"/>
        <v>200</v>
      </c>
    </row>
    <row r="30" spans="1:23">
      <c r="A30" s="4" t="str">
        <f t="shared" si="3"/>
        <v>ANH18</v>
      </c>
      <c r="B30" s="4" t="s">
        <v>27</v>
      </c>
      <c r="C30" s="4" t="s">
        <v>34</v>
      </c>
      <c r="D30" s="4">
        <f>IF(C30 &lt; "2024-25", INDEX('Historic replacements'!$D$3:$D$233, MATCH('Non-household delivery'!A30, 'Historic replacements'!$A$3:$A$233, 0)), INDEX('PR24 Forecast'!$X$5:$X$140, MATCH('Non-household delivery'!A30, 'PR24 Forecast'!$AA$5:$AA$140, 0)))</f>
        <v>122.88200000000001</v>
      </c>
      <c r="E30" s="9">
        <f>IFERROR(IF('Non-household delivery'!C30&lt;="2024-25", INDEX( 'PR19 Forecast'!$D$4:$D$139, MATCH('Non-household delivery'!A30, 'PR19 Forecast'!$G$4:$G$139, 0)), INDEX('PR24 Forecast'!$U$5:$U$140, MATCH('Non-household delivery'!$A30, 'PR24 Forecast'!$AA$5:$AA$140, 0))), "")</f>
        <v>4.6369999999999996</v>
      </c>
      <c r="F30" s="4">
        <f>IFERROR(INDEX('Historic replacements'!$F$3:$F$233, MATCH('Non-household delivery'!$A30, 'Historic replacements'!$A$3:$A$233, 0)), "")</f>
        <v>4.6369999999999996</v>
      </c>
      <c r="G30" s="9">
        <f>IFERROR(IF($C30 &lt;= "2023-24", $F30, IF(C30 = "2024-25", INDEX( 'PR24 Forecast'!$U$5:$U$140, MATCH('Non-household delivery'!$A30, 'PR24 Forecast'!$AA$5:$AA$140, 0)), 'Non-household delivery'!E30)),"")</f>
        <v>4.6369999999999996</v>
      </c>
      <c r="H30" s="10">
        <f t="shared" si="4"/>
        <v>3.7735388421412407E-2</v>
      </c>
      <c r="I30" s="9" t="str">
        <f>IF(C30&gt;="2025-26",D30*'Non-household rates'!$O$54*'Non-household rates'!$O$85, "")</f>
        <v/>
      </c>
      <c r="J30" s="9" t="str">
        <f t="shared" si="13"/>
        <v/>
      </c>
      <c r="M30" s="19" t="s">
        <v>41</v>
      </c>
      <c r="N30" s="21">
        <f t="shared" si="16"/>
        <v>5000</v>
      </c>
      <c r="O30" s="21">
        <f t="shared" si="15"/>
        <v>9000</v>
      </c>
      <c r="P30" s="21">
        <f t="shared" si="15"/>
        <v>11331</v>
      </c>
      <c r="Q30" s="21">
        <f t="shared" si="15"/>
        <v>11832</v>
      </c>
      <c r="R30" s="21">
        <f t="shared" si="15"/>
        <v>12331.999999999998</v>
      </c>
      <c r="S30" s="22">
        <f t="shared" si="17"/>
        <v>49495</v>
      </c>
    </row>
    <row r="31" spans="1:23">
      <c r="A31" s="4" t="str">
        <f t="shared" si="3"/>
        <v>ANH19</v>
      </c>
      <c r="B31" s="4" t="s">
        <v>27</v>
      </c>
      <c r="C31" s="4" t="s">
        <v>35</v>
      </c>
      <c r="D31" s="4">
        <f>IF(C31 &lt; "2024-25", INDEX('Historic replacements'!$D$3:$D$233, MATCH('Non-household delivery'!A31, 'Historic replacements'!$A$3:$A$233, 0)), INDEX('PR24 Forecast'!$X$5:$X$140, MATCH('Non-household delivery'!A31, 'PR24 Forecast'!$AA$5:$AA$140, 0)))</f>
        <v>129.38399999999999</v>
      </c>
      <c r="E31" s="9">
        <f>IFERROR(IF('Non-household delivery'!C31&lt;="2024-25", INDEX( 'PR19 Forecast'!$D$4:$D$139, MATCH('Non-household delivery'!A31, 'PR19 Forecast'!$G$4:$G$139, 0)), INDEX('PR24 Forecast'!$U$5:$U$140, MATCH('Non-household delivery'!$A31, 'PR24 Forecast'!$AA$5:$AA$140, 0))), "")</f>
        <v>6.6239999999999997</v>
      </c>
      <c r="F31" s="4">
        <f>IFERROR(INDEX('Historic replacements'!$F$3:$F$233, MATCH('Non-household delivery'!$A31, 'Historic replacements'!$A$3:$A$233, 0)), "")</f>
        <v>6.6239999999999997</v>
      </c>
      <c r="G31" s="9">
        <f>IFERROR(IF($C31 &lt;= "2023-24", $F31, IF(C31 = "2024-25", INDEX( 'PR24 Forecast'!$U$5:$U$140, MATCH('Non-household delivery'!$A31, 'PR24 Forecast'!$AA$5:$AA$140, 0)), 'Non-household delivery'!E31)),"")</f>
        <v>6.6239999999999997</v>
      </c>
      <c r="H31" s="10">
        <f t="shared" si="4"/>
        <v>5.1196438508625493E-2</v>
      </c>
      <c r="I31" s="9" t="str">
        <f>IF(C31&gt;="2025-26",D31*'Non-household rates'!$O$54*'Non-household rates'!$O$85, "")</f>
        <v/>
      </c>
      <c r="J31" s="9" t="str">
        <f t="shared" si="13"/>
        <v/>
      </c>
      <c r="M31" s="19" t="s">
        <v>42</v>
      </c>
      <c r="N31" s="21">
        <f t="shared" si="16"/>
        <v>33956</v>
      </c>
      <c r="O31" s="21">
        <f t="shared" si="15"/>
        <v>33951</v>
      </c>
      <c r="P31" s="21">
        <f t="shared" si="15"/>
        <v>33948</v>
      </c>
      <c r="Q31" s="21">
        <f t="shared" si="15"/>
        <v>33948</v>
      </c>
      <c r="R31" s="21">
        <f t="shared" si="15"/>
        <v>33948</v>
      </c>
      <c r="S31" s="22">
        <f t="shared" si="17"/>
        <v>169751</v>
      </c>
    </row>
    <row r="32" spans="1:23">
      <c r="A32" s="4" t="str">
        <f t="shared" si="3"/>
        <v>ANH20</v>
      </c>
      <c r="B32" s="4" t="s">
        <v>27</v>
      </c>
      <c r="C32" s="4" t="s">
        <v>36</v>
      </c>
      <c r="D32" s="4">
        <f>IF(C32 &lt; "2024-25", INDEX('Historic replacements'!$D$3:$D$233, MATCH('Non-household delivery'!A32, 'Historic replacements'!$A$3:$A$233, 0)), INDEX('PR24 Forecast'!$X$5:$X$140, MATCH('Non-household delivery'!A32, 'PR24 Forecast'!$AA$5:$AA$140, 0)))</f>
        <v>128.46199999999999</v>
      </c>
      <c r="E32" s="9">
        <f>IFERROR(IF('Non-household delivery'!C32&lt;="2024-25", INDEX( 'PR19 Forecast'!$D$4:$D$139, MATCH('Non-household delivery'!A32, 'PR19 Forecast'!$G$4:$G$139, 0)), INDEX('PR24 Forecast'!$U$5:$U$140, MATCH('Non-household delivery'!$A32, 'PR24 Forecast'!$AA$5:$AA$140, 0))), "")</f>
        <v>4.7699999999999996</v>
      </c>
      <c r="F32" s="4">
        <f>IFERROR(INDEX('Historic replacements'!$F$3:$F$233, MATCH('Non-household delivery'!$A32, 'Historic replacements'!$A$3:$A$233, 0)), "")</f>
        <v>6.3940000000000001</v>
      </c>
      <c r="G32" s="9">
        <f>IFERROR(IF($C32 &lt;= "2023-24", $F32, IF(C32 = "2024-25", INDEX( 'PR24 Forecast'!$U$5:$U$140, MATCH('Non-household delivery'!$A32, 'PR24 Forecast'!$AA$5:$AA$140, 0)), 'Non-household delivery'!E32)),"")</f>
        <v>6.3940000000000001</v>
      </c>
      <c r="H32" s="10">
        <f t="shared" si="4"/>
        <v>4.9773473867758565E-2</v>
      </c>
      <c r="I32" s="9" t="str">
        <f>IF(C32&gt;="2025-26",D32*'Non-household rates'!$O$54*'Non-household rates'!$O$85, "")</f>
        <v/>
      </c>
      <c r="J32" s="9" t="str">
        <f t="shared" si="13"/>
        <v/>
      </c>
      <c r="M32" s="19" t="s">
        <v>55</v>
      </c>
      <c r="N32" s="21">
        <f t="shared" si="16"/>
        <v>136</v>
      </c>
      <c r="O32" s="21">
        <f t="shared" si="15"/>
        <v>906</v>
      </c>
      <c r="P32" s="21">
        <f t="shared" si="15"/>
        <v>1570</v>
      </c>
      <c r="Q32" s="21">
        <f t="shared" si="15"/>
        <v>2161</v>
      </c>
      <c r="R32" s="21">
        <f t="shared" si="15"/>
        <v>2553</v>
      </c>
      <c r="S32" s="22">
        <f t="shared" si="17"/>
        <v>7326</v>
      </c>
    </row>
    <row r="33" spans="1:19">
      <c r="A33" s="4" t="str">
        <f t="shared" si="3"/>
        <v>ANH21</v>
      </c>
      <c r="B33" s="4" t="s">
        <v>27</v>
      </c>
      <c r="C33" s="4" t="s">
        <v>37</v>
      </c>
      <c r="D33" s="4">
        <f>IF(C33 &lt; "2024-25", INDEX('Historic replacements'!$D$3:$D$233, MATCH('Non-household delivery'!A33, 'Historic replacements'!$A$3:$A$233, 0)), INDEX('PR24 Forecast'!$X$5:$X$140, MATCH('Non-household delivery'!A33, 'PR24 Forecast'!$AA$5:$AA$140, 0)))</f>
        <v>129.10900000000001</v>
      </c>
      <c r="E33" s="9">
        <f>IFERROR(IF('Non-household delivery'!C33&lt;="2024-25", INDEX( 'PR19 Forecast'!$D$4:$D$139, MATCH('Non-household delivery'!A33, 'PR19 Forecast'!$G$4:$G$139, 0)), INDEX('PR24 Forecast'!$U$5:$U$140, MATCH('Non-household delivery'!$A33, 'PR24 Forecast'!$AA$5:$AA$140, 0))), "")</f>
        <v>10.612</v>
      </c>
      <c r="F33" s="4">
        <f>IFERROR(INDEX('Historic replacements'!$F$3:$F$233, MATCH('Non-household delivery'!$A33, 'Historic replacements'!$A$3:$A$233, 0)), "")</f>
        <v>4.9400000000000004</v>
      </c>
      <c r="G33" s="9">
        <f>IFERROR(IF($C33 &lt;= "2023-24", $F33, IF(C33 = "2024-25", INDEX( 'PR24 Forecast'!$U$5:$U$140, MATCH('Non-household delivery'!$A33, 'PR24 Forecast'!$AA$5:$AA$140, 0)), 'Non-household delivery'!E33)),"")</f>
        <v>4.9400000000000004</v>
      </c>
      <c r="H33" s="10">
        <f t="shared" si="4"/>
        <v>3.8262243530660142E-2</v>
      </c>
      <c r="I33" s="9" t="str">
        <f>IF(C33&gt;="2025-26",D33*'Non-household rates'!$O$54*'Non-household rates'!$O$85, "")</f>
        <v/>
      </c>
      <c r="J33" s="9" t="str">
        <f t="shared" si="13"/>
        <v/>
      </c>
      <c r="M33" s="19" t="s">
        <v>56</v>
      </c>
      <c r="N33" s="21">
        <f t="shared" si="16"/>
        <v>1720</v>
      </c>
      <c r="O33" s="21">
        <f t="shared" si="15"/>
        <v>1720</v>
      </c>
      <c r="P33" s="21">
        <f t="shared" si="15"/>
        <v>1720</v>
      </c>
      <c r="Q33" s="21">
        <f t="shared" si="15"/>
        <v>1720</v>
      </c>
      <c r="R33" s="21">
        <f t="shared" si="15"/>
        <v>1720</v>
      </c>
      <c r="S33" s="22">
        <f t="shared" si="17"/>
        <v>8600</v>
      </c>
    </row>
    <row r="34" spans="1:19">
      <c r="A34" s="4" t="str">
        <f t="shared" si="3"/>
        <v>ANH22</v>
      </c>
      <c r="B34" s="4" t="s">
        <v>27</v>
      </c>
      <c r="C34" s="4" t="s">
        <v>38</v>
      </c>
      <c r="D34" s="4">
        <f>IF(C34 &lt; "2024-25", INDEX('Historic replacements'!$D$3:$D$233, MATCH('Non-household delivery'!A34, 'Historic replacements'!$A$3:$A$233, 0)), INDEX('PR24 Forecast'!$X$5:$X$140, MATCH('Non-household delivery'!A34, 'PR24 Forecast'!$AA$5:$AA$140, 0)))</f>
        <v>129.01900000000001</v>
      </c>
      <c r="E34" s="9">
        <f>IFERROR(IF('Non-household delivery'!C34&lt;="2024-25", INDEX( 'PR19 Forecast'!$D$4:$D$139, MATCH('Non-household delivery'!A34, 'PR19 Forecast'!$G$4:$G$139, 0)), INDEX('PR24 Forecast'!$U$5:$U$140, MATCH('Non-household delivery'!$A34, 'PR24 Forecast'!$AA$5:$AA$140, 0))), "")</f>
        <v>10.337999999999999</v>
      </c>
      <c r="F34" s="4">
        <f>IFERROR(INDEX('Historic replacements'!$F$3:$F$233, MATCH('Non-household delivery'!$A34, 'Historic replacements'!$A$3:$A$233, 0)), "")</f>
        <v>10.698</v>
      </c>
      <c r="G34" s="9">
        <f>IFERROR(IF($C34 &lt;= "2023-24", $F34, IF(C34 = "2024-25", INDEX( 'PR24 Forecast'!$U$5:$U$140, MATCH('Non-household delivery'!$A34, 'PR24 Forecast'!$AA$5:$AA$140, 0)), 'Non-household delivery'!E34)),"")</f>
        <v>10.698</v>
      </c>
      <c r="H34" s="10">
        <f t="shared" si="4"/>
        <v>8.2918019826537182E-2</v>
      </c>
      <c r="I34" s="9" t="str">
        <f>IF(C34&gt;="2025-26",D34*'Non-household rates'!$O$54*'Non-household rates'!$O$85, "")</f>
        <v/>
      </c>
      <c r="J34" s="9" t="str">
        <f t="shared" si="13"/>
        <v/>
      </c>
      <c r="M34" s="19" t="s">
        <v>57</v>
      </c>
      <c r="N34" s="21">
        <f t="shared" si="16"/>
        <v>5798.5500000000011</v>
      </c>
      <c r="O34" s="21">
        <f t="shared" si="15"/>
        <v>5698.5500000000011</v>
      </c>
      <c r="P34" s="21">
        <f t="shared" si="15"/>
        <v>4024.5500000000015</v>
      </c>
      <c r="Q34" s="21">
        <f t="shared" si="15"/>
        <v>4024.5500000000015</v>
      </c>
      <c r="R34" s="21">
        <f t="shared" si="15"/>
        <v>4024.5500000000015</v>
      </c>
      <c r="S34" s="22">
        <f t="shared" si="17"/>
        <v>23570.750000000007</v>
      </c>
    </row>
    <row r="35" spans="1:19">
      <c r="A35" s="4" t="str">
        <f t="shared" si="3"/>
        <v>ANH23</v>
      </c>
      <c r="B35" s="4" t="s">
        <v>27</v>
      </c>
      <c r="C35" s="4" t="s">
        <v>39</v>
      </c>
      <c r="D35" s="4">
        <f>IF(C35 &lt; "2024-25", INDEX('Historic replacements'!$D$3:$D$233, MATCH('Non-household delivery'!A35, 'Historic replacements'!$A$3:$A$233, 0)), INDEX('PR24 Forecast'!$X$5:$X$140, MATCH('Non-household delivery'!A35, 'PR24 Forecast'!$AA$5:$AA$140, 0)))</f>
        <v>129.71299999999999</v>
      </c>
      <c r="E35" s="9">
        <f>IFERROR(IF('Non-household delivery'!C35&lt;="2024-25", INDEX( 'PR19 Forecast'!$D$4:$D$139, MATCH('Non-household delivery'!A35, 'PR19 Forecast'!$G$4:$G$139, 0)), INDEX('PR24 Forecast'!$U$5:$U$140, MATCH('Non-household delivery'!$A35, 'PR24 Forecast'!$AA$5:$AA$140, 0))), "")</f>
        <v>10.462999999999999</v>
      </c>
      <c r="F35" s="4">
        <f>IFERROR(INDEX('Historic replacements'!$F$3:$F$233, MATCH('Non-household delivery'!$A35, 'Historic replacements'!$A$3:$A$233, 0)), "")</f>
        <v>17.304000000000002</v>
      </c>
      <c r="G35" s="9">
        <f>IFERROR(IF($C35 &lt;= "2023-24", $F35, IF(C35 = "2024-25", INDEX( 'PR24 Forecast'!$U$5:$U$140, MATCH('Non-household delivery'!$A35, 'PR24 Forecast'!$AA$5:$AA$140, 0)), 'Non-household delivery'!E35)),"")</f>
        <v>17.304000000000002</v>
      </c>
      <c r="H35" s="10">
        <f t="shared" si="4"/>
        <v>0.13340220332580391</v>
      </c>
      <c r="I35" s="9" t="str">
        <f>IF(C35&gt;="2025-26",D35*'Non-household rates'!$O$54*'Non-household rates'!$O$85, "")</f>
        <v/>
      </c>
      <c r="J35" s="9" t="str">
        <f t="shared" si="13"/>
        <v/>
      </c>
      <c r="M35" s="19" t="s">
        <v>43</v>
      </c>
      <c r="N35" s="21">
        <f t="shared" si="16"/>
        <v>6375</v>
      </c>
      <c r="O35" s="21">
        <f t="shared" si="15"/>
        <v>10068.999999999998</v>
      </c>
      <c r="P35" s="21">
        <f t="shared" si="15"/>
        <v>5316</v>
      </c>
      <c r="Q35" s="21">
        <f t="shared" si="15"/>
        <v>13543</v>
      </c>
      <c r="R35" s="21">
        <f t="shared" si="15"/>
        <v>15463</v>
      </c>
      <c r="S35" s="22">
        <f t="shared" si="17"/>
        <v>50766</v>
      </c>
    </row>
    <row r="36" spans="1:19">
      <c r="A36" s="4" t="str">
        <f t="shared" si="3"/>
        <v>ANH24</v>
      </c>
      <c r="B36" s="4" t="s">
        <v>27</v>
      </c>
      <c r="C36" s="4" t="s">
        <v>40</v>
      </c>
      <c r="D36" s="4">
        <f>IF(C36 &lt; "2024-25", INDEX('Historic replacements'!$D$3:$D$233, MATCH('Non-household delivery'!A36, 'Historic replacements'!$A$3:$A$233, 0)), INDEX('PR24 Forecast'!$X$5:$X$140, MATCH('Non-household delivery'!A36, 'PR24 Forecast'!$AA$5:$AA$140, 0)))</f>
        <v>129.881</v>
      </c>
      <c r="E36" s="9">
        <f>IFERROR(IF('Non-household delivery'!C36&lt;="2024-25", INDEX( 'PR19 Forecast'!$D$4:$D$139, MATCH('Non-household delivery'!A36, 'PR19 Forecast'!$G$4:$G$139, 0)), INDEX('PR24 Forecast'!$U$5:$U$140, MATCH('Non-household delivery'!$A36, 'PR24 Forecast'!$AA$5:$AA$140, 0))), "")</f>
        <v>10.622</v>
      </c>
      <c r="F36" s="4">
        <f>IFERROR(INDEX('Historic replacements'!$F$3:$F$233, MATCH('Non-household delivery'!$A36, 'Historic replacements'!$A$3:$A$233, 0)), "")</f>
        <v>16.634</v>
      </c>
      <c r="G36" s="9">
        <f>IFERROR(IF($C36 &lt;= "2023-24", $F36, IF(C36 = "2024-25", INDEX( 'PR24 Forecast'!$U$5:$U$140, MATCH('Non-household delivery'!$A36, 'PR24 Forecast'!$AA$5:$AA$140, 0)), 'Non-household delivery'!E36)),"")</f>
        <v>16.634</v>
      </c>
      <c r="H36" s="10">
        <f t="shared" si="4"/>
        <v>0.12807108045056628</v>
      </c>
      <c r="I36" s="9" t="str">
        <f>IF(C36&gt;="2025-26",D36*'Non-household rates'!$O$54*'Non-household rates'!$O$85, "")</f>
        <v/>
      </c>
      <c r="J36" s="9" t="str">
        <f t="shared" si="13"/>
        <v/>
      </c>
      <c r="M36" s="19" t="s">
        <v>58</v>
      </c>
      <c r="N36" s="21">
        <f t="shared" si="16"/>
        <v>2328.4731289022352</v>
      </c>
      <c r="O36" s="21">
        <f t="shared" si="15"/>
        <v>5239.0645400300291</v>
      </c>
      <c r="P36" s="21">
        <f t="shared" si="15"/>
        <v>5239.0645400300291</v>
      </c>
      <c r="Q36" s="21">
        <f t="shared" si="15"/>
        <v>5239.0645400300291</v>
      </c>
      <c r="R36" s="21">
        <f t="shared" si="15"/>
        <v>5239.0645400300291</v>
      </c>
      <c r="S36" s="22">
        <f t="shared" si="17"/>
        <v>23284.731289022347</v>
      </c>
    </row>
    <row r="37" spans="1:19">
      <c r="A37" s="4" t="str">
        <f t="shared" si="3"/>
        <v>ANH25</v>
      </c>
      <c r="B37" s="4" t="s">
        <v>27</v>
      </c>
      <c r="C37" s="4" t="s">
        <v>65</v>
      </c>
      <c r="D37" s="4">
        <f>IF(C37 &lt; "2024-25", INDEX('Historic replacements'!$D$3:$D$233, MATCH('Non-household delivery'!A37, 'Historic replacements'!$A$3:$A$233, 0)), INDEX('PR24 Forecast'!$X$5:$X$140, MATCH('Non-household delivery'!A37, 'PR24 Forecast'!$AA$5:$AA$140, 0)))</f>
        <v>129.673</v>
      </c>
      <c r="E37" s="9">
        <f>IFERROR(IF('Non-household delivery'!C37&lt;="2024-25", INDEX( 'PR19 Forecast'!$D$4:$D$139, MATCH('Non-household delivery'!A37, 'PR19 Forecast'!$G$4:$G$139, 0)), INDEX('PR24 Forecast'!$U$5:$U$140, MATCH('Non-household delivery'!$A37, 'PR24 Forecast'!$AA$5:$AA$140, 0))), "")</f>
        <v>10.263999999999999</v>
      </c>
      <c r="F37" s="4" t="str">
        <f>IFERROR(INDEX('Historic replacements'!$F$3:$F$233, MATCH('Non-household delivery'!$A37, 'Historic replacements'!$A$3:$A$233, 0)), "")</f>
        <v/>
      </c>
      <c r="G37" s="9">
        <f>IFERROR(IF($C37 &lt;= "2023-24", $F37, IF(C37 = "2024-25", INDEX( 'PR24 Forecast'!$U$5:$U$140, MATCH('Non-household delivery'!$A37, 'PR24 Forecast'!$AA$5:$AA$140, 0)), 'Non-household delivery'!E37)),"")</f>
        <v>16.475000000000001</v>
      </c>
      <c r="H37" s="10">
        <f t="shared" si="4"/>
        <v>0.12705034972584889</v>
      </c>
      <c r="I37" s="9" t="str">
        <f>IF(C37&gt;="2025-26",D37*'Non-household rates'!$O$54*'Non-household rates'!$O$85, "")</f>
        <v/>
      </c>
      <c r="J37" s="9" t="str">
        <f t="shared" si="13"/>
        <v/>
      </c>
      <c r="M37" s="19" t="s">
        <v>59</v>
      </c>
      <c r="N37" s="21">
        <f t="shared" si="16"/>
        <v>6707</v>
      </c>
      <c r="O37" s="21">
        <f t="shared" si="15"/>
        <v>6707</v>
      </c>
      <c r="P37" s="21">
        <f t="shared" si="15"/>
        <v>6707</v>
      </c>
      <c r="Q37" s="21">
        <f t="shared" si="15"/>
        <v>6707</v>
      </c>
      <c r="R37" s="21">
        <f t="shared" si="15"/>
        <v>6707</v>
      </c>
      <c r="S37" s="22">
        <f t="shared" si="17"/>
        <v>33535</v>
      </c>
    </row>
    <row r="38" spans="1:19">
      <c r="A38" s="4" t="str">
        <f t="shared" si="3"/>
        <v>ANH26</v>
      </c>
      <c r="B38" s="4" t="s">
        <v>27</v>
      </c>
      <c r="C38" s="4" t="s">
        <v>101</v>
      </c>
      <c r="D38" s="4">
        <f>IF(C38 &lt; "2024-25", INDEX('Historic replacements'!$D$3:$D$233, MATCH('Non-household delivery'!A38, 'Historic replacements'!$A$3:$A$233, 0)), INDEX('PR24 Forecast'!$X$5:$X$140, MATCH('Non-household delivery'!A38, 'PR24 Forecast'!$AA$5:$AA$140, 0)))</f>
        <v>126.533</v>
      </c>
      <c r="E38" s="9">
        <f>IFERROR(IF('Non-household delivery'!C38&lt;="2024-25", INDEX( 'PR19 Forecast'!$D$4:$D$139, MATCH('Non-household delivery'!A38, 'PR19 Forecast'!$G$4:$G$139, 0)), INDEX('PR24 Forecast'!$U$5:$U$140, MATCH('Non-household delivery'!$A38, 'PR24 Forecast'!$AA$5:$AA$140, 0))), "")</f>
        <v>12.877000000000001</v>
      </c>
      <c r="F38" s="4" t="str">
        <f>IFERROR(INDEX('Historic replacements'!$F$3:$F$233, MATCH('Non-household delivery'!$A38, 'Historic replacements'!$A$3:$A$233, 0)), "")</f>
        <v/>
      </c>
      <c r="G38" s="9">
        <f>IFERROR(IF($C38 &lt;= "2023-24", $F38, IF(C38 = "2024-25", INDEX( 'PR24 Forecast'!$U$5:$U$140, MATCH('Non-household delivery'!$A38, 'PR24 Forecast'!$AA$5:$AA$140, 0)), 'Non-household delivery'!E38)),"")</f>
        <v>12.877000000000001</v>
      </c>
      <c r="H38" s="10">
        <f t="shared" si="4"/>
        <v>0.10176791825057495</v>
      </c>
      <c r="I38" s="9">
        <f>IF(C38&gt;="2025-26",D38*'Non-household rates'!$O$54*'Non-household rates'!$O$85, "")</f>
        <v>2.5801780603016651</v>
      </c>
      <c r="J38" s="9">
        <f t="shared" si="13"/>
        <v>10.296821939698336</v>
      </c>
      <c r="M38" s="19" t="s">
        <v>46</v>
      </c>
      <c r="N38" s="21">
        <f t="shared" si="16"/>
        <v>5692.2000000000007</v>
      </c>
      <c r="O38" s="21">
        <f t="shared" si="15"/>
        <v>5692.2000000000007</v>
      </c>
      <c r="P38" s="21">
        <f t="shared" si="15"/>
        <v>5692.2000000000007</v>
      </c>
      <c r="Q38" s="21">
        <f t="shared" si="15"/>
        <v>5692.2000000000007</v>
      </c>
      <c r="R38" s="21">
        <f t="shared" si="15"/>
        <v>5692.2000000000007</v>
      </c>
      <c r="S38" s="22">
        <f t="shared" si="17"/>
        <v>28461.000000000004</v>
      </c>
    </row>
    <row r="39" spans="1:19">
      <c r="A39" s="4" t="str">
        <f t="shared" si="3"/>
        <v>ANH27</v>
      </c>
      <c r="B39" s="4" t="s">
        <v>27</v>
      </c>
      <c r="C39" s="4" t="s">
        <v>102</v>
      </c>
      <c r="D39" s="4">
        <f>IF(C39 &lt; "2024-25", INDEX('Historic replacements'!$D$3:$D$233, MATCH('Non-household delivery'!A39, 'Historic replacements'!$A$3:$A$233, 0)), INDEX('PR24 Forecast'!$X$5:$X$140, MATCH('Non-household delivery'!A39, 'PR24 Forecast'!$AA$5:$AA$140, 0)))</f>
        <v>127.334</v>
      </c>
      <c r="E39" s="9">
        <f>IFERROR(IF('Non-household delivery'!C39&lt;="2024-25", INDEX( 'PR19 Forecast'!$D$4:$D$139, MATCH('Non-household delivery'!A39, 'PR19 Forecast'!$G$4:$G$139, 0)), INDEX('PR24 Forecast'!$U$5:$U$140, MATCH('Non-household delivery'!$A39, 'PR24 Forecast'!$AA$5:$AA$140, 0))), "")</f>
        <v>13.102</v>
      </c>
      <c r="F39" s="4" t="str">
        <f>IFERROR(INDEX('Historic replacements'!$F$3:$F$233, MATCH('Non-household delivery'!$A39, 'Historic replacements'!$A$3:$A$233, 0)), "")</f>
        <v/>
      </c>
      <c r="G39" s="9">
        <f>IFERROR(IF($C39 &lt;= "2023-24", $F39, IF(C39 = "2024-25", INDEX( 'PR24 Forecast'!$U$5:$U$140, MATCH('Non-household delivery'!$A39, 'PR24 Forecast'!$AA$5:$AA$140, 0)), 'Non-household delivery'!E39)),"")</f>
        <v>13.102</v>
      </c>
      <c r="H39" s="10">
        <f t="shared" si="4"/>
        <v>0.10289474924215057</v>
      </c>
      <c r="I39" s="9">
        <f>IF(C39&gt;="2025-26",D39*'Non-household rates'!$O$54*'Non-household rates'!$O$85, "")</f>
        <v>2.596511527668294</v>
      </c>
      <c r="J39" s="9">
        <f t="shared" si="13"/>
        <v>10.505488472331706</v>
      </c>
      <c r="M39" s="19" t="s">
        <v>47</v>
      </c>
      <c r="N39" s="21">
        <f t="shared" si="16"/>
        <v>22657.294136440069</v>
      </c>
      <c r="O39" s="21">
        <f t="shared" si="15"/>
        <v>22657.294136440069</v>
      </c>
      <c r="P39" s="21">
        <f t="shared" si="15"/>
        <v>22657.294136440069</v>
      </c>
      <c r="Q39" s="21">
        <f t="shared" si="15"/>
        <v>22657.294136440069</v>
      </c>
      <c r="R39" s="21">
        <f t="shared" si="15"/>
        <v>22657.294136440069</v>
      </c>
      <c r="S39" s="22">
        <f t="shared" si="17"/>
        <v>113286.47068220034</v>
      </c>
    </row>
    <row r="40" spans="1:19">
      <c r="A40" s="4" t="str">
        <f t="shared" si="3"/>
        <v>ANH28</v>
      </c>
      <c r="B40" s="4" t="s">
        <v>27</v>
      </c>
      <c r="C40" s="4" t="s">
        <v>103</v>
      </c>
      <c r="D40" s="4">
        <f>IF(C40 &lt; "2024-25", INDEX('Historic replacements'!$D$3:$D$233, MATCH('Non-household delivery'!A40, 'Historic replacements'!$A$3:$A$233, 0)), INDEX('PR24 Forecast'!$X$5:$X$140, MATCH('Non-household delivery'!A40, 'PR24 Forecast'!$AA$5:$AA$140, 0)))</f>
        <v>128.11000000000001</v>
      </c>
      <c r="E40" s="9">
        <f>IFERROR(IF('Non-household delivery'!C40&lt;="2024-25", INDEX( 'PR19 Forecast'!$D$4:$D$139, MATCH('Non-household delivery'!A40, 'PR19 Forecast'!$G$4:$G$139, 0)), INDEX('PR24 Forecast'!$U$5:$U$140, MATCH('Non-household delivery'!$A40, 'PR24 Forecast'!$AA$5:$AA$140, 0))), "")</f>
        <v>12.718</v>
      </c>
      <c r="F40" s="4" t="str">
        <f>IFERROR(INDEX('Historic replacements'!$F$3:$F$233, MATCH('Non-household delivery'!$A40, 'Historic replacements'!$A$3:$A$233, 0)), "")</f>
        <v/>
      </c>
      <c r="G40" s="9">
        <f>IFERROR(IF($C40 &lt;= "2023-24", $F40, IF(C40 = "2024-25", INDEX( 'PR24 Forecast'!$U$5:$U$140, MATCH('Non-household delivery'!$A40, 'PR24 Forecast'!$AA$5:$AA$140, 0)), 'Non-household delivery'!E40)),"")</f>
        <v>12.718</v>
      </c>
      <c r="H40" s="10">
        <f t="shared" si="4"/>
        <v>9.9274061353524304E-2</v>
      </c>
      <c r="I40" s="9">
        <f>IF(C40&gt;="2025-26",D40*'Non-household rates'!$O$54*'Non-household rates'!$O$85, "")</f>
        <v>2.6123352114092482</v>
      </c>
      <c r="J40" s="9">
        <f t="shared" si="13"/>
        <v>10.105664788590751</v>
      </c>
      <c r="M40" s="19" t="s">
        <v>48</v>
      </c>
      <c r="N40" s="21">
        <f t="shared" si="16"/>
        <v>8566.1316710611172</v>
      </c>
      <c r="O40" s="21">
        <f t="shared" si="15"/>
        <v>13151.69429195281</v>
      </c>
      <c r="P40" s="21">
        <f t="shared" si="15"/>
        <v>12941.277684751811</v>
      </c>
      <c r="Q40" s="21">
        <f t="shared" si="15"/>
        <v>12854.016896279199</v>
      </c>
      <c r="R40" s="21">
        <f t="shared" si="15"/>
        <v>14469.602222923158</v>
      </c>
      <c r="S40" s="22">
        <f t="shared" si="17"/>
        <v>61982.722766968101</v>
      </c>
    </row>
    <row r="41" spans="1:19">
      <c r="A41" s="4" t="str">
        <f t="shared" si="3"/>
        <v>ANH29</v>
      </c>
      <c r="B41" s="4" t="s">
        <v>27</v>
      </c>
      <c r="C41" s="4" t="s">
        <v>104</v>
      </c>
      <c r="D41" s="4">
        <f>IF(C41 &lt; "2024-25", INDEX('Historic replacements'!$D$3:$D$233, MATCH('Non-household delivery'!A41, 'Historic replacements'!$A$3:$A$233, 0)), INDEX('PR24 Forecast'!$X$5:$X$140, MATCH('Non-household delivery'!A41, 'PR24 Forecast'!$AA$5:$AA$140, 0)))</f>
        <v>128.86600000000001</v>
      </c>
      <c r="E41" s="9">
        <f>IFERROR(IF('Non-household delivery'!C41&lt;="2024-25", INDEX( 'PR19 Forecast'!$D$4:$D$139, MATCH('Non-household delivery'!A41, 'PR19 Forecast'!$G$4:$G$139, 0)), INDEX('PR24 Forecast'!$U$5:$U$140, MATCH('Non-household delivery'!$A41, 'PR24 Forecast'!$AA$5:$AA$140, 0))), "")</f>
        <v>12.795</v>
      </c>
      <c r="F41" s="4" t="str">
        <f>IFERROR(INDEX('Historic replacements'!$F$3:$F$233, MATCH('Non-household delivery'!$A41, 'Historic replacements'!$A$3:$A$233, 0)), "")</f>
        <v/>
      </c>
      <c r="G41" s="9">
        <f>IFERROR(IF($C41 &lt;= "2023-24", $F41, IF(C41 = "2024-25", INDEX( 'PR24 Forecast'!$U$5:$U$140, MATCH('Non-household delivery'!$A41, 'PR24 Forecast'!$AA$5:$AA$140, 0)), 'Non-household delivery'!E41)),"")</f>
        <v>12.795</v>
      </c>
      <c r="H41" s="10">
        <f t="shared" si="4"/>
        <v>9.9289184113730528E-2</v>
      </c>
      <c r="I41" s="9">
        <f>IF(C41&gt;="2025-26",D41*'Non-household rates'!$O$54*'Non-household rates'!$O$85, "")</f>
        <v>2.6277510682496614</v>
      </c>
      <c r="J41" s="9">
        <f t="shared" si="13"/>
        <v>10.167248931750338</v>
      </c>
      <c r="M41" s="19" t="s">
        <v>49</v>
      </c>
      <c r="N41" s="21">
        <f t="shared" si="16"/>
        <v>3168.8913755036833</v>
      </c>
      <c r="O41" s="21">
        <f t="shared" si="15"/>
        <v>3168.8913755036833</v>
      </c>
      <c r="P41" s="21">
        <f t="shared" si="15"/>
        <v>3168.8913755036833</v>
      </c>
      <c r="Q41" s="21">
        <f t="shared" si="15"/>
        <v>3168.8913755036842</v>
      </c>
      <c r="R41" s="21">
        <f t="shared" si="15"/>
        <v>3168.8913755036842</v>
      </c>
      <c r="S41" s="22">
        <f t="shared" si="17"/>
        <v>15844.45687751842</v>
      </c>
    </row>
    <row r="42" spans="1:19">
      <c r="A42" s="4" t="str">
        <f t="shared" si="3"/>
        <v>ANH30</v>
      </c>
      <c r="B42" s="4" t="s">
        <v>27</v>
      </c>
      <c r="C42" s="4" t="s">
        <v>105</v>
      </c>
      <c r="D42" s="4">
        <f>IF(C42 &lt; "2024-25", INDEX('Historic replacements'!$D$3:$D$233, MATCH('Non-household delivery'!A42, 'Historic replacements'!$A$3:$A$233, 0)), INDEX('PR24 Forecast'!$X$5:$X$140, MATCH('Non-household delivery'!A42, 'PR24 Forecast'!$AA$5:$AA$140, 0)))</f>
        <v>129.614</v>
      </c>
      <c r="E42" s="9">
        <f>IFERROR(IF('Non-household delivery'!C42&lt;="2024-25", INDEX( 'PR19 Forecast'!$D$4:$D$139, MATCH('Non-household delivery'!A42, 'PR19 Forecast'!$G$4:$G$139, 0)), INDEX('PR24 Forecast'!$U$5:$U$140, MATCH('Non-household delivery'!$A42, 'PR24 Forecast'!$AA$5:$AA$140, 0))), "")</f>
        <v>9.3440000000000012</v>
      </c>
      <c r="F42" s="4" t="str">
        <f>IFERROR(INDEX('Historic replacements'!$F$3:$F$233, MATCH('Non-household delivery'!$A42, 'Historic replacements'!$A$3:$A$233, 0)), "")</f>
        <v/>
      </c>
      <c r="G42" s="9">
        <f>IFERROR(IF($C42 &lt;= "2023-24", $F42, IF(C42 = "2024-25", INDEX( 'PR24 Forecast'!$U$5:$U$140, MATCH('Non-household delivery'!$A42, 'PR24 Forecast'!$AA$5:$AA$140, 0)), 'Non-household delivery'!E42)),"")</f>
        <v>9.3440000000000012</v>
      </c>
      <c r="H42" s="10">
        <f t="shared" si="4"/>
        <v>7.2090977826469366E-2</v>
      </c>
      <c r="I42" s="9">
        <f>IF(C42&gt;="2025-26",D42*'Non-household rates'!$O$54*'Non-household rates'!$O$85, "")</f>
        <v>2.6430037943298594</v>
      </c>
      <c r="J42" s="9">
        <f t="shared" si="13"/>
        <v>6.7009962056701422</v>
      </c>
      <c r="M42" s="19" t="s">
        <v>50</v>
      </c>
      <c r="N42" s="21">
        <f t="shared" si="16"/>
        <v>12550.170449959976</v>
      </c>
      <c r="O42" s="21">
        <f t="shared" si="16"/>
        <v>31280.814217118579</v>
      </c>
      <c r="P42" s="21">
        <f t="shared" si="16"/>
        <v>31280.814217118579</v>
      </c>
      <c r="Q42" s="21">
        <f t="shared" si="16"/>
        <v>31280.814217118579</v>
      </c>
      <c r="R42" s="21">
        <f t="shared" si="16"/>
        <v>9991.3868986842936</v>
      </c>
      <c r="S42" s="22">
        <f t="shared" si="17"/>
        <v>116384</v>
      </c>
    </row>
    <row r="43" spans="1:19">
      <c r="A43" s="4" t="str">
        <f t="shared" si="3"/>
        <v>BRL12</v>
      </c>
      <c r="B43" s="4" t="s">
        <v>52</v>
      </c>
      <c r="C43" s="4" t="s">
        <v>28</v>
      </c>
      <c r="D43" s="4">
        <f>IF(C43 &lt; "2024-25", INDEX('Historic replacements'!$D$3:$D$233, MATCH('Non-household delivery'!A43, 'Historic replacements'!$A$3:$A$233, 0)), INDEX('PR24 Forecast'!$X$5:$X$140, MATCH('Non-household delivery'!A43, 'PR24 Forecast'!$AA$5:$AA$140, 0)))</f>
        <v>35.719000000000001</v>
      </c>
      <c r="E43" s="9" t="str">
        <f>IFERROR(IF('Non-household delivery'!C43&lt;="2024-25", INDEX( 'PR19 Forecast'!$D$4:$D$139, MATCH('Non-household delivery'!A43, 'PR19 Forecast'!$G$4:$G$139, 0)), INDEX('PR24 Forecast'!$U$5:$U$140, MATCH('Non-household delivery'!$A43, 'PR24 Forecast'!$AA$5:$AA$140, 0))), "")</f>
        <v/>
      </c>
      <c r="F43" s="4">
        <f>IFERROR(INDEX('Historic replacements'!$F$3:$F$233, MATCH('Non-household delivery'!$A43, 'Historic replacements'!$A$3:$A$233, 0)), "")</f>
        <v>2.298</v>
      </c>
      <c r="G43" s="9">
        <f>IFERROR(IF($C43 &lt;= "2023-24", $F43, IF(C43 = "2024-25", INDEX( 'PR24 Forecast'!$U$5:$U$140, MATCH('Non-household delivery'!$A43, 'PR24 Forecast'!$AA$5:$AA$140, 0)), 'Non-household delivery'!E43)),"")</f>
        <v>2.298</v>
      </c>
      <c r="H43" s="10">
        <f t="shared" si="4"/>
        <v>6.4335507712981882E-2</v>
      </c>
      <c r="I43" s="9" t="str">
        <f>IF(C43&gt;="2025-26",D43*'Non-household rates'!$O$54*'Non-household rates'!$O$85, "")</f>
        <v/>
      </c>
      <c r="J43" s="9" t="str">
        <f t="shared" si="13"/>
        <v/>
      </c>
      <c r="M43" s="20" t="s">
        <v>112</v>
      </c>
      <c r="N43" s="22">
        <f>SUM(N26:N42)</f>
        <v>130442.71076186706</v>
      </c>
      <c r="O43" s="22">
        <f t="shared" ref="O43:S43" si="18">SUM(O26:O42)</f>
        <v>165853.50856104516</v>
      </c>
      <c r="P43" s="22">
        <f t="shared" si="18"/>
        <v>162624.09195384415</v>
      </c>
      <c r="Q43" s="22">
        <f t="shared" si="18"/>
        <v>174716.83116537155</v>
      </c>
      <c r="R43" s="22">
        <f t="shared" si="18"/>
        <v>154403.98917358121</v>
      </c>
      <c r="S43" s="22">
        <f t="shared" si="18"/>
        <v>788041.13161570916</v>
      </c>
    </row>
    <row r="44" spans="1:19" ht="14.25">
      <c r="A44" s="4" t="str">
        <f t="shared" si="3"/>
        <v>BRL13</v>
      </c>
      <c r="B44" s="4" t="s">
        <v>52</v>
      </c>
      <c r="C44" s="4" t="s">
        <v>29</v>
      </c>
      <c r="D44" s="4">
        <f>IF(C44 &lt; "2024-25", INDEX('Historic replacements'!$D$3:$D$233, MATCH('Non-household delivery'!A44, 'Historic replacements'!$A$3:$A$233, 0)), INDEX('PR24 Forecast'!$X$5:$X$140, MATCH('Non-household delivery'!A44, 'PR24 Forecast'!$AA$5:$AA$140, 0)))</f>
        <v>35.311999999999998</v>
      </c>
      <c r="E44" s="9" t="str">
        <f>IFERROR(IF('Non-household delivery'!C44&lt;="2024-25", INDEX( 'PR19 Forecast'!$D$4:$D$139, MATCH('Non-household delivery'!A44, 'PR19 Forecast'!$G$4:$G$139, 0)), INDEX('PR24 Forecast'!$U$5:$U$140, MATCH('Non-household delivery'!$A44, 'PR24 Forecast'!$AA$5:$AA$140, 0))), "")</f>
        <v/>
      </c>
      <c r="F44" s="4">
        <f>IFERROR(INDEX('Historic replacements'!$F$3:$F$233, MATCH('Non-household delivery'!$A44, 'Historic replacements'!$A$3:$A$233, 0)), "")</f>
        <v>3.2789999999999999</v>
      </c>
      <c r="G44" s="9">
        <f>IFERROR(IF($C44 &lt;= "2023-24", $F44, IF(C44 = "2024-25", INDEX( 'PR24 Forecast'!$U$5:$U$140, MATCH('Non-household delivery'!$A44, 'PR24 Forecast'!$AA$5:$AA$140, 0)), 'Non-household delivery'!E44)),"")</f>
        <v>3.2789999999999999</v>
      </c>
      <c r="H44" s="10">
        <f t="shared" si="4"/>
        <v>9.2857951971001357E-2</v>
      </c>
      <c r="I44" s="9" t="str">
        <f>IF(C44&gt;="2025-26",D44*'Non-household rates'!$O$54*'Non-household rates'!$O$85, "")</f>
        <v/>
      </c>
      <c r="J44" s="9" t="str">
        <f t="shared" si="13"/>
        <v/>
      </c>
      <c r="M44"/>
    </row>
    <row r="45" spans="1:19" ht="14.25">
      <c r="A45" s="4" t="str">
        <f t="shared" si="3"/>
        <v>BRL14</v>
      </c>
      <c r="B45" s="4" t="s">
        <v>52</v>
      </c>
      <c r="C45" s="4" t="s">
        <v>30</v>
      </c>
      <c r="D45" s="4">
        <f>IF(C45 &lt; "2024-25", INDEX('Historic replacements'!$D$3:$D$233, MATCH('Non-household delivery'!A45, 'Historic replacements'!$A$3:$A$233, 0)), INDEX('PR24 Forecast'!$X$5:$X$140, MATCH('Non-household delivery'!A45, 'PR24 Forecast'!$AA$5:$AA$140, 0)))</f>
        <v>35.421999999999997</v>
      </c>
      <c r="E45" s="9" t="str">
        <f>IFERROR(IF('Non-household delivery'!C45&lt;="2024-25", INDEX( 'PR19 Forecast'!$D$4:$D$139, MATCH('Non-household delivery'!A45, 'PR19 Forecast'!$G$4:$G$139, 0)), INDEX('PR24 Forecast'!$U$5:$U$140, MATCH('Non-household delivery'!$A45, 'PR24 Forecast'!$AA$5:$AA$140, 0))), "")</f>
        <v/>
      </c>
      <c r="F45" s="4">
        <f>IFERROR(INDEX('Historic replacements'!$F$3:$F$233, MATCH('Non-household delivery'!$A45, 'Historic replacements'!$A$3:$A$233, 0)), "")</f>
        <v>2.3879999999999999</v>
      </c>
      <c r="G45" s="9">
        <f>IFERROR(IF($C45 &lt;= "2023-24", $F45, IF(C45 = "2024-25", INDEX( 'PR24 Forecast'!$U$5:$U$140, MATCH('Non-household delivery'!$A45, 'PR24 Forecast'!$AA$5:$AA$140, 0)), 'Non-household delivery'!E45)),"")</f>
        <v>2.3879999999999999</v>
      </c>
      <c r="H45" s="10">
        <f t="shared" si="4"/>
        <v>6.741573033707865E-2</v>
      </c>
      <c r="I45" s="9" t="str">
        <f>IF(C45&gt;="2025-26",D45*'Non-household rates'!$O$54*'Non-household rates'!$O$85, "")</f>
        <v/>
      </c>
      <c r="J45" s="9" t="str">
        <f t="shared" si="13"/>
        <v/>
      </c>
      <c r="M45"/>
    </row>
    <row r="46" spans="1:19" ht="14.25">
      <c r="A46" s="4" t="str">
        <f t="shared" si="3"/>
        <v>BRL15</v>
      </c>
      <c r="B46" s="4" t="s">
        <v>52</v>
      </c>
      <c r="C46" s="4" t="s">
        <v>31</v>
      </c>
      <c r="D46" s="4">
        <f>IF(C46 &lt; "2024-25", INDEX('Historic replacements'!$D$3:$D$233, MATCH('Non-household delivery'!A46, 'Historic replacements'!$A$3:$A$233, 0)), INDEX('PR24 Forecast'!$X$5:$X$140, MATCH('Non-household delivery'!A46, 'PR24 Forecast'!$AA$5:$AA$140, 0)))</f>
        <v>35.31</v>
      </c>
      <c r="E46" s="9" t="str">
        <f>IFERROR(IF('Non-household delivery'!C46&lt;="2024-25", INDEX( 'PR19 Forecast'!$D$4:$D$139, MATCH('Non-household delivery'!A46, 'PR19 Forecast'!$G$4:$G$139, 0)), INDEX('PR24 Forecast'!$U$5:$U$140, MATCH('Non-household delivery'!$A46, 'PR24 Forecast'!$AA$5:$AA$140, 0))), "")</f>
        <v/>
      </c>
      <c r="F46" s="4">
        <f>IFERROR(INDEX('Historic replacements'!$F$3:$F$233, MATCH('Non-household delivery'!$A46, 'Historic replacements'!$A$3:$A$233, 0)), "")</f>
        <v>1.62</v>
      </c>
      <c r="G46" s="9">
        <f>IFERROR(IF($C46 &lt;= "2023-24", $F46, IF(C46 = "2024-25", INDEX( 'PR24 Forecast'!$U$5:$U$140, MATCH('Non-household delivery'!$A46, 'PR24 Forecast'!$AA$5:$AA$140, 0)), 'Non-household delivery'!E46)),"")</f>
        <v>1.62</v>
      </c>
      <c r="H46" s="10">
        <f t="shared" si="4"/>
        <v>4.5879354290569246E-2</v>
      </c>
      <c r="I46" s="9" t="str">
        <f>IF(C46&gt;="2025-26",D46*'Non-household rates'!$O$54*'Non-household rates'!$O$85, "")</f>
        <v/>
      </c>
      <c r="J46" s="9" t="str">
        <f t="shared" si="13"/>
        <v/>
      </c>
      <c r="M46"/>
    </row>
    <row r="47" spans="1:19" ht="14.25">
      <c r="A47" s="4" t="str">
        <f t="shared" si="3"/>
        <v>BRL16</v>
      </c>
      <c r="B47" s="4" t="s">
        <v>52</v>
      </c>
      <c r="C47" s="4" t="s">
        <v>32</v>
      </c>
      <c r="D47" s="4">
        <f>IF(C47 &lt; "2024-25", INDEX('Historic replacements'!$D$3:$D$233, MATCH('Non-household delivery'!A47, 'Historic replacements'!$A$3:$A$233, 0)), INDEX('PR24 Forecast'!$X$5:$X$140, MATCH('Non-household delivery'!A47, 'PR24 Forecast'!$AA$5:$AA$140, 0)))</f>
        <v>35.463000000000001</v>
      </c>
      <c r="E47" s="9" t="str">
        <f>IFERROR(IF('Non-household delivery'!C47&lt;="2024-25", INDEX( 'PR19 Forecast'!$D$4:$D$139, MATCH('Non-household delivery'!A47, 'PR19 Forecast'!$G$4:$G$139, 0)), INDEX('PR24 Forecast'!$U$5:$U$140, MATCH('Non-household delivery'!$A47, 'PR24 Forecast'!$AA$5:$AA$140, 0))), "")</f>
        <v/>
      </c>
      <c r="F47" s="4">
        <f>IFERROR(INDEX('Historic replacements'!$F$3:$F$233, MATCH('Non-household delivery'!$A47, 'Historic replacements'!$A$3:$A$233, 0)), "")</f>
        <v>0.96799999999999997</v>
      </c>
      <c r="G47" s="9">
        <f>IFERROR(IF($C47 &lt;= "2023-24", $F47, IF(C47 = "2024-25", INDEX( 'PR24 Forecast'!$U$5:$U$140, MATCH('Non-household delivery'!$A47, 'PR24 Forecast'!$AA$5:$AA$140, 0)), 'Non-household delivery'!E47)),"")</f>
        <v>0.96799999999999997</v>
      </c>
      <c r="H47" s="10">
        <f t="shared" si="4"/>
        <v>2.7296055043284549E-2</v>
      </c>
      <c r="I47" s="9" t="str">
        <f>IF(C47&gt;="2025-26",D47*'Non-household rates'!$O$54*'Non-household rates'!$O$85, "")</f>
        <v/>
      </c>
      <c r="J47" s="9" t="str">
        <f t="shared" si="13"/>
        <v/>
      </c>
      <c r="M47"/>
    </row>
    <row r="48" spans="1:19" ht="14.25">
      <c r="A48" s="4" t="str">
        <f t="shared" si="3"/>
        <v>BRL17</v>
      </c>
      <c r="B48" s="4" t="s">
        <v>52</v>
      </c>
      <c r="C48" s="4" t="s">
        <v>33</v>
      </c>
      <c r="D48" s="4">
        <f>IF(C48 &lt; "2024-25", INDEX('Historic replacements'!$D$3:$D$233, MATCH('Non-household delivery'!A48, 'Historic replacements'!$A$3:$A$233, 0)), INDEX('PR24 Forecast'!$X$5:$X$140, MATCH('Non-household delivery'!A48, 'PR24 Forecast'!$AA$5:$AA$140, 0)))</f>
        <v>33.99</v>
      </c>
      <c r="E48" s="9" t="str">
        <f>IFERROR(IF('Non-household delivery'!C48&lt;="2024-25", INDEX( 'PR19 Forecast'!$D$4:$D$139, MATCH('Non-household delivery'!A48, 'PR19 Forecast'!$G$4:$G$139, 0)), INDEX('PR24 Forecast'!$U$5:$U$140, MATCH('Non-household delivery'!$A48, 'PR24 Forecast'!$AA$5:$AA$140, 0))), "")</f>
        <v/>
      </c>
      <c r="F48" s="4">
        <f>IFERROR(INDEX('Historic replacements'!$F$3:$F$233, MATCH('Non-household delivery'!$A48, 'Historic replacements'!$A$3:$A$233, 0)), "")</f>
        <v>0.41499999999999998</v>
      </c>
      <c r="G48" s="9">
        <f>IFERROR(IF($C48 &lt;= "2023-24", $F48, IF(C48 = "2024-25", INDEX( 'PR24 Forecast'!$U$5:$U$140, MATCH('Non-household delivery'!$A48, 'PR24 Forecast'!$AA$5:$AA$140, 0)), 'Non-household delivery'!E48)),"")</f>
        <v>0.41499999999999998</v>
      </c>
      <c r="H48" s="10">
        <f t="shared" si="4"/>
        <v>1.2209473374521917E-2</v>
      </c>
      <c r="I48" s="9" t="str">
        <f>IF(C48&gt;="2025-26",D48*'Non-household rates'!$O$54*'Non-household rates'!$O$85, "")</f>
        <v/>
      </c>
      <c r="J48" s="9" t="str">
        <f t="shared" si="13"/>
        <v/>
      </c>
      <c r="M48"/>
    </row>
    <row r="49" spans="1:13" ht="14.25">
      <c r="A49" s="4" t="str">
        <f t="shared" si="3"/>
        <v>BRL18</v>
      </c>
      <c r="B49" s="4" t="s">
        <v>52</v>
      </c>
      <c r="C49" s="4" t="s">
        <v>34</v>
      </c>
      <c r="D49" s="4">
        <f>IF(C49 &lt; "2024-25", INDEX('Historic replacements'!$D$3:$D$233, MATCH('Non-household delivery'!A49, 'Historic replacements'!$A$3:$A$233, 0)), INDEX('PR24 Forecast'!$X$5:$X$140, MATCH('Non-household delivery'!A49, 'PR24 Forecast'!$AA$5:$AA$140, 0)))</f>
        <v>33.505000000000003</v>
      </c>
      <c r="E49" s="9">
        <f>IFERROR(IF('Non-household delivery'!C49&lt;="2024-25", INDEX( 'PR19 Forecast'!$D$4:$D$139, MATCH('Non-household delivery'!A49, 'PR19 Forecast'!$G$4:$G$139, 0)), INDEX('PR24 Forecast'!$U$5:$U$140, MATCH('Non-household delivery'!$A49, 'PR24 Forecast'!$AA$5:$AA$140, 0))), "")</f>
        <v>0.46700000000000003</v>
      </c>
      <c r="F49" s="4">
        <f>IFERROR(INDEX('Historic replacements'!$F$3:$F$233, MATCH('Non-household delivery'!$A49, 'Historic replacements'!$A$3:$A$233, 0)), "")</f>
        <v>0.46700000000000003</v>
      </c>
      <c r="G49" s="9">
        <f>IFERROR(IF($C49 &lt;= "2023-24", $F49, IF(C49 = "2024-25", INDEX( 'PR24 Forecast'!$U$5:$U$140, MATCH('Non-household delivery'!$A49, 'PR24 Forecast'!$AA$5:$AA$140, 0)), 'Non-household delivery'!E49)),"")</f>
        <v>0.46700000000000003</v>
      </c>
      <c r="H49" s="10">
        <f t="shared" si="4"/>
        <v>1.3938218176391582E-2</v>
      </c>
      <c r="I49" s="9" t="str">
        <f>IF(C49&gt;="2025-26",D49*'Non-household rates'!$O$54*'Non-household rates'!$O$85, "")</f>
        <v/>
      </c>
      <c r="J49" s="9" t="str">
        <f t="shared" si="13"/>
        <v/>
      </c>
      <c r="M49"/>
    </row>
    <row r="50" spans="1:13" ht="14.25">
      <c r="A50" s="4" t="str">
        <f t="shared" si="3"/>
        <v>BRL19</v>
      </c>
      <c r="B50" s="4" t="s">
        <v>52</v>
      </c>
      <c r="C50" s="4" t="s">
        <v>35</v>
      </c>
      <c r="D50" s="4">
        <f>IF(C50 &lt; "2024-25", INDEX('Historic replacements'!$D$3:$D$233, MATCH('Non-household delivery'!A50, 'Historic replacements'!$A$3:$A$233, 0)), INDEX('PR24 Forecast'!$X$5:$X$140, MATCH('Non-household delivery'!A50, 'PR24 Forecast'!$AA$5:$AA$140, 0)))</f>
        <v>33.423000000000002</v>
      </c>
      <c r="E50" s="9">
        <f>IFERROR(IF('Non-household delivery'!C50&lt;="2024-25", INDEX( 'PR19 Forecast'!$D$4:$D$139, MATCH('Non-household delivery'!A50, 'PR19 Forecast'!$G$4:$G$139, 0)), INDEX('PR24 Forecast'!$U$5:$U$140, MATCH('Non-household delivery'!$A50, 'PR24 Forecast'!$AA$5:$AA$140, 0))), "")</f>
        <v>0.505</v>
      </c>
      <c r="F50" s="4">
        <f>IFERROR(INDEX('Historic replacements'!$F$3:$F$233, MATCH('Non-household delivery'!$A50, 'Historic replacements'!$A$3:$A$233, 0)), "")</f>
        <v>0.505</v>
      </c>
      <c r="G50" s="9">
        <f>IFERROR(IF($C50 &lt;= "2023-24", $F50, IF(C50 = "2024-25", INDEX( 'PR24 Forecast'!$U$5:$U$140, MATCH('Non-household delivery'!$A50, 'PR24 Forecast'!$AA$5:$AA$140, 0)), 'Non-household delivery'!E50)),"")</f>
        <v>0.505</v>
      </c>
      <c r="H50" s="10">
        <f t="shared" si="4"/>
        <v>1.5109355832809741E-2</v>
      </c>
      <c r="I50" s="9" t="str">
        <f>IF(C50&gt;="2025-26",D50*'Non-household rates'!$O$54*'Non-household rates'!$O$85, "")</f>
        <v/>
      </c>
      <c r="J50" s="9" t="str">
        <f t="shared" si="13"/>
        <v/>
      </c>
      <c r="M50"/>
    </row>
    <row r="51" spans="1:13" ht="14.25">
      <c r="A51" s="4" t="str">
        <f t="shared" si="3"/>
        <v>BRL20</v>
      </c>
      <c r="B51" s="4" t="s">
        <v>52</v>
      </c>
      <c r="C51" s="4" t="s">
        <v>36</v>
      </c>
      <c r="D51" s="4">
        <f>IF(C51 &lt; "2024-25", INDEX('Historic replacements'!$D$3:$D$233, MATCH('Non-household delivery'!A51, 'Historic replacements'!$A$3:$A$233, 0)), INDEX('PR24 Forecast'!$X$5:$X$140, MATCH('Non-household delivery'!A51, 'PR24 Forecast'!$AA$5:$AA$140, 0)))</f>
        <v>33.470999999999997</v>
      </c>
      <c r="E51" s="9">
        <f>IFERROR(IF('Non-household delivery'!C51&lt;="2024-25", INDEX( 'PR19 Forecast'!$D$4:$D$139, MATCH('Non-household delivery'!A51, 'PR19 Forecast'!$G$4:$G$139, 0)), INDEX('PR24 Forecast'!$U$5:$U$140, MATCH('Non-household delivery'!$A51, 'PR24 Forecast'!$AA$5:$AA$140, 0))), "")</f>
        <v>1.3879999999999999</v>
      </c>
      <c r="F51" s="4">
        <f>IFERROR(INDEX('Historic replacements'!$F$3:$F$233, MATCH('Non-household delivery'!$A51, 'Historic replacements'!$A$3:$A$233, 0)), "")</f>
        <v>0.50900000000000001</v>
      </c>
      <c r="G51" s="9">
        <f>IFERROR(IF($C51 &lt;= "2023-24", $F51, IF(C51 = "2024-25", INDEX( 'PR24 Forecast'!$U$5:$U$140, MATCH('Non-household delivery'!$A51, 'PR24 Forecast'!$AA$5:$AA$140, 0)), 'Non-household delivery'!E51)),"")</f>
        <v>0.50900000000000001</v>
      </c>
      <c r="H51" s="10">
        <f t="shared" si="4"/>
        <v>1.5207194287592245E-2</v>
      </c>
      <c r="I51" s="9" t="str">
        <f>IF(C51&gt;="2025-26",D51*'Non-household rates'!$O$54*'Non-household rates'!$O$85, "")</f>
        <v/>
      </c>
      <c r="J51" s="9" t="str">
        <f t="shared" si="13"/>
        <v/>
      </c>
      <c r="M51"/>
    </row>
    <row r="52" spans="1:13" ht="14.25">
      <c r="A52" s="4" t="str">
        <f t="shared" si="3"/>
        <v>BRL21</v>
      </c>
      <c r="B52" s="4" t="s">
        <v>52</v>
      </c>
      <c r="C52" s="4" t="s">
        <v>37</v>
      </c>
      <c r="D52" s="4">
        <f>IF(C52 &lt; "2024-25", INDEX('Historic replacements'!$D$3:$D$233, MATCH('Non-household delivery'!A52, 'Historic replacements'!$A$3:$A$233, 0)), INDEX('PR24 Forecast'!$X$5:$X$140, MATCH('Non-household delivery'!A52, 'PR24 Forecast'!$AA$5:$AA$140, 0)))</f>
        <v>33.362000000000002</v>
      </c>
      <c r="E52" s="9">
        <f>IFERROR(IF('Non-household delivery'!C52&lt;="2024-25", INDEX( 'PR19 Forecast'!$D$4:$D$139, MATCH('Non-household delivery'!A52, 'PR19 Forecast'!$G$4:$G$139, 0)), INDEX('PR24 Forecast'!$U$5:$U$140, MATCH('Non-household delivery'!$A52, 'PR24 Forecast'!$AA$5:$AA$140, 0))), "")</f>
        <v>1.5309999999999999</v>
      </c>
      <c r="F52" s="4">
        <f>IFERROR(INDEX('Historic replacements'!$F$3:$F$233, MATCH('Non-household delivery'!$A52, 'Historic replacements'!$A$3:$A$233, 0)), "")</f>
        <v>0.54800000000000004</v>
      </c>
      <c r="G52" s="9">
        <f>IFERROR(IF($C52 &lt;= "2023-24", $F52, IF(C52 = "2024-25", INDEX( 'PR24 Forecast'!$U$5:$U$140, MATCH('Non-household delivery'!$A52, 'PR24 Forecast'!$AA$5:$AA$140, 0)), 'Non-household delivery'!E52)),"")</f>
        <v>0.54800000000000004</v>
      </c>
      <c r="H52" s="10">
        <f t="shared" si="4"/>
        <v>1.6425873748576226E-2</v>
      </c>
      <c r="I52" s="9" t="str">
        <f>IF(C52&gt;="2025-26",D52*'Non-household rates'!$O$54*'Non-household rates'!$O$85, "")</f>
        <v/>
      </c>
      <c r="J52" s="9" t="str">
        <f t="shared" si="13"/>
        <v/>
      </c>
      <c r="M52"/>
    </row>
    <row r="53" spans="1:13" ht="14.25">
      <c r="A53" s="4" t="str">
        <f t="shared" si="3"/>
        <v>BRL22</v>
      </c>
      <c r="B53" s="4" t="s">
        <v>52</v>
      </c>
      <c r="C53" s="4" t="s">
        <v>38</v>
      </c>
      <c r="D53" s="4">
        <f>IF(C53 &lt; "2024-25", INDEX('Historic replacements'!$D$3:$D$233, MATCH('Non-household delivery'!A53, 'Historic replacements'!$A$3:$A$233, 0)), INDEX('PR24 Forecast'!$X$5:$X$140, MATCH('Non-household delivery'!A53, 'PR24 Forecast'!$AA$5:$AA$140, 0)))</f>
        <v>33.411000000000001</v>
      </c>
      <c r="E53" s="9">
        <f>IFERROR(IF('Non-household delivery'!C53&lt;="2024-25", INDEX( 'PR19 Forecast'!$D$4:$D$139, MATCH('Non-household delivery'!A53, 'PR19 Forecast'!$G$4:$G$139, 0)), INDEX('PR24 Forecast'!$U$5:$U$140, MATCH('Non-household delivery'!$A53, 'PR24 Forecast'!$AA$5:$AA$140, 0))), "")</f>
        <v>1.512</v>
      </c>
      <c r="F53" s="4">
        <f>IFERROR(INDEX('Historic replacements'!$F$3:$F$233, MATCH('Non-household delivery'!$A53, 'Historic replacements'!$A$3:$A$233, 0)), "")</f>
        <v>0.54</v>
      </c>
      <c r="G53" s="9">
        <f>IFERROR(IF($C53 &lt;= "2023-24", $F53, IF(C53 = "2024-25", INDEX( 'PR24 Forecast'!$U$5:$U$140, MATCH('Non-household delivery'!$A53, 'PR24 Forecast'!$AA$5:$AA$140, 0)), 'Non-household delivery'!E53)),"")</f>
        <v>0.54</v>
      </c>
      <c r="H53" s="10">
        <f t="shared" si="4"/>
        <v>1.6162341743737093E-2</v>
      </c>
      <c r="I53" s="9" t="str">
        <f>IF(C53&gt;="2025-26",D53*'Non-household rates'!$O$54*'Non-household rates'!$O$85, "")</f>
        <v/>
      </c>
      <c r="J53" s="9" t="str">
        <f t="shared" si="13"/>
        <v/>
      </c>
      <c r="M53"/>
    </row>
    <row r="54" spans="1:13" ht="14.25">
      <c r="A54" s="4" t="str">
        <f t="shared" si="3"/>
        <v>BRL23</v>
      </c>
      <c r="B54" s="4" t="s">
        <v>52</v>
      </c>
      <c r="C54" s="4" t="s">
        <v>39</v>
      </c>
      <c r="D54" s="4">
        <f>IF(C54 &lt; "2024-25", INDEX('Historic replacements'!$D$3:$D$233, MATCH('Non-household delivery'!A54, 'Historic replacements'!$A$3:$A$233, 0)), INDEX('PR24 Forecast'!$X$5:$X$140, MATCH('Non-household delivery'!A54, 'PR24 Forecast'!$AA$5:$AA$140, 0)))</f>
        <v>33.337000000000003</v>
      </c>
      <c r="E54" s="9">
        <f>IFERROR(IF('Non-household delivery'!C54&lt;="2024-25", INDEX( 'PR19 Forecast'!$D$4:$D$139, MATCH('Non-household delivery'!A54, 'PR19 Forecast'!$G$4:$G$139, 0)), INDEX('PR24 Forecast'!$U$5:$U$140, MATCH('Non-household delivery'!$A54, 'PR24 Forecast'!$AA$5:$AA$140, 0))), "")</f>
        <v>1.393</v>
      </c>
      <c r="F54" s="4">
        <f>IFERROR(INDEX('Historic replacements'!$F$3:$F$233, MATCH('Non-household delivery'!$A54, 'Historic replacements'!$A$3:$A$233, 0)), "")</f>
        <v>0.62799999999999989</v>
      </c>
      <c r="G54" s="9">
        <f>IFERROR(IF($C54 &lt;= "2023-24", $F54, IF(C54 = "2024-25", INDEX( 'PR24 Forecast'!$U$5:$U$140, MATCH('Non-household delivery'!$A54, 'PR24 Forecast'!$AA$5:$AA$140, 0)), 'Non-household delivery'!E54)),"")</f>
        <v>0.62799999999999989</v>
      </c>
      <c r="H54" s="10">
        <f t="shared" si="4"/>
        <v>1.8837927827938923E-2</v>
      </c>
      <c r="I54" s="9" t="str">
        <f>IF(C54&gt;="2025-26",D54*'Non-household rates'!$O$54*'Non-household rates'!$O$85, "")</f>
        <v/>
      </c>
      <c r="J54" s="9" t="str">
        <f t="shared" si="13"/>
        <v/>
      </c>
      <c r="M54"/>
    </row>
    <row r="55" spans="1:13" ht="14.25">
      <c r="A55" s="4" t="str">
        <f t="shared" si="3"/>
        <v>BRL24</v>
      </c>
      <c r="B55" s="4" t="s">
        <v>52</v>
      </c>
      <c r="C55" s="4" t="s">
        <v>40</v>
      </c>
      <c r="D55" s="4">
        <f>IF(C55 &lt; "2024-25", INDEX('Historic replacements'!$D$3:$D$233, MATCH('Non-household delivery'!A55, 'Historic replacements'!$A$3:$A$233, 0)), INDEX('PR24 Forecast'!$X$5:$X$140, MATCH('Non-household delivery'!A55, 'PR24 Forecast'!$AA$5:$AA$140, 0)))</f>
        <v>33.181000000000004</v>
      </c>
      <c r="E55" s="9">
        <f>IFERROR(IF('Non-household delivery'!C55&lt;="2024-25", INDEX( 'PR19 Forecast'!$D$4:$D$139, MATCH('Non-household delivery'!A55, 'PR19 Forecast'!$G$4:$G$139, 0)), INDEX('PR24 Forecast'!$U$5:$U$140, MATCH('Non-household delivery'!$A55, 'PR24 Forecast'!$AA$5:$AA$140, 0))), "")</f>
        <v>2.4569999999999999</v>
      </c>
      <c r="F55" s="4">
        <f>IFERROR(INDEX('Historic replacements'!$F$3:$F$233, MATCH('Non-household delivery'!$A55, 'Historic replacements'!$A$3:$A$233, 0)), "")</f>
        <v>0.79</v>
      </c>
      <c r="G55" s="9">
        <f>IFERROR(IF($C55 &lt;= "2023-24", $F55, IF(C55 = "2024-25", INDEX( 'PR24 Forecast'!$U$5:$U$140, MATCH('Non-household delivery'!$A55, 'PR24 Forecast'!$AA$5:$AA$140, 0)), 'Non-household delivery'!E55)),"")</f>
        <v>0.79</v>
      </c>
      <c r="H55" s="10">
        <f t="shared" si="4"/>
        <v>2.3808806244537534E-2</v>
      </c>
      <c r="I55" s="9" t="str">
        <f>IF(C55&gt;="2025-26",D55*'Non-household rates'!$O$54*'Non-household rates'!$O$85, "")</f>
        <v/>
      </c>
      <c r="J55" s="9" t="str">
        <f t="shared" si="13"/>
        <v/>
      </c>
      <c r="M55"/>
    </row>
    <row r="56" spans="1:13" ht="14.25">
      <c r="A56" s="4" t="str">
        <f t="shared" si="3"/>
        <v>BRL25</v>
      </c>
      <c r="B56" s="4" t="s">
        <v>52</v>
      </c>
      <c r="C56" s="4" t="s">
        <v>65</v>
      </c>
      <c r="D56" s="4">
        <f>IF(C56 &lt; "2024-25", INDEX('Historic replacements'!$D$3:$D$233, MATCH('Non-household delivery'!A56, 'Historic replacements'!$A$3:$A$233, 0)), INDEX('PR24 Forecast'!$X$5:$X$140, MATCH('Non-household delivery'!A56, 'PR24 Forecast'!$AA$5:$AA$140, 0)))</f>
        <v>33.710999999999999</v>
      </c>
      <c r="E56" s="9">
        <f>IFERROR(IF('Non-household delivery'!C56&lt;="2024-25", INDEX( 'PR19 Forecast'!$D$4:$D$139, MATCH('Non-household delivery'!A56, 'PR19 Forecast'!$G$4:$G$139, 0)), INDEX('PR24 Forecast'!$U$5:$U$140, MATCH('Non-household delivery'!$A56, 'PR24 Forecast'!$AA$5:$AA$140, 0))), "")</f>
        <v>3.5169999999999999</v>
      </c>
      <c r="F56" s="4" t="str">
        <f>IFERROR(INDEX('Historic replacements'!$F$3:$F$233, MATCH('Non-household delivery'!$A56, 'Historic replacements'!$A$3:$A$233, 0)), "")</f>
        <v/>
      </c>
      <c r="G56" s="9">
        <f>IFERROR(IF($C56 &lt;= "2023-24", $F56, IF(C56 = "2024-25", INDEX( 'PR24 Forecast'!$U$5:$U$140, MATCH('Non-household delivery'!$A56, 'PR24 Forecast'!$AA$5:$AA$140, 0)), 'Non-household delivery'!E56)),"")</f>
        <v>0</v>
      </c>
      <c r="H56" s="10">
        <f t="shared" si="4"/>
        <v>0</v>
      </c>
      <c r="I56" s="9" t="str">
        <f>IF(C56&gt;="2025-26",D56*'Non-household rates'!$O$54*'Non-household rates'!$O$85, "")</f>
        <v/>
      </c>
      <c r="J56" s="9" t="str">
        <f t="shared" si="13"/>
        <v/>
      </c>
      <c r="M56"/>
    </row>
    <row r="57" spans="1:13" ht="14.25">
      <c r="A57" s="4" t="str">
        <f t="shared" si="3"/>
        <v>BRL26</v>
      </c>
      <c r="B57" s="4" t="s">
        <v>52</v>
      </c>
      <c r="C57" s="4" t="s">
        <v>101</v>
      </c>
      <c r="D57" s="4">
        <f>IF(C57 &lt; "2024-25", INDEX('Historic replacements'!$D$3:$D$233, MATCH('Non-household delivery'!A57, 'Historic replacements'!$A$3:$A$233, 0)), INDEX('PR24 Forecast'!$X$5:$X$140, MATCH('Non-household delivery'!A57, 'PR24 Forecast'!$AA$5:$AA$140, 0)))</f>
        <v>33.783999999999999</v>
      </c>
      <c r="E57" s="9">
        <f>IFERROR(IF('Non-household delivery'!C57&lt;="2024-25", INDEX( 'PR19 Forecast'!$D$4:$D$139, MATCH('Non-household delivery'!A57, 'PR19 Forecast'!$G$4:$G$139, 0)), INDEX('PR24 Forecast'!$U$5:$U$140, MATCH('Non-household delivery'!$A57, 'PR24 Forecast'!$AA$5:$AA$140, 0))), "")</f>
        <v>0</v>
      </c>
      <c r="F57" s="4" t="str">
        <f>IFERROR(INDEX('Historic replacements'!$F$3:$F$233, MATCH('Non-household delivery'!$A57, 'Historic replacements'!$A$3:$A$233, 0)), "")</f>
        <v/>
      </c>
      <c r="G57" s="9">
        <f>IFERROR(IF($C57 &lt;= "2023-24", $F57, IF(C57 = "2024-25", INDEX( 'PR24 Forecast'!$U$5:$U$140, MATCH('Non-household delivery'!$A57, 'PR24 Forecast'!$AA$5:$AA$140, 0)), 'Non-household delivery'!E57)),"")</f>
        <v>0</v>
      </c>
      <c r="H57" s="10">
        <f t="shared" si="4"/>
        <v>0</v>
      </c>
      <c r="I57" s="9">
        <f>IF(C57&gt;="2025-26",D57*'Non-household rates'!$O$54*'Non-household rates'!$O$85, "")</f>
        <v>0.68890120039224123</v>
      </c>
      <c r="J57" s="9">
        <f t="shared" si="13"/>
        <v>-0.68890120039224123</v>
      </c>
      <c r="M57"/>
    </row>
    <row r="58" spans="1:13" ht="14.25">
      <c r="A58" s="4" t="str">
        <f t="shared" si="3"/>
        <v>BRL27</v>
      </c>
      <c r="B58" s="4" t="s">
        <v>52</v>
      </c>
      <c r="C58" s="4" t="s">
        <v>102</v>
      </c>
      <c r="D58" s="4">
        <f>IF(C58 &lt; "2024-25", INDEX('Historic replacements'!$D$3:$D$233, MATCH('Non-household delivery'!A58, 'Historic replacements'!$A$3:$A$233, 0)), INDEX('PR24 Forecast'!$X$5:$X$140, MATCH('Non-household delivery'!A58, 'PR24 Forecast'!$AA$5:$AA$140, 0)))</f>
        <v>33.838240753224277</v>
      </c>
      <c r="E58" s="9">
        <f>IFERROR(IF('Non-household delivery'!C58&lt;="2024-25", INDEX( 'PR19 Forecast'!$D$4:$D$139, MATCH('Non-household delivery'!A58, 'PR19 Forecast'!$G$4:$G$139, 0)), INDEX('PR24 Forecast'!$U$5:$U$140, MATCH('Non-household delivery'!$A58, 'PR24 Forecast'!$AA$5:$AA$140, 0))), "")</f>
        <v>0</v>
      </c>
      <c r="F58" s="4" t="str">
        <f>IFERROR(INDEX('Historic replacements'!$F$3:$F$233, MATCH('Non-household delivery'!$A58, 'Historic replacements'!$A$3:$A$233, 0)), "")</f>
        <v/>
      </c>
      <c r="G58" s="9">
        <f>IFERROR(IF($C58 &lt;= "2023-24", $F58, IF(C58 = "2024-25", INDEX( 'PR24 Forecast'!$U$5:$U$140, MATCH('Non-household delivery'!$A58, 'PR24 Forecast'!$AA$5:$AA$140, 0)), 'Non-household delivery'!E58)),"")</f>
        <v>0</v>
      </c>
      <c r="H58" s="10">
        <f t="shared" si="4"/>
        <v>0</v>
      </c>
      <c r="I58" s="9">
        <f>IF(C58&gt;="2025-26",D58*'Non-household rates'!$O$54*'Non-household rates'!$O$85, "")</f>
        <v>0.69000724230576194</v>
      </c>
      <c r="J58" s="9">
        <f t="shared" si="13"/>
        <v>-0.69000724230576194</v>
      </c>
      <c r="M58"/>
    </row>
    <row r="59" spans="1:13" ht="14.25">
      <c r="A59" s="4" t="str">
        <f t="shared" si="3"/>
        <v>BRL28</v>
      </c>
      <c r="B59" s="4" t="s">
        <v>52</v>
      </c>
      <c r="C59" s="4" t="s">
        <v>103</v>
      </c>
      <c r="D59" s="4">
        <f>IF(C59 &lt; "2024-25", INDEX('Historic replacements'!$D$3:$D$233, MATCH('Non-household delivery'!A59, 'Historic replacements'!$A$3:$A$233, 0)), INDEX('PR24 Forecast'!$X$5:$X$140, MATCH('Non-household delivery'!A59, 'PR24 Forecast'!$AA$5:$AA$140, 0)))</f>
        <v>33.889999999999993</v>
      </c>
      <c r="E59" s="9">
        <f>IFERROR(IF('Non-household delivery'!C59&lt;="2024-25", INDEX( 'PR19 Forecast'!$D$4:$D$139, MATCH('Non-household delivery'!A59, 'PR19 Forecast'!$G$4:$G$139, 0)), INDEX('PR24 Forecast'!$U$5:$U$140, MATCH('Non-household delivery'!$A59, 'PR24 Forecast'!$AA$5:$AA$140, 0))), "")</f>
        <v>0</v>
      </c>
      <c r="F59" s="4" t="str">
        <f>IFERROR(INDEX('Historic replacements'!$F$3:$F$233, MATCH('Non-household delivery'!$A59, 'Historic replacements'!$A$3:$A$233, 0)), "")</f>
        <v/>
      </c>
      <c r="G59" s="9">
        <f>IFERROR(IF($C59 &lt;= "2023-24", $F59, IF(C59 = "2024-25", INDEX( 'PR24 Forecast'!$U$5:$U$140, MATCH('Non-household delivery'!$A59, 'PR24 Forecast'!$AA$5:$AA$140, 0)), 'Non-household delivery'!E59)),"")</f>
        <v>0</v>
      </c>
      <c r="H59" s="10">
        <f t="shared" si="4"/>
        <v>0</v>
      </c>
      <c r="I59" s="9">
        <f>IF(C59&gt;="2025-26",D59*'Non-household rates'!$O$54*'Non-household rates'!$O$85, "")</f>
        <v>0.69106268296510331</v>
      </c>
      <c r="J59" s="9">
        <f t="shared" si="13"/>
        <v>-0.69106268296510331</v>
      </c>
      <c r="M59"/>
    </row>
    <row r="60" spans="1:13" ht="14.25">
      <c r="A60" s="4" t="str">
        <f t="shared" si="3"/>
        <v>BRL29</v>
      </c>
      <c r="B60" s="4" t="s">
        <v>52</v>
      </c>
      <c r="C60" s="4" t="s">
        <v>104</v>
      </c>
      <c r="D60" s="4">
        <f>IF(C60 &lt; "2024-25", INDEX('Historic replacements'!$D$3:$D$233, MATCH('Non-household delivery'!A60, 'Historic replacements'!$A$3:$A$233, 0)), INDEX('PR24 Forecast'!$X$5:$X$140, MATCH('Non-household delivery'!A60, 'PR24 Forecast'!$AA$5:$AA$140, 0)))</f>
        <v>34.352999999999987</v>
      </c>
      <c r="E60" s="9">
        <f>IFERROR(IF('Non-household delivery'!C60&lt;="2024-25", INDEX( 'PR19 Forecast'!$D$4:$D$139, MATCH('Non-household delivery'!A60, 'PR19 Forecast'!$G$4:$G$139, 0)), INDEX('PR24 Forecast'!$U$5:$U$140, MATCH('Non-household delivery'!$A60, 'PR24 Forecast'!$AA$5:$AA$140, 0))), "")</f>
        <v>1.9339999999999999</v>
      </c>
      <c r="F60" s="4" t="str">
        <f>IFERROR(INDEX('Historic replacements'!$F$3:$F$233, MATCH('Non-household delivery'!$A60, 'Historic replacements'!$A$3:$A$233, 0)), "")</f>
        <v/>
      </c>
      <c r="G60" s="9">
        <f>IFERROR(IF($C60 &lt;= "2023-24", $F60, IF(C60 = "2024-25", INDEX( 'PR24 Forecast'!$U$5:$U$140, MATCH('Non-household delivery'!$A60, 'PR24 Forecast'!$AA$5:$AA$140, 0)), 'Non-household delivery'!E60)),"")</f>
        <v>1.9339999999999999</v>
      </c>
      <c r="H60" s="10">
        <f t="shared" si="4"/>
        <v>5.6297848805053438E-2</v>
      </c>
      <c r="I60" s="9">
        <f>IF(C60&gt;="2025-26",D60*'Non-household rates'!$O$54*'Non-household rates'!$O$85, "")</f>
        <v>0.7005038757126052</v>
      </c>
      <c r="J60" s="9">
        <f t="shared" si="13"/>
        <v>1.2334961242873947</v>
      </c>
      <c r="M60"/>
    </row>
    <row r="61" spans="1:13" ht="14.25">
      <c r="A61" s="4" t="str">
        <f t="shared" si="3"/>
        <v>BRL30</v>
      </c>
      <c r="B61" s="4" t="s">
        <v>52</v>
      </c>
      <c r="C61" s="4" t="s">
        <v>105</v>
      </c>
      <c r="D61" s="4">
        <f>IF(C61 &lt; "2024-25", INDEX('Historic replacements'!$D$3:$D$233, MATCH('Non-household delivery'!A61, 'Historic replacements'!$A$3:$A$233, 0)), INDEX('PR24 Forecast'!$X$5:$X$140, MATCH('Non-household delivery'!A61, 'PR24 Forecast'!$AA$5:$AA$140, 0)))</f>
        <v>34.42</v>
      </c>
      <c r="E61" s="9">
        <f>IFERROR(IF('Non-household delivery'!C61&lt;="2024-25", INDEX( 'PR19 Forecast'!$D$4:$D$139, MATCH('Non-household delivery'!A61, 'PR19 Forecast'!$G$4:$G$139, 0)), INDEX('PR24 Forecast'!$U$5:$U$140, MATCH('Non-household delivery'!$A61, 'PR24 Forecast'!$AA$5:$AA$140, 0))), "")</f>
        <v>1.9339999999999999</v>
      </c>
      <c r="F61" s="4" t="str">
        <f>IFERROR(INDEX('Historic replacements'!$F$3:$F$233, MATCH('Non-household delivery'!$A61, 'Historic replacements'!$A$3:$A$233, 0)), "")</f>
        <v/>
      </c>
      <c r="G61" s="9">
        <f>IFERROR(IF($C61 &lt;= "2023-24", $F61, IF(C61 = "2024-25", INDEX( 'PR24 Forecast'!$U$5:$U$140, MATCH('Non-household delivery'!$A61, 'PR24 Forecast'!$AA$5:$AA$140, 0)), 'Non-household delivery'!E61)),"")</f>
        <v>1.9339999999999999</v>
      </c>
      <c r="H61" s="10">
        <f t="shared" si="4"/>
        <v>5.6188262638001155E-2</v>
      </c>
      <c r="I61" s="9">
        <f>IF(C61&gt;="2025-26",D61*'Non-household rates'!$O$54*'Non-household rates'!$O$85, "")</f>
        <v>0.70187009582941462</v>
      </c>
      <c r="J61" s="9">
        <f t="shared" si="13"/>
        <v>1.2321299041705853</v>
      </c>
      <c r="M61"/>
    </row>
    <row r="62" spans="1:13" ht="14.25">
      <c r="A62" s="4" t="str">
        <f t="shared" si="3"/>
        <v>BWH12</v>
      </c>
      <c r="B62" s="4" t="s">
        <v>53</v>
      </c>
      <c r="C62" s="4" t="s">
        <v>28</v>
      </c>
      <c r="D62" s="4">
        <f>IF(C62 &lt; "2024-25", INDEX('Historic replacements'!$D$3:$D$233, MATCH('Non-household delivery'!A62, 'Historic replacements'!$A$3:$A$233, 0)), INDEX('PR24 Forecast'!$X$5:$X$140, MATCH('Non-household delivery'!A62, 'PR24 Forecast'!$AA$5:$AA$140, 0)))</f>
        <v>16.149999999999999</v>
      </c>
      <c r="E62" s="9" t="str">
        <f>IFERROR(IF('Non-household delivery'!C62&lt;="2024-25", INDEX( 'PR19 Forecast'!$D$4:$D$139, MATCH('Non-household delivery'!A62, 'PR19 Forecast'!$G$4:$G$139, 0)), INDEX('PR24 Forecast'!$U$5:$U$140, MATCH('Non-household delivery'!$A62, 'PR24 Forecast'!$AA$5:$AA$140, 0))), "")</f>
        <v/>
      </c>
      <c r="F62" s="4">
        <f>IFERROR(INDEX('Historic replacements'!$F$3:$F$233, MATCH('Non-household delivery'!$A62, 'Historic replacements'!$A$3:$A$233, 0)), "")</f>
        <v>0.77200000000000002</v>
      </c>
      <c r="G62" s="9">
        <f>IFERROR(IF($C62 &lt;= "2023-24", $F62, IF(C62 = "2024-25", INDEX( 'PR24 Forecast'!$U$5:$U$140, MATCH('Non-household delivery'!$A62, 'PR24 Forecast'!$AA$5:$AA$140, 0)), 'Non-household delivery'!E62)),"")</f>
        <v>0.77200000000000002</v>
      </c>
      <c r="H62" s="10">
        <f t="shared" si="4"/>
        <v>4.7801857585139322E-2</v>
      </c>
      <c r="I62" s="9" t="str">
        <f>IF(C62&gt;="2025-26",D62*'Non-household rates'!$O$54*'Non-household rates'!$O$85, "")</f>
        <v/>
      </c>
      <c r="J62" s="9" t="str">
        <f t="shared" si="13"/>
        <v/>
      </c>
      <c r="M62"/>
    </row>
    <row r="63" spans="1:13" ht="14.25">
      <c r="A63" s="4" t="str">
        <f t="shared" si="3"/>
        <v>BWH13</v>
      </c>
      <c r="B63" s="4" t="s">
        <v>53</v>
      </c>
      <c r="C63" s="4" t="s">
        <v>29</v>
      </c>
      <c r="D63" s="4">
        <f>IF(C63 &lt; "2024-25", INDEX('Historic replacements'!$D$3:$D$233, MATCH('Non-household delivery'!A63, 'Historic replacements'!$A$3:$A$233, 0)), INDEX('PR24 Forecast'!$X$5:$X$140, MATCH('Non-household delivery'!A63, 'PR24 Forecast'!$AA$5:$AA$140, 0)))</f>
        <v>16.100000000000001</v>
      </c>
      <c r="E63" s="9" t="str">
        <f>IFERROR(IF('Non-household delivery'!C63&lt;="2024-25", INDEX( 'PR19 Forecast'!$D$4:$D$139, MATCH('Non-household delivery'!A63, 'PR19 Forecast'!$G$4:$G$139, 0)), INDEX('PR24 Forecast'!$U$5:$U$140, MATCH('Non-household delivery'!$A63, 'PR24 Forecast'!$AA$5:$AA$140, 0))), "")</f>
        <v/>
      </c>
      <c r="F63" s="4">
        <f>IFERROR(INDEX('Historic replacements'!$F$3:$F$233, MATCH('Non-household delivery'!$A63, 'Historic replacements'!$A$3:$A$233, 0)), "")</f>
        <v>0.65700000000000003</v>
      </c>
      <c r="G63" s="9">
        <f>IFERROR(IF($C63 &lt;= "2023-24", $F63, IF(C63 = "2024-25", INDEX( 'PR24 Forecast'!$U$5:$U$140, MATCH('Non-household delivery'!$A63, 'PR24 Forecast'!$AA$5:$AA$140, 0)), 'Non-household delivery'!E63)),"")</f>
        <v>0.65700000000000003</v>
      </c>
      <c r="H63" s="10">
        <f t="shared" si="4"/>
        <v>4.0807453416149067E-2</v>
      </c>
      <c r="I63" s="9" t="str">
        <f>IF(C63&gt;="2025-26",D63*'Non-household rates'!$O$54*'Non-household rates'!$O$85, "")</f>
        <v/>
      </c>
      <c r="J63" s="9" t="str">
        <f t="shared" si="13"/>
        <v/>
      </c>
      <c r="M63"/>
    </row>
    <row r="64" spans="1:13" ht="14.25">
      <c r="A64" s="4" t="str">
        <f t="shared" si="3"/>
        <v>BWH14</v>
      </c>
      <c r="B64" s="4" t="s">
        <v>53</v>
      </c>
      <c r="C64" s="4" t="s">
        <v>30</v>
      </c>
      <c r="D64" s="4">
        <f>IF(C64 &lt; "2024-25", INDEX('Historic replacements'!$D$3:$D$233, MATCH('Non-household delivery'!A64, 'Historic replacements'!$A$3:$A$233, 0)), INDEX('PR24 Forecast'!$X$5:$X$140, MATCH('Non-household delivery'!A64, 'PR24 Forecast'!$AA$5:$AA$140, 0)))</f>
        <v>16.075902002376299</v>
      </c>
      <c r="E64" s="9" t="str">
        <f>IFERROR(IF('Non-household delivery'!C64&lt;="2024-25", INDEX( 'PR19 Forecast'!$D$4:$D$139, MATCH('Non-household delivery'!A64, 'PR19 Forecast'!$G$4:$G$139, 0)), INDEX('PR24 Forecast'!$U$5:$U$140, MATCH('Non-household delivery'!$A64, 'PR24 Forecast'!$AA$5:$AA$140, 0))), "")</f>
        <v/>
      </c>
      <c r="F64" s="4">
        <f>IFERROR(INDEX('Historic replacements'!$F$3:$F$233, MATCH('Non-household delivery'!$A64, 'Historic replacements'!$A$3:$A$233, 0)), "")</f>
        <v>0.56299999999999994</v>
      </c>
      <c r="G64" s="9">
        <f>IFERROR(IF($C64 &lt;= "2023-24", $F64, IF(C64 = "2024-25", INDEX( 'PR24 Forecast'!$U$5:$U$140, MATCH('Non-household delivery'!$A64, 'PR24 Forecast'!$AA$5:$AA$140, 0)), 'Non-household delivery'!E64)),"")</f>
        <v>0.56299999999999994</v>
      </c>
      <c r="H64" s="10">
        <f t="shared" si="4"/>
        <v>3.5021363026272408E-2</v>
      </c>
      <c r="I64" s="9" t="str">
        <f>IF(C64&gt;="2025-26",D64*'Non-household rates'!$O$54*'Non-household rates'!$O$85, "")</f>
        <v/>
      </c>
      <c r="J64" s="9" t="str">
        <f t="shared" si="13"/>
        <v/>
      </c>
      <c r="M64"/>
    </row>
    <row r="65" spans="1:13" ht="14.25">
      <c r="A65" s="4" t="str">
        <f t="shared" si="3"/>
        <v>BWH15</v>
      </c>
      <c r="B65" s="4" t="s">
        <v>53</v>
      </c>
      <c r="C65" s="4" t="s">
        <v>31</v>
      </c>
      <c r="D65" s="4">
        <f>IF(C65 &lt; "2024-25", INDEX('Historic replacements'!$D$3:$D$233, MATCH('Non-household delivery'!A65, 'Historic replacements'!$A$3:$A$233, 0)), INDEX('PR24 Forecast'!$X$5:$X$140, MATCH('Non-household delivery'!A65, 'PR24 Forecast'!$AA$5:$AA$140, 0)))</f>
        <v>16.016001069749102</v>
      </c>
      <c r="E65" s="9" t="str">
        <f>IFERROR(IF('Non-household delivery'!C65&lt;="2024-25", INDEX( 'PR19 Forecast'!$D$4:$D$139, MATCH('Non-household delivery'!A65, 'PR19 Forecast'!$G$4:$G$139, 0)), INDEX('PR24 Forecast'!$U$5:$U$140, MATCH('Non-household delivery'!$A65, 'PR24 Forecast'!$AA$5:$AA$140, 0))), "")</f>
        <v/>
      </c>
      <c r="F65" s="4">
        <f>IFERROR(INDEX('Historic replacements'!$F$3:$F$233, MATCH('Non-household delivery'!$A65, 'Historic replacements'!$A$3:$A$233, 0)), "")</f>
        <v>0.46899999999999997</v>
      </c>
      <c r="G65" s="9">
        <f>IFERROR(IF($C65 &lt;= "2023-24", $F65, IF(C65 = "2024-25", INDEX( 'PR24 Forecast'!$U$5:$U$140, MATCH('Non-household delivery'!$A65, 'PR24 Forecast'!$AA$5:$AA$140, 0)), 'Non-household delivery'!E65)),"")</f>
        <v>0.46899999999999997</v>
      </c>
      <c r="H65" s="10">
        <f t="shared" si="4"/>
        <v>2.9283214827316884E-2</v>
      </c>
      <c r="I65" s="9" t="str">
        <f>IF(C65&gt;="2025-26",D65*'Non-household rates'!$O$54*'Non-household rates'!$O$85, "")</f>
        <v/>
      </c>
      <c r="J65" s="9" t="str">
        <f t="shared" si="13"/>
        <v/>
      </c>
      <c r="M65"/>
    </row>
    <row r="66" spans="1:13" ht="14.25">
      <c r="A66" s="4" t="str">
        <f t="shared" si="3"/>
        <v>BWH16</v>
      </c>
      <c r="B66" s="4" t="s">
        <v>53</v>
      </c>
      <c r="C66" s="4" t="s">
        <v>32</v>
      </c>
      <c r="D66" s="4">
        <f>IF(C66 &lt; "2024-25", INDEX('Historic replacements'!$D$3:$D$233, MATCH('Non-household delivery'!A66, 'Historic replacements'!$A$3:$A$233, 0)), INDEX('PR24 Forecast'!$X$5:$X$140, MATCH('Non-household delivery'!A66, 'PR24 Forecast'!$AA$5:$AA$140, 0)))</f>
        <v>16.516999999999999</v>
      </c>
      <c r="E66" s="9" t="str">
        <f>IFERROR(IF('Non-household delivery'!C66&lt;="2024-25", INDEX( 'PR19 Forecast'!$D$4:$D$139, MATCH('Non-household delivery'!A66, 'PR19 Forecast'!$G$4:$G$139, 0)), INDEX('PR24 Forecast'!$U$5:$U$140, MATCH('Non-household delivery'!$A66, 'PR24 Forecast'!$AA$5:$AA$140, 0))), "")</f>
        <v/>
      </c>
      <c r="F66" s="4">
        <f>IFERROR(INDEX('Historic replacements'!$F$3:$F$233, MATCH('Non-household delivery'!$A66, 'Historic replacements'!$A$3:$A$233, 0)), "")</f>
        <v>0.53300000000000003</v>
      </c>
      <c r="G66" s="9">
        <f>IFERROR(IF($C66 &lt;= "2023-24", $F66, IF(C66 = "2024-25", INDEX( 'PR24 Forecast'!$U$5:$U$140, MATCH('Non-household delivery'!$A66, 'PR24 Forecast'!$AA$5:$AA$140, 0)), 'Non-household delivery'!E66)),"")</f>
        <v>0.53300000000000003</v>
      </c>
      <c r="H66" s="10">
        <f t="shared" si="4"/>
        <v>3.2269782648180666E-2</v>
      </c>
      <c r="I66" s="9" t="str">
        <f>IF(C66&gt;="2025-26",D66*'Non-household rates'!$O$54*'Non-household rates'!$O$85, "")</f>
        <v/>
      </c>
      <c r="J66" s="9" t="str">
        <f t="shared" si="13"/>
        <v/>
      </c>
      <c r="M66"/>
    </row>
    <row r="67" spans="1:13" ht="14.25">
      <c r="A67" s="4" t="str">
        <f t="shared" si="3"/>
        <v>DVW12</v>
      </c>
      <c r="B67" s="4" t="s">
        <v>54</v>
      </c>
      <c r="C67" s="4" t="s">
        <v>28</v>
      </c>
      <c r="D67" s="4">
        <f>IF(C67 &lt; "2024-25", INDEX('Historic replacements'!$D$3:$D$233, MATCH('Non-household delivery'!A67, 'Historic replacements'!$A$3:$A$233, 0)), INDEX('PR24 Forecast'!$X$5:$X$140, MATCH('Non-household delivery'!A67, 'PR24 Forecast'!$AA$5:$AA$140, 0)))</f>
        <v>9.8759999999999994</v>
      </c>
      <c r="E67" s="9" t="str">
        <f>IFERROR(IF('Non-household delivery'!C67&lt;="2024-25", INDEX( 'PR19 Forecast'!$D$4:$D$139, MATCH('Non-household delivery'!A67, 'PR19 Forecast'!$G$4:$G$139, 0)), INDEX('PR24 Forecast'!$U$5:$U$140, MATCH('Non-household delivery'!$A67, 'PR24 Forecast'!$AA$5:$AA$140, 0))), "")</f>
        <v/>
      </c>
      <c r="F67" s="4">
        <f>IFERROR(INDEX('Historic replacements'!$F$3:$F$233, MATCH('Non-household delivery'!$A67, 'Historic replacements'!$A$3:$A$233, 0)), "")</f>
        <v>0.371</v>
      </c>
      <c r="G67" s="9">
        <f>IFERROR(IF($C67 &lt;= "2023-24", $F67, IF(C67 = "2024-25", INDEX( 'PR24 Forecast'!$U$5:$U$140, MATCH('Non-household delivery'!$A67, 'PR24 Forecast'!$AA$5:$AA$140, 0)), 'Non-household delivery'!E67)),"")</f>
        <v>0.371</v>
      </c>
      <c r="H67" s="10">
        <f t="shared" si="4"/>
        <v>3.7565816119886596E-2</v>
      </c>
      <c r="I67" s="9" t="str">
        <f>IF(C67&gt;="2025-26",D67*'Non-household rates'!$O$54*'Non-household rates'!$O$85, "")</f>
        <v/>
      </c>
      <c r="J67" s="9" t="str">
        <f t="shared" si="13"/>
        <v/>
      </c>
      <c r="M67"/>
    </row>
    <row r="68" spans="1:13" ht="14.25">
      <c r="A68" s="4" t="str">
        <f t="shared" si="3"/>
        <v>DVW13</v>
      </c>
      <c r="B68" s="4" t="s">
        <v>54</v>
      </c>
      <c r="C68" s="4" t="s">
        <v>29</v>
      </c>
      <c r="D68" s="4">
        <f>IF(C68 &lt; "2024-25", INDEX('Historic replacements'!$D$3:$D$233, MATCH('Non-household delivery'!A68, 'Historic replacements'!$A$3:$A$233, 0)), INDEX('PR24 Forecast'!$X$5:$X$140, MATCH('Non-household delivery'!A68, 'PR24 Forecast'!$AA$5:$AA$140, 0)))</f>
        <v>9.8859999999999992</v>
      </c>
      <c r="E68" s="9" t="str">
        <f>IFERROR(IF('Non-household delivery'!C68&lt;="2024-25", INDEX( 'PR19 Forecast'!$D$4:$D$139, MATCH('Non-household delivery'!A68, 'PR19 Forecast'!$G$4:$G$139, 0)), INDEX('PR24 Forecast'!$U$5:$U$140, MATCH('Non-household delivery'!$A68, 'PR24 Forecast'!$AA$5:$AA$140, 0))), "")</f>
        <v/>
      </c>
      <c r="F68" s="4">
        <f>IFERROR(INDEX('Historic replacements'!$F$3:$F$233, MATCH('Non-household delivery'!$A68, 'Historic replacements'!$A$3:$A$233, 0)), "")</f>
        <v>0.156</v>
      </c>
      <c r="G68" s="9">
        <f>IFERROR(IF($C68 &lt;= "2023-24", $F68, IF(C68 = "2024-25", INDEX( 'PR24 Forecast'!$U$5:$U$140, MATCH('Non-household delivery'!$A68, 'PR24 Forecast'!$AA$5:$AA$140, 0)), 'Non-household delivery'!E68)),"")</f>
        <v>0.156</v>
      </c>
      <c r="H68" s="10">
        <f t="shared" si="4"/>
        <v>1.5779890754602469E-2</v>
      </c>
      <c r="I68" s="9" t="str">
        <f>IF(C68&gt;="2025-26",D68*'Non-household rates'!$O$54*'Non-household rates'!$O$85, "")</f>
        <v/>
      </c>
      <c r="J68" s="9" t="str">
        <f t="shared" si="13"/>
        <v/>
      </c>
      <c r="M68"/>
    </row>
    <row r="69" spans="1:13" ht="14.25">
      <c r="A69" s="4" t="str">
        <f t="shared" si="3"/>
        <v>DVW14</v>
      </c>
      <c r="B69" s="4" t="s">
        <v>54</v>
      </c>
      <c r="C69" s="4" t="s">
        <v>30</v>
      </c>
      <c r="D69" s="4">
        <f>IF(C69 &lt; "2024-25", INDEX('Historic replacements'!$D$3:$D$233, MATCH('Non-household delivery'!A69, 'Historic replacements'!$A$3:$A$233, 0)), INDEX('PR24 Forecast'!$X$5:$X$140, MATCH('Non-household delivery'!A69, 'PR24 Forecast'!$AA$5:$AA$140, 0)))</f>
        <v>9.907</v>
      </c>
      <c r="E69" s="9" t="str">
        <f>IFERROR(IF('Non-household delivery'!C69&lt;="2024-25", INDEX( 'PR19 Forecast'!$D$4:$D$139, MATCH('Non-household delivery'!A69, 'PR19 Forecast'!$G$4:$G$139, 0)), INDEX('PR24 Forecast'!$U$5:$U$140, MATCH('Non-household delivery'!$A69, 'PR24 Forecast'!$AA$5:$AA$140, 0))), "")</f>
        <v/>
      </c>
      <c r="F69" s="4">
        <f>IFERROR(INDEX('Historic replacements'!$F$3:$F$233, MATCH('Non-household delivery'!$A69, 'Historic replacements'!$A$3:$A$233, 0)), "")</f>
        <v>0.127</v>
      </c>
      <c r="G69" s="9">
        <f>IFERROR(IF($C69 &lt;= "2023-24", $F69, IF(C69 = "2024-25", INDEX( 'PR24 Forecast'!$U$5:$U$140, MATCH('Non-household delivery'!$A69, 'PR24 Forecast'!$AA$5:$AA$140, 0)), 'Non-household delivery'!E69)),"")</f>
        <v>0.127</v>
      </c>
      <c r="H69" s="10">
        <f t="shared" si="4"/>
        <v>1.2819218734228324E-2</v>
      </c>
      <c r="I69" s="9" t="str">
        <f>IF(C69&gt;="2025-26",D69*'Non-household rates'!$O$54*'Non-household rates'!$O$85, "")</f>
        <v/>
      </c>
      <c r="J69" s="9" t="str">
        <f t="shared" si="13"/>
        <v/>
      </c>
      <c r="M69"/>
    </row>
    <row r="70" spans="1:13" ht="14.25">
      <c r="A70" s="4" t="str">
        <f t="shared" si="3"/>
        <v>DVW15</v>
      </c>
      <c r="B70" s="4" t="s">
        <v>54</v>
      </c>
      <c r="C70" s="4" t="s">
        <v>31</v>
      </c>
      <c r="D70" s="4">
        <f>IF(C70 &lt; "2024-25", INDEX('Historic replacements'!$D$3:$D$233, MATCH('Non-household delivery'!A70, 'Historic replacements'!$A$3:$A$233, 0)), INDEX('PR24 Forecast'!$X$5:$X$140, MATCH('Non-household delivery'!A70, 'PR24 Forecast'!$AA$5:$AA$140, 0)))</f>
        <v>9.9329999999999998</v>
      </c>
      <c r="E70" s="9" t="str">
        <f>IFERROR(IF('Non-household delivery'!C70&lt;="2024-25", INDEX( 'PR19 Forecast'!$D$4:$D$139, MATCH('Non-household delivery'!A70, 'PR19 Forecast'!$G$4:$G$139, 0)), INDEX('PR24 Forecast'!$U$5:$U$140, MATCH('Non-household delivery'!$A70, 'PR24 Forecast'!$AA$5:$AA$140, 0))), "")</f>
        <v/>
      </c>
      <c r="F70" s="4">
        <f>IFERROR(INDEX('Historic replacements'!$F$3:$F$233, MATCH('Non-household delivery'!$A70, 'Historic replacements'!$A$3:$A$233, 0)), "")</f>
        <v>0.11700000000000001</v>
      </c>
      <c r="G70" s="9">
        <f>IFERROR(IF($C70 &lt;= "2023-24", $F70, IF(C70 = "2024-25", INDEX( 'PR24 Forecast'!$U$5:$U$140, MATCH('Non-household delivery'!$A70, 'PR24 Forecast'!$AA$5:$AA$140, 0)), 'Non-household delivery'!E70)),"")</f>
        <v>0.11700000000000001</v>
      </c>
      <c r="H70" s="10">
        <f t="shared" ref="H70:H133" si="19">G70/D70</f>
        <v>1.1778918755662943E-2</v>
      </c>
      <c r="I70" s="9" t="str">
        <f>IF(C70&gt;="2025-26",D70*'Non-household rates'!$O$54*'Non-household rates'!$O$85, "")</f>
        <v/>
      </c>
      <c r="J70" s="9" t="str">
        <f t="shared" si="13"/>
        <v/>
      </c>
      <c r="M70"/>
    </row>
    <row r="71" spans="1:13" ht="14.25">
      <c r="A71" s="4" t="str">
        <f t="shared" si="3"/>
        <v>DVW16</v>
      </c>
      <c r="B71" s="4" t="s">
        <v>54</v>
      </c>
      <c r="C71" s="4" t="s">
        <v>32</v>
      </c>
      <c r="D71" s="4">
        <f>IF(C71 &lt; "2024-25", INDEX('Historic replacements'!$D$3:$D$233, MATCH('Non-household delivery'!A71, 'Historic replacements'!$A$3:$A$233, 0)), INDEX('PR24 Forecast'!$X$5:$X$140, MATCH('Non-household delivery'!A71, 'PR24 Forecast'!$AA$5:$AA$140, 0)))</f>
        <v>9.9920000000000009</v>
      </c>
      <c r="E71" s="9" t="str">
        <f>IFERROR(IF('Non-household delivery'!C71&lt;="2024-25", INDEX( 'PR19 Forecast'!$D$4:$D$139, MATCH('Non-household delivery'!A71, 'PR19 Forecast'!$G$4:$G$139, 0)), INDEX('PR24 Forecast'!$U$5:$U$140, MATCH('Non-household delivery'!$A71, 'PR24 Forecast'!$AA$5:$AA$140, 0))), "")</f>
        <v/>
      </c>
      <c r="F71" s="4">
        <f>IFERROR(INDEX('Historic replacements'!$F$3:$F$233, MATCH('Non-household delivery'!$A71, 'Historic replacements'!$A$3:$A$233, 0)), "")</f>
        <v>0.45600000000000002</v>
      </c>
      <c r="G71" s="9">
        <f>IFERROR(IF($C71 &lt;= "2023-24", $F71, IF(C71 = "2024-25", INDEX( 'PR24 Forecast'!$U$5:$U$140, MATCH('Non-household delivery'!$A71, 'PR24 Forecast'!$AA$5:$AA$140, 0)), 'Non-household delivery'!E71)),"")</f>
        <v>0.45600000000000002</v>
      </c>
      <c r="H71" s="10">
        <f t="shared" si="19"/>
        <v>4.5636509207365887E-2</v>
      </c>
      <c r="I71" s="9" t="str">
        <f>IF(C71&gt;="2025-26",D71*'Non-household rates'!$O$54*'Non-household rates'!$O$85, "")</f>
        <v/>
      </c>
      <c r="J71" s="9" t="str">
        <f t="shared" si="13"/>
        <v/>
      </c>
      <c r="M71"/>
    </row>
    <row r="72" spans="1:13" ht="14.25">
      <c r="A72" s="4" t="str">
        <f t="shared" si="3"/>
        <v>DVW17</v>
      </c>
      <c r="B72" s="4" t="s">
        <v>54</v>
      </c>
      <c r="C72" s="4" t="s">
        <v>33</v>
      </c>
      <c r="D72" s="4">
        <f>IF(C72 &lt; "2024-25", INDEX('Historic replacements'!$D$3:$D$233, MATCH('Non-household delivery'!A72, 'Historic replacements'!$A$3:$A$233, 0)), INDEX('PR24 Forecast'!$X$5:$X$140, MATCH('Non-household delivery'!A72, 'PR24 Forecast'!$AA$5:$AA$140, 0)))</f>
        <v>9.9009999999999998</v>
      </c>
      <c r="E72" s="9" t="str">
        <f>IFERROR(IF('Non-household delivery'!C72&lt;="2024-25", INDEX( 'PR19 Forecast'!$D$4:$D$139, MATCH('Non-household delivery'!A72, 'PR19 Forecast'!$G$4:$G$139, 0)), INDEX('PR24 Forecast'!$U$5:$U$140, MATCH('Non-household delivery'!$A72, 'PR24 Forecast'!$AA$5:$AA$140, 0))), "")</f>
        <v/>
      </c>
      <c r="F72" s="4">
        <f>IFERROR(INDEX('Historic replacements'!$F$3:$F$233, MATCH('Non-household delivery'!$A72, 'Historic replacements'!$A$3:$A$233, 0)), "")</f>
        <v>0.136603763735066</v>
      </c>
      <c r="G72" s="9">
        <f>IFERROR(IF($C72 &lt;= "2023-24", $F72, IF(C72 = "2024-25", INDEX( 'PR24 Forecast'!$U$5:$U$140, MATCH('Non-household delivery'!$A72, 'PR24 Forecast'!$AA$5:$AA$140, 0)), 'Non-household delivery'!E72)),"")</f>
        <v>0.136603763735066</v>
      </c>
      <c r="H72" s="10">
        <f t="shared" si="19"/>
        <v>1.3796966340275326E-2</v>
      </c>
      <c r="I72" s="9" t="str">
        <f>IF(C72&gt;="2025-26",D72*'Non-household rates'!$O$54*'Non-household rates'!$O$85, "")</f>
        <v/>
      </c>
      <c r="J72" s="9" t="str">
        <f t="shared" si="13"/>
        <v/>
      </c>
      <c r="M72"/>
    </row>
    <row r="73" spans="1:13" ht="14.25">
      <c r="A73" s="4" t="str">
        <f t="shared" si="3"/>
        <v>DVW18</v>
      </c>
      <c r="B73" s="4" t="s">
        <v>54</v>
      </c>
      <c r="C73" s="4" t="s">
        <v>34</v>
      </c>
      <c r="D73" s="4">
        <f>IF(C73 &lt; "2024-25", INDEX('Historic replacements'!$D$3:$D$233, MATCH('Non-household delivery'!A73, 'Historic replacements'!$A$3:$A$233, 0)), INDEX('PR24 Forecast'!$X$5:$X$140, MATCH('Non-household delivery'!A73, 'PR24 Forecast'!$AA$5:$AA$140, 0)))</f>
        <v>9.2370000000000001</v>
      </c>
      <c r="E73" s="9" t="str">
        <f>IFERROR(IF('Non-household delivery'!C73&lt;="2024-25", INDEX( 'PR19 Forecast'!$D$4:$D$139, MATCH('Non-household delivery'!A73, 'PR19 Forecast'!$G$4:$G$139, 0)), INDEX('PR24 Forecast'!$U$5:$U$140, MATCH('Non-household delivery'!$A73, 'PR24 Forecast'!$AA$5:$AA$140, 0))), "")</f>
        <v/>
      </c>
      <c r="F73" s="4">
        <f>IFERROR(INDEX('Historic replacements'!$F$3:$F$233, MATCH('Non-household delivery'!$A73, 'Historic replacements'!$A$3:$A$233, 0)), "")</f>
        <v>1.0999999999999999E-2</v>
      </c>
      <c r="G73" s="9">
        <f>IFERROR(IF($C73 &lt;= "2023-24", $F73, IF(C73 = "2024-25", INDEX( 'PR24 Forecast'!$U$5:$U$140, MATCH('Non-household delivery'!$A73, 'PR24 Forecast'!$AA$5:$AA$140, 0)), 'Non-household delivery'!E73)),"")</f>
        <v>1.0999999999999999E-2</v>
      </c>
      <c r="H73" s="10">
        <f t="shared" si="19"/>
        <v>1.1908628342535454E-3</v>
      </c>
      <c r="I73" s="9" t="str">
        <f>IF(C73&gt;="2025-26",D73*'Non-household rates'!$O$54*'Non-household rates'!$O$85, "")</f>
        <v/>
      </c>
      <c r="J73" s="9" t="str">
        <f t="shared" si="13"/>
        <v/>
      </c>
      <c r="M73"/>
    </row>
    <row r="74" spans="1:13" ht="14.25">
      <c r="A74" s="4" t="str">
        <f t="shared" si="3"/>
        <v>HDD19</v>
      </c>
      <c r="B74" s="4" t="s">
        <v>60</v>
      </c>
      <c r="C74" s="4" t="s">
        <v>35</v>
      </c>
      <c r="D74" s="4">
        <f>IF(C74 &lt; "2024-25", INDEX('Historic replacements'!$D$3:$D$233, MATCH('Non-household delivery'!A74, 'Historic replacements'!$A$3:$A$233, 0)), INDEX('PR24 Forecast'!$X$5:$X$140, MATCH('Non-household delivery'!A74, 'PR24 Forecast'!$AA$5:$AA$140, 0)))</f>
        <v>8.4269999999999996</v>
      </c>
      <c r="E74" s="9">
        <f>IFERROR(IF('Non-household delivery'!C74&lt;="2024-25", INDEX( 'PR19 Forecast'!$D$4:$D$139, MATCH('Non-household delivery'!A74, 'PR19 Forecast'!$G$4:$G$139, 0)), INDEX('PR24 Forecast'!$U$5:$U$140, MATCH('Non-household delivery'!$A74, 'PR24 Forecast'!$AA$5:$AA$140, 0))), "")</f>
        <v>3.0000000000000001E-3</v>
      </c>
      <c r="F74" s="4">
        <f>IFERROR(INDEX('Historic replacements'!$F$3:$F$233, MATCH('Non-household delivery'!$A74, 'Historic replacements'!$A$3:$A$233, 0)), "")</f>
        <v>3.0000000000000001E-3</v>
      </c>
      <c r="G74" s="9">
        <f>IFERROR(IF($C74 &lt;= "2023-24", $F74, IF(C74 = "2024-25", INDEX( 'PR24 Forecast'!$U$5:$U$140, MATCH('Non-household delivery'!$A74, 'PR24 Forecast'!$AA$5:$AA$140, 0)), 'Non-household delivery'!E74)),"")</f>
        <v>3.0000000000000001E-3</v>
      </c>
      <c r="H74" s="10">
        <f t="shared" si="19"/>
        <v>3.55998576005696E-4</v>
      </c>
      <c r="I74" s="9" t="str">
        <f>IF(C74&gt;="2025-26",D74*'Non-household rates'!$O$54*'Non-household rates'!$O$85, "")</f>
        <v/>
      </c>
      <c r="J74" s="9" t="str">
        <f t="shared" si="13"/>
        <v/>
      </c>
      <c r="M74"/>
    </row>
    <row r="75" spans="1:13" ht="14.25">
      <c r="A75" s="4" t="str">
        <f t="shared" si="3"/>
        <v>HDD20</v>
      </c>
      <c r="B75" s="4" t="s">
        <v>60</v>
      </c>
      <c r="C75" s="4" t="s">
        <v>36</v>
      </c>
      <c r="D75" s="4">
        <f>IF(C75 &lt; "2024-25", INDEX('Historic replacements'!$D$3:$D$233, MATCH('Non-household delivery'!A75, 'Historic replacements'!$A$3:$A$233, 0)), INDEX('PR24 Forecast'!$X$5:$X$140, MATCH('Non-household delivery'!A75, 'PR24 Forecast'!$AA$5:$AA$140, 0)))</f>
        <v>8.4290000000000003</v>
      </c>
      <c r="E75" s="9">
        <f>IFERROR(IF('Non-household delivery'!C75&lt;="2024-25", INDEX( 'PR19 Forecast'!$D$4:$D$139, MATCH('Non-household delivery'!A75, 'PR19 Forecast'!$G$4:$G$139, 0)), INDEX('PR24 Forecast'!$U$5:$U$140, MATCH('Non-household delivery'!$A75, 'PR24 Forecast'!$AA$5:$AA$140, 0))), "")</f>
        <v>7.9000000000000001E-2</v>
      </c>
      <c r="F75" s="4">
        <f>IFERROR(INDEX('Historic replacements'!$F$3:$F$233, MATCH('Non-household delivery'!$A75, 'Historic replacements'!$A$3:$A$233, 0)), "")</f>
        <v>7.0000000000000001E-3</v>
      </c>
      <c r="G75" s="9">
        <f>IFERROR(IF($C75 &lt;= "2023-24", $F75, IF(C75 = "2024-25", INDEX( 'PR24 Forecast'!$U$5:$U$140, MATCH('Non-household delivery'!$A75, 'PR24 Forecast'!$AA$5:$AA$140, 0)), 'Non-household delivery'!E75)),"")</f>
        <v>7.0000000000000001E-3</v>
      </c>
      <c r="H75" s="10">
        <f t="shared" si="19"/>
        <v>8.3046624747894172E-4</v>
      </c>
      <c r="I75" s="9" t="str">
        <f>IF(C75&gt;="2025-26",D75*'Non-household rates'!$O$54*'Non-household rates'!$O$85, "")</f>
        <v/>
      </c>
      <c r="J75" s="9" t="str">
        <f t="shared" si="13"/>
        <v/>
      </c>
      <c r="M75"/>
    </row>
    <row r="76" spans="1:13" ht="14.25">
      <c r="A76" s="4" t="str">
        <f t="shared" si="3"/>
        <v>HDD21</v>
      </c>
      <c r="B76" s="4" t="s">
        <v>60</v>
      </c>
      <c r="C76" s="4" t="s">
        <v>37</v>
      </c>
      <c r="D76" s="4">
        <f>IF(C76 &lt; "2024-25", INDEX('Historic replacements'!$D$3:$D$233, MATCH('Non-household delivery'!A76, 'Historic replacements'!$A$3:$A$233, 0)), INDEX('PR24 Forecast'!$X$5:$X$140, MATCH('Non-household delivery'!A76, 'PR24 Forecast'!$AA$5:$AA$140, 0)))</f>
        <v>8.4090000000000007</v>
      </c>
      <c r="E76" s="9">
        <f>IFERROR(IF('Non-household delivery'!C76&lt;="2024-25", INDEX( 'PR19 Forecast'!$D$4:$D$139, MATCH('Non-household delivery'!A76, 'PR19 Forecast'!$G$4:$G$139, 0)), INDEX('PR24 Forecast'!$U$5:$U$140, MATCH('Non-household delivery'!$A76, 'PR24 Forecast'!$AA$5:$AA$140, 0))), "")</f>
        <v>8.1000000000000003E-2</v>
      </c>
      <c r="F76" s="4">
        <f>IFERROR(INDEX('Historic replacements'!$F$3:$F$233, MATCH('Non-household delivery'!$A76, 'Historic replacements'!$A$3:$A$233, 0)), "")</f>
        <v>7.0000000000000001E-3</v>
      </c>
      <c r="G76" s="9">
        <f>IFERROR(IF($C76 &lt;= "2023-24", $F76, IF(C76 = "2024-25", INDEX( 'PR24 Forecast'!$U$5:$U$140, MATCH('Non-household delivery'!$A76, 'PR24 Forecast'!$AA$5:$AA$140, 0)), 'Non-household delivery'!E76)),"")</f>
        <v>7.0000000000000001E-3</v>
      </c>
      <c r="H76" s="10">
        <f t="shared" si="19"/>
        <v>8.3244143179926264E-4</v>
      </c>
      <c r="I76" s="9" t="str">
        <f>IF(C76&gt;="2025-26",D76*'Non-household rates'!$O$54*'Non-household rates'!$O$85, "")</f>
        <v/>
      </c>
      <c r="J76" s="9" t="str">
        <f t="shared" si="13"/>
        <v/>
      </c>
      <c r="M76"/>
    </row>
    <row r="77" spans="1:13" ht="14.25">
      <c r="A77" s="4" t="str">
        <f t="shared" si="3"/>
        <v>HDD22</v>
      </c>
      <c r="B77" s="4" t="s">
        <v>60</v>
      </c>
      <c r="C77" s="4" t="s">
        <v>38</v>
      </c>
      <c r="D77" s="4">
        <f>IF(C77 &lt; "2024-25", INDEX('Historic replacements'!$D$3:$D$233, MATCH('Non-household delivery'!A77, 'Historic replacements'!$A$3:$A$233, 0)), INDEX('PR24 Forecast'!$X$5:$X$140, MATCH('Non-household delivery'!A77, 'PR24 Forecast'!$AA$5:$AA$140, 0)))</f>
        <v>8.3439999999999994</v>
      </c>
      <c r="E77" s="9">
        <f>IFERROR(IF('Non-household delivery'!C77&lt;="2024-25", INDEX( 'PR19 Forecast'!$D$4:$D$139, MATCH('Non-household delivery'!A77, 'PR19 Forecast'!$G$4:$G$139, 0)), INDEX('PR24 Forecast'!$U$5:$U$140, MATCH('Non-household delivery'!$A77, 'PR24 Forecast'!$AA$5:$AA$140, 0))), "")</f>
        <v>8.2000000000000003E-2</v>
      </c>
      <c r="F77" s="4">
        <f>IFERROR(INDEX('Historic replacements'!$F$3:$F$233, MATCH('Non-household delivery'!$A77, 'Historic replacements'!$A$3:$A$233, 0)), "")</f>
        <v>3.4000000000000002E-2</v>
      </c>
      <c r="G77" s="9">
        <f>IFERROR(IF($C77 &lt;= "2023-24", $F77, IF(C77 = "2024-25", INDEX( 'PR24 Forecast'!$U$5:$U$140, MATCH('Non-household delivery'!$A77, 'PR24 Forecast'!$AA$5:$AA$140, 0)), 'Non-household delivery'!E77)),"")</f>
        <v>3.4000000000000002E-2</v>
      </c>
      <c r="H77" s="10">
        <f t="shared" si="19"/>
        <v>4.0747842761265588E-3</v>
      </c>
      <c r="I77" s="9" t="str">
        <f>IF(C77&gt;="2025-26",D77*'Non-household rates'!$O$54*'Non-household rates'!$O$85, "")</f>
        <v/>
      </c>
      <c r="J77" s="9" t="str">
        <f t="shared" si="13"/>
        <v/>
      </c>
      <c r="M77"/>
    </row>
    <row r="78" spans="1:13" ht="14.25">
      <c r="A78" s="4" t="str">
        <f t="shared" si="3"/>
        <v>HDD23</v>
      </c>
      <c r="B78" s="4" t="s">
        <v>60</v>
      </c>
      <c r="C78" s="4" t="s">
        <v>39</v>
      </c>
      <c r="D78" s="4">
        <f>IF(C78 &lt; "2024-25", INDEX('Historic replacements'!$D$3:$D$233, MATCH('Non-household delivery'!A78, 'Historic replacements'!$A$3:$A$233, 0)), INDEX('PR24 Forecast'!$X$5:$X$140, MATCH('Non-household delivery'!A78, 'PR24 Forecast'!$AA$5:$AA$140, 0)))</f>
        <v>7.4349999999999996</v>
      </c>
      <c r="E78" s="9">
        <f>IFERROR(IF('Non-household delivery'!C78&lt;="2024-25", INDEX( 'PR19 Forecast'!$D$4:$D$139, MATCH('Non-household delivery'!A78, 'PR19 Forecast'!$G$4:$G$139, 0)), INDEX('PR24 Forecast'!$U$5:$U$140, MATCH('Non-household delivery'!$A78, 'PR24 Forecast'!$AA$5:$AA$140, 0))), "")</f>
        <v>8.4000000000000005E-2</v>
      </c>
      <c r="F78" s="4">
        <f>IFERROR(INDEX('Historic replacements'!$F$3:$F$233, MATCH('Non-household delivery'!$A78, 'Historic replacements'!$A$3:$A$233, 0)), "")</f>
        <v>3.9E-2</v>
      </c>
      <c r="G78" s="9">
        <f>IFERROR(IF($C78 &lt;= "2023-24", $F78, IF(C78 = "2024-25", INDEX( 'PR24 Forecast'!$U$5:$U$140, MATCH('Non-household delivery'!$A78, 'PR24 Forecast'!$AA$5:$AA$140, 0)), 'Non-household delivery'!E78)),"")</f>
        <v>3.9E-2</v>
      </c>
      <c r="H78" s="10">
        <f t="shared" si="19"/>
        <v>5.2454606590450576E-3</v>
      </c>
      <c r="I78" s="9" t="str">
        <f>IF(C78&gt;="2025-26",D78*'Non-household rates'!$O$54*'Non-household rates'!$O$85, "")</f>
        <v/>
      </c>
      <c r="J78" s="9" t="str">
        <f t="shared" si="13"/>
        <v/>
      </c>
      <c r="M78"/>
    </row>
    <row r="79" spans="1:13" ht="14.25">
      <c r="A79" s="4" t="str">
        <f t="shared" si="3"/>
        <v>HDD24</v>
      </c>
      <c r="B79" s="4" t="s">
        <v>60</v>
      </c>
      <c r="C79" s="4" t="s">
        <v>40</v>
      </c>
      <c r="D79" s="4">
        <f>IF(C79 &lt; "2024-25", INDEX('Historic replacements'!$D$3:$D$233, MATCH('Non-household delivery'!A79, 'Historic replacements'!$A$3:$A$233, 0)), INDEX('PR24 Forecast'!$X$5:$X$140, MATCH('Non-household delivery'!A79, 'PR24 Forecast'!$AA$5:$AA$140, 0)))</f>
        <v>7.4080000000000004</v>
      </c>
      <c r="E79" s="9">
        <f>IFERROR(IF('Non-household delivery'!C79&lt;="2024-25", INDEX( 'PR19 Forecast'!$D$4:$D$139, MATCH('Non-household delivery'!A79, 'PR19 Forecast'!$G$4:$G$139, 0)), INDEX('PR24 Forecast'!$U$5:$U$140, MATCH('Non-household delivery'!$A79, 'PR24 Forecast'!$AA$5:$AA$140, 0))), "")</f>
        <v>8.5999999999999993E-2</v>
      </c>
      <c r="F79" s="4">
        <f>IFERROR(INDEX('Historic replacements'!$F$3:$F$233, MATCH('Non-household delivery'!$A79, 'Historic replacements'!$A$3:$A$233, 0)), "")</f>
        <v>6.0000000000000001E-3</v>
      </c>
      <c r="G79" s="9">
        <f>IFERROR(IF($C79 &lt;= "2023-24", $F79, IF(C79 = "2024-25", INDEX( 'PR24 Forecast'!$U$5:$U$140, MATCH('Non-household delivery'!$A79, 'PR24 Forecast'!$AA$5:$AA$140, 0)), 'Non-household delivery'!E79)),"")</f>
        <v>6.0000000000000001E-3</v>
      </c>
      <c r="H79" s="10">
        <f t="shared" si="19"/>
        <v>8.0993520518358531E-4</v>
      </c>
      <c r="I79" s="9" t="str">
        <f>IF(C79&gt;="2025-26",D79*'Non-household rates'!$O$54*'Non-household rates'!$O$85, "")</f>
        <v/>
      </c>
      <c r="J79" s="9" t="str">
        <f t="shared" si="13"/>
        <v/>
      </c>
      <c r="M79"/>
    </row>
    <row r="80" spans="1:13" ht="14.25">
      <c r="A80" s="4" t="str">
        <f t="shared" si="3"/>
        <v>HDD25</v>
      </c>
      <c r="B80" s="4" t="s">
        <v>60</v>
      </c>
      <c r="C80" s="4" t="s">
        <v>65</v>
      </c>
      <c r="D80" s="4">
        <f>IF(C80 &lt; "2024-25", INDEX('Historic replacements'!$D$3:$D$233, MATCH('Non-household delivery'!A80, 'Historic replacements'!$A$3:$A$233, 0)), INDEX('PR24 Forecast'!$X$5:$X$140, MATCH('Non-household delivery'!A80, 'PR24 Forecast'!$AA$5:$AA$140, 0)))</f>
        <v>7.5939999999999994</v>
      </c>
      <c r="E80" s="9">
        <f>IFERROR(IF('Non-household delivery'!C80&lt;="2024-25", INDEX( 'PR19 Forecast'!$D$4:$D$139, MATCH('Non-household delivery'!A80, 'PR19 Forecast'!$G$4:$G$139, 0)), INDEX('PR24 Forecast'!$U$5:$U$140, MATCH('Non-household delivery'!$A80, 'PR24 Forecast'!$AA$5:$AA$140, 0))), "")</f>
        <v>8.6999999999999994E-2</v>
      </c>
      <c r="F80" s="4" t="str">
        <f>IFERROR(INDEX('Historic replacements'!$F$3:$F$233, MATCH('Non-household delivery'!$A80, 'Historic replacements'!$A$3:$A$233, 0)), "")</f>
        <v/>
      </c>
      <c r="G80" s="9">
        <f>IFERROR(IF($C80 &lt;= "2023-24", $F80, IF(C80 = "2024-25", INDEX( 'PR24 Forecast'!$U$5:$U$140, MATCH('Non-household delivery'!$A80, 'PR24 Forecast'!$AA$5:$AA$140, 0)), 'Non-household delivery'!E80)),"")</f>
        <v>0</v>
      </c>
      <c r="H80" s="10">
        <f t="shared" si="19"/>
        <v>0</v>
      </c>
      <c r="I80" s="9" t="str">
        <f>IF(C80&gt;="2025-26",D80*'Non-household rates'!$O$54*'Non-household rates'!$O$85, "")</f>
        <v/>
      </c>
      <c r="J80" s="9" t="str">
        <f t="shared" si="13"/>
        <v/>
      </c>
      <c r="M80"/>
    </row>
    <row r="81" spans="1:13" ht="14.25">
      <c r="A81" s="4" t="str">
        <f t="shared" si="3"/>
        <v>HDD26</v>
      </c>
      <c r="B81" s="4" t="s">
        <v>60</v>
      </c>
      <c r="C81" s="4" t="s">
        <v>101</v>
      </c>
      <c r="D81" s="4">
        <f>IF(C81 &lt; "2024-25", INDEX('Historic replacements'!$D$3:$D$233, MATCH('Non-household delivery'!A81, 'Historic replacements'!$A$3:$A$233, 0)), INDEX('PR24 Forecast'!$X$5:$X$140, MATCH('Non-household delivery'!A81, 'PR24 Forecast'!$AA$5:$AA$140, 0)))</f>
        <v>7.6719999999999997</v>
      </c>
      <c r="E81" s="9">
        <f>IFERROR(IF('Non-household delivery'!C81&lt;="2024-25", INDEX( 'PR19 Forecast'!$D$4:$D$139, MATCH('Non-household delivery'!A81, 'PR19 Forecast'!$G$4:$G$139, 0)), INDEX('PR24 Forecast'!$U$5:$U$140, MATCH('Non-household delivery'!$A81, 'PR24 Forecast'!$AA$5:$AA$140, 0))), "")</f>
        <v>0.04</v>
      </c>
      <c r="F81" s="4" t="str">
        <f>IFERROR(INDEX('Historic replacements'!$F$3:$F$233, MATCH('Non-household delivery'!$A81, 'Historic replacements'!$A$3:$A$233, 0)), "")</f>
        <v/>
      </c>
      <c r="G81" s="9">
        <f>IFERROR(IF($C81 &lt;= "2023-24", $F81, IF(C81 = "2024-25", INDEX( 'PR24 Forecast'!$U$5:$U$140, MATCH('Non-household delivery'!$A81, 'PR24 Forecast'!$AA$5:$AA$140, 0)), 'Non-household delivery'!E81)),"")</f>
        <v>0.04</v>
      </c>
      <c r="H81" s="10">
        <f t="shared" si="19"/>
        <v>5.2137643378519297E-3</v>
      </c>
      <c r="I81" s="9">
        <f>IF(C81&gt;="2025-26",D81*'Non-household rates'!$O$54*'Non-household rates'!$O$85, "")</f>
        <v>0.15644239904716065</v>
      </c>
      <c r="J81" s="9">
        <f t="shared" si="13"/>
        <v>-0.11644239904716064</v>
      </c>
      <c r="M81"/>
    </row>
    <row r="82" spans="1:13" ht="14.25">
      <c r="A82" s="4" t="str">
        <f t="shared" si="3"/>
        <v>HDD27</v>
      </c>
      <c r="B82" s="4" t="s">
        <v>60</v>
      </c>
      <c r="C82" s="4" t="s">
        <v>102</v>
      </c>
      <c r="D82" s="4">
        <f>IF(C82 &lt; "2024-25", INDEX('Historic replacements'!$D$3:$D$233, MATCH('Non-household delivery'!A82, 'Historic replacements'!$A$3:$A$233, 0)), INDEX('PR24 Forecast'!$X$5:$X$140, MATCH('Non-household delivery'!A82, 'PR24 Forecast'!$AA$5:$AA$140, 0)))</f>
        <v>7.7439999999999998</v>
      </c>
      <c r="E82" s="9">
        <f>IFERROR(IF('Non-household delivery'!C82&lt;="2024-25", INDEX( 'PR19 Forecast'!$D$4:$D$139, MATCH('Non-household delivery'!A82, 'PR19 Forecast'!$G$4:$G$139, 0)), INDEX('PR24 Forecast'!$U$5:$U$140, MATCH('Non-household delivery'!$A82, 'PR24 Forecast'!$AA$5:$AA$140, 0))), "")</f>
        <v>0.04</v>
      </c>
      <c r="F82" s="4" t="str">
        <f>IFERROR(INDEX('Historic replacements'!$F$3:$F$233, MATCH('Non-household delivery'!$A82, 'Historic replacements'!$A$3:$A$233, 0)), "")</f>
        <v/>
      </c>
      <c r="G82" s="9">
        <f>IFERROR(IF($C82 &lt;= "2023-24", $F82, IF(C82 = "2024-25", INDEX( 'PR24 Forecast'!$U$5:$U$140, MATCH('Non-household delivery'!$A82, 'PR24 Forecast'!$AA$5:$AA$140, 0)), 'Non-household delivery'!E82)),"")</f>
        <v>0.04</v>
      </c>
      <c r="H82" s="10">
        <f t="shared" si="19"/>
        <v>5.1652892561983473E-3</v>
      </c>
      <c r="I82" s="9">
        <f>IF(C82&gt;="2025-26",D82*'Non-household rates'!$O$54*'Non-household rates'!$O$85, "")</f>
        <v>0.15791057588910479</v>
      </c>
      <c r="J82" s="9">
        <f t="shared" si="13"/>
        <v>-0.11791057588910478</v>
      </c>
      <c r="M82"/>
    </row>
    <row r="83" spans="1:13" ht="14.25">
      <c r="A83" s="4" t="str">
        <f t="shared" si="3"/>
        <v>HDD28</v>
      </c>
      <c r="B83" s="4" t="s">
        <v>60</v>
      </c>
      <c r="C83" s="4" t="s">
        <v>103</v>
      </c>
      <c r="D83" s="4">
        <f>IF(C83 &lt; "2024-25", INDEX('Historic replacements'!$D$3:$D$233, MATCH('Non-household delivery'!A83, 'Historic replacements'!$A$3:$A$233, 0)), INDEX('PR24 Forecast'!$X$5:$X$140, MATCH('Non-household delivery'!A83, 'PR24 Forecast'!$AA$5:$AA$140, 0)))</f>
        <v>7.8160000000000007</v>
      </c>
      <c r="E83" s="9">
        <f>IFERROR(IF('Non-household delivery'!C83&lt;="2024-25", INDEX( 'PR19 Forecast'!$D$4:$D$139, MATCH('Non-household delivery'!A83, 'PR19 Forecast'!$G$4:$G$139, 0)), INDEX('PR24 Forecast'!$U$5:$U$140, MATCH('Non-household delivery'!$A83, 'PR24 Forecast'!$AA$5:$AA$140, 0))), "")</f>
        <v>0.04</v>
      </c>
      <c r="F83" s="4" t="str">
        <f>IFERROR(INDEX('Historic replacements'!$F$3:$F$233, MATCH('Non-household delivery'!$A83, 'Historic replacements'!$A$3:$A$233, 0)), "")</f>
        <v/>
      </c>
      <c r="G83" s="9">
        <f>IFERROR(IF($C83 &lt;= "2023-24", $F83, IF(C83 = "2024-25", INDEX( 'PR24 Forecast'!$U$5:$U$140, MATCH('Non-household delivery'!$A83, 'PR24 Forecast'!$AA$5:$AA$140, 0)), 'Non-household delivery'!E83)),"")</f>
        <v>0.04</v>
      </c>
      <c r="H83" s="10">
        <f t="shared" si="19"/>
        <v>5.1177072671443188E-3</v>
      </c>
      <c r="I83" s="9">
        <f>IF(C83&gt;="2025-26",D83*'Non-household rates'!$O$54*'Non-household rates'!$O$85, "")</f>
        <v>0.15937875273104896</v>
      </c>
      <c r="J83" s="9">
        <f t="shared" si="13"/>
        <v>-0.11937875273104895</v>
      </c>
      <c r="M83"/>
    </row>
    <row r="84" spans="1:13" ht="14.25">
      <c r="A84" s="4" t="str">
        <f t="shared" si="3"/>
        <v>HDD29</v>
      </c>
      <c r="B84" s="4" t="s">
        <v>60</v>
      </c>
      <c r="C84" s="4" t="s">
        <v>104</v>
      </c>
      <c r="D84" s="4">
        <f>IF(C84 &lt; "2024-25", INDEX('Historic replacements'!$D$3:$D$233, MATCH('Non-household delivery'!A84, 'Historic replacements'!$A$3:$A$233, 0)), INDEX('PR24 Forecast'!$X$5:$X$140, MATCH('Non-household delivery'!A84, 'PR24 Forecast'!$AA$5:$AA$140, 0)))</f>
        <v>7.8869999999999996</v>
      </c>
      <c r="E84" s="9">
        <f>IFERROR(IF('Non-household delivery'!C84&lt;="2024-25", INDEX( 'PR19 Forecast'!$D$4:$D$139, MATCH('Non-household delivery'!A84, 'PR19 Forecast'!$G$4:$G$139, 0)), INDEX('PR24 Forecast'!$U$5:$U$140, MATCH('Non-household delivery'!$A84, 'PR24 Forecast'!$AA$5:$AA$140, 0))), "")</f>
        <v>0.04</v>
      </c>
      <c r="F84" s="4" t="str">
        <f>IFERROR(INDEX('Historic replacements'!$F$3:$F$233, MATCH('Non-household delivery'!$A84, 'Historic replacements'!$A$3:$A$233, 0)), "")</f>
        <v/>
      </c>
      <c r="G84" s="9">
        <f>IFERROR(IF($C84 &lt;= "2023-24", $F84, IF(C84 = "2024-25", INDEX( 'PR24 Forecast'!$U$5:$U$140, MATCH('Non-household delivery'!$A84, 'PR24 Forecast'!$AA$5:$AA$140, 0)), 'Non-household delivery'!E84)),"")</f>
        <v>0.04</v>
      </c>
      <c r="H84" s="10">
        <f t="shared" si="19"/>
        <v>5.071636870800051E-3</v>
      </c>
      <c r="I84" s="9">
        <f>IF(C84&gt;="2025-26",D84*'Non-household rates'!$O$54*'Non-household rates'!$O$85, "")</f>
        <v>0.16082653822796608</v>
      </c>
      <c r="J84" s="9">
        <f t="shared" ref="J84:J147" si="20">IF(C84 &gt;="2025-26", E84-I84, "")</f>
        <v>-0.12082653822796607</v>
      </c>
      <c r="M84"/>
    </row>
    <row r="85" spans="1:13" ht="14.25">
      <c r="A85" s="4" t="str">
        <f t="shared" si="3"/>
        <v>HDD30</v>
      </c>
      <c r="B85" s="4" t="s">
        <v>60</v>
      </c>
      <c r="C85" s="4" t="s">
        <v>105</v>
      </c>
      <c r="D85" s="4">
        <f>IF(C85 &lt; "2024-25", INDEX('Historic replacements'!$D$3:$D$233, MATCH('Non-household delivery'!A85, 'Historic replacements'!$A$3:$A$233, 0)), INDEX('PR24 Forecast'!$X$5:$X$140, MATCH('Non-household delivery'!A85, 'PR24 Forecast'!$AA$5:$AA$140, 0)))</f>
        <v>7.9539999999999997</v>
      </c>
      <c r="E85" s="9">
        <f>IFERROR(IF('Non-household delivery'!C85&lt;="2024-25", INDEX( 'PR19 Forecast'!$D$4:$D$139, MATCH('Non-household delivery'!A85, 'PR19 Forecast'!$G$4:$G$139, 0)), INDEX('PR24 Forecast'!$U$5:$U$140, MATCH('Non-household delivery'!$A85, 'PR24 Forecast'!$AA$5:$AA$140, 0))), "")</f>
        <v>0.04</v>
      </c>
      <c r="F85" s="4" t="str">
        <f>IFERROR(INDEX('Historic replacements'!$F$3:$F$233, MATCH('Non-household delivery'!$A85, 'Historic replacements'!$A$3:$A$233, 0)), "")</f>
        <v/>
      </c>
      <c r="G85" s="9">
        <f>IFERROR(IF($C85 &lt;= "2023-24", $F85, IF(C85 = "2024-25", INDEX( 'PR24 Forecast'!$U$5:$U$140, MATCH('Non-household delivery'!$A85, 'PR24 Forecast'!$AA$5:$AA$140, 0)), 'Non-household delivery'!E85)),"")</f>
        <v>0.04</v>
      </c>
      <c r="H85" s="10">
        <f t="shared" si="19"/>
        <v>5.0289162685441292E-3</v>
      </c>
      <c r="I85" s="9">
        <f>IF(C85&gt;="2025-26",D85*'Non-household rates'!$O$54*'Non-household rates'!$O$85, "")</f>
        <v>0.16219275834477526</v>
      </c>
      <c r="J85" s="9">
        <f t="shared" si="20"/>
        <v>-0.12219275834477525</v>
      </c>
      <c r="M85"/>
    </row>
    <row r="86" spans="1:13" ht="14.25">
      <c r="A86" s="4" t="str">
        <f t="shared" si="3"/>
        <v>NES12</v>
      </c>
      <c r="B86" s="4" t="s">
        <v>41</v>
      </c>
      <c r="C86" s="4" t="s">
        <v>28</v>
      </c>
      <c r="D86" s="4">
        <f>IF(C86 &lt; "2024-25", INDEX('Historic replacements'!$D$3:$D$233, MATCH('Non-household delivery'!A86, 'Historic replacements'!$A$3:$A$233, 0)), INDEX('PR24 Forecast'!$X$5:$X$140, MATCH('Non-household delivery'!A86, 'PR24 Forecast'!$AA$5:$AA$140, 0)))</f>
        <v>110.675</v>
      </c>
      <c r="E86" s="9" t="str">
        <f>IFERROR(IF('Non-household delivery'!C86&lt;="2024-25", INDEX( 'PR19 Forecast'!$D$4:$D$139, MATCH('Non-household delivery'!A86, 'PR19 Forecast'!$G$4:$G$139, 0)), INDEX('PR24 Forecast'!$U$5:$U$140, MATCH('Non-household delivery'!$A86, 'PR24 Forecast'!$AA$5:$AA$140, 0))), "")</f>
        <v/>
      </c>
      <c r="F86" s="4">
        <f>IFERROR(INDEX('Historic replacements'!$F$3:$F$233, MATCH('Non-household delivery'!$A86, 'Historic replacements'!$A$3:$A$233, 0)), "")</f>
        <v>0.55500000000000005</v>
      </c>
      <c r="G86" s="9">
        <f>IFERROR(IF($C86 &lt;= "2023-24", $F86, IF(C86 = "2024-25", INDEX( 'PR24 Forecast'!$U$5:$U$140, MATCH('Non-household delivery'!$A86, 'PR24 Forecast'!$AA$5:$AA$140, 0)), 'Non-household delivery'!E86)),"")</f>
        <v>0.55500000000000005</v>
      </c>
      <c r="H86" s="10">
        <f t="shared" si="19"/>
        <v>5.0146826293200816E-3</v>
      </c>
      <c r="I86" s="9" t="str">
        <f>IF(C86&gt;="2025-26",D86*'Non-household rates'!$O$54*'Non-household rates'!$O$85, "")</f>
        <v/>
      </c>
      <c r="J86" s="9" t="str">
        <f t="shared" si="20"/>
        <v/>
      </c>
      <c r="M86"/>
    </row>
    <row r="87" spans="1:13" ht="14.25">
      <c r="A87" s="4" t="str">
        <f t="shared" si="3"/>
        <v>NES13</v>
      </c>
      <c r="B87" s="4" t="s">
        <v>41</v>
      </c>
      <c r="C87" s="4" t="s">
        <v>29</v>
      </c>
      <c r="D87" s="4">
        <f>IF(C87 &lt; "2024-25", INDEX('Historic replacements'!$D$3:$D$233, MATCH('Non-household delivery'!A87, 'Historic replacements'!$A$3:$A$233, 0)), INDEX('PR24 Forecast'!$X$5:$X$140, MATCH('Non-household delivery'!A87, 'PR24 Forecast'!$AA$5:$AA$140, 0)))</f>
        <v>111.10599999999999</v>
      </c>
      <c r="E87" s="9" t="str">
        <f>IFERROR(IF('Non-household delivery'!C87&lt;="2024-25", INDEX( 'PR19 Forecast'!$D$4:$D$139, MATCH('Non-household delivery'!A87, 'PR19 Forecast'!$G$4:$G$139, 0)), INDEX('PR24 Forecast'!$U$5:$U$140, MATCH('Non-household delivery'!$A87, 'PR24 Forecast'!$AA$5:$AA$140, 0))), "")</f>
        <v/>
      </c>
      <c r="F87" s="4">
        <f>IFERROR(INDEX('Historic replacements'!$F$3:$F$233, MATCH('Non-household delivery'!$A87, 'Historic replacements'!$A$3:$A$233, 0)), "")</f>
        <v>2.6419999999999999</v>
      </c>
      <c r="G87" s="9">
        <f>IFERROR(IF($C87 &lt;= "2023-24", $F87, IF(C87 = "2024-25", INDEX( 'PR24 Forecast'!$U$5:$U$140, MATCH('Non-household delivery'!$A87, 'PR24 Forecast'!$AA$5:$AA$140, 0)), 'Non-household delivery'!E87)),"")</f>
        <v>2.6419999999999999</v>
      </c>
      <c r="H87" s="10">
        <f t="shared" si="19"/>
        <v>2.3779093838316563E-2</v>
      </c>
      <c r="I87" s="9" t="str">
        <f>IF(C87&gt;="2025-26",D87*'Non-household rates'!$O$54*'Non-household rates'!$O$85, "")</f>
        <v/>
      </c>
      <c r="J87" s="9" t="str">
        <f t="shared" si="20"/>
        <v/>
      </c>
      <c r="M87"/>
    </row>
    <row r="88" spans="1:13" ht="14.25">
      <c r="A88" s="4" t="str">
        <f t="shared" si="3"/>
        <v>NES14</v>
      </c>
      <c r="B88" s="4" t="s">
        <v>41</v>
      </c>
      <c r="C88" s="4" t="s">
        <v>30</v>
      </c>
      <c r="D88" s="4">
        <f>IF(C88 &lt; "2024-25", INDEX('Historic replacements'!$D$3:$D$233, MATCH('Non-household delivery'!A88, 'Historic replacements'!$A$3:$A$233, 0)), INDEX('PR24 Forecast'!$X$5:$X$140, MATCH('Non-household delivery'!A88, 'PR24 Forecast'!$AA$5:$AA$140, 0)))</f>
        <v>109.526</v>
      </c>
      <c r="E88" s="9" t="str">
        <f>IFERROR(IF('Non-household delivery'!C88&lt;="2024-25", INDEX( 'PR19 Forecast'!$D$4:$D$139, MATCH('Non-household delivery'!A88, 'PR19 Forecast'!$G$4:$G$139, 0)), INDEX('PR24 Forecast'!$U$5:$U$140, MATCH('Non-household delivery'!$A88, 'PR24 Forecast'!$AA$5:$AA$140, 0))), "")</f>
        <v/>
      </c>
      <c r="F88" s="4">
        <f>IFERROR(INDEX('Historic replacements'!$F$3:$F$233, MATCH('Non-household delivery'!$A88, 'Historic replacements'!$A$3:$A$233, 0)), "")</f>
        <v>2.7669999999999999</v>
      </c>
      <c r="G88" s="9">
        <f>IFERROR(IF($C88 &lt;= "2023-24", $F88, IF(C88 = "2024-25", INDEX( 'PR24 Forecast'!$U$5:$U$140, MATCH('Non-household delivery'!$A88, 'PR24 Forecast'!$AA$5:$AA$140, 0)), 'Non-household delivery'!E88)),"")</f>
        <v>2.7669999999999999</v>
      </c>
      <c r="H88" s="10">
        <f t="shared" si="19"/>
        <v>2.5263407775322756E-2</v>
      </c>
      <c r="I88" s="9" t="str">
        <f>IF(C88&gt;="2025-26",D88*'Non-household rates'!$O$54*'Non-household rates'!$O$85, "")</f>
        <v/>
      </c>
      <c r="J88" s="9" t="str">
        <f t="shared" si="20"/>
        <v/>
      </c>
      <c r="M88"/>
    </row>
    <row r="89" spans="1:13" ht="14.25">
      <c r="A89" s="4" t="str">
        <f t="shared" si="3"/>
        <v>NES15</v>
      </c>
      <c r="B89" s="4" t="s">
        <v>41</v>
      </c>
      <c r="C89" s="4" t="s">
        <v>31</v>
      </c>
      <c r="D89" s="4">
        <f>IF(C89 &lt; "2024-25", INDEX('Historic replacements'!$D$3:$D$233, MATCH('Non-household delivery'!A89, 'Historic replacements'!$A$3:$A$233, 0)), INDEX('PR24 Forecast'!$X$5:$X$140, MATCH('Non-household delivery'!A89, 'PR24 Forecast'!$AA$5:$AA$140, 0)))</f>
        <v>108.514</v>
      </c>
      <c r="E89" s="9" t="str">
        <f>IFERROR(IF('Non-household delivery'!C89&lt;="2024-25", INDEX( 'PR19 Forecast'!$D$4:$D$139, MATCH('Non-household delivery'!A89, 'PR19 Forecast'!$G$4:$G$139, 0)), INDEX('PR24 Forecast'!$U$5:$U$140, MATCH('Non-household delivery'!$A89, 'PR24 Forecast'!$AA$5:$AA$140, 0))), "")</f>
        <v/>
      </c>
      <c r="F89" s="4">
        <f>IFERROR(INDEX('Historic replacements'!$F$3:$F$233, MATCH('Non-household delivery'!$A89, 'Historic replacements'!$A$3:$A$233, 0)), "")</f>
        <v>4.3760000000000003</v>
      </c>
      <c r="G89" s="9">
        <f>IFERROR(IF($C89 &lt;= "2023-24", $F89, IF(C89 = "2024-25", INDEX( 'PR24 Forecast'!$U$5:$U$140, MATCH('Non-household delivery'!$A89, 'PR24 Forecast'!$AA$5:$AA$140, 0)), 'Non-household delivery'!E89)),"")</f>
        <v>4.3760000000000003</v>
      </c>
      <c r="H89" s="10">
        <f t="shared" si="19"/>
        <v>4.0326593803564521E-2</v>
      </c>
      <c r="I89" s="9" t="str">
        <f>IF(C89&gt;="2025-26",D89*'Non-household rates'!$O$54*'Non-household rates'!$O$85, "")</f>
        <v/>
      </c>
      <c r="J89" s="9" t="str">
        <f t="shared" si="20"/>
        <v/>
      </c>
      <c r="M89"/>
    </row>
    <row r="90" spans="1:13" ht="14.25">
      <c r="A90" s="4" t="str">
        <f t="shared" si="3"/>
        <v>NES16</v>
      </c>
      <c r="B90" s="4" t="s">
        <v>41</v>
      </c>
      <c r="C90" s="4" t="s">
        <v>32</v>
      </c>
      <c r="D90" s="4">
        <f>IF(C90 &lt; "2024-25", INDEX('Historic replacements'!$D$3:$D$233, MATCH('Non-household delivery'!A90, 'Historic replacements'!$A$3:$A$233, 0)), INDEX('PR24 Forecast'!$X$5:$X$140, MATCH('Non-household delivery'!A90, 'PR24 Forecast'!$AA$5:$AA$140, 0)))</f>
        <v>107.745</v>
      </c>
      <c r="E90" s="9" t="str">
        <f>IFERROR(IF('Non-household delivery'!C90&lt;="2024-25", INDEX( 'PR19 Forecast'!$D$4:$D$139, MATCH('Non-household delivery'!A90, 'PR19 Forecast'!$G$4:$G$139, 0)), INDEX('PR24 Forecast'!$U$5:$U$140, MATCH('Non-household delivery'!$A90, 'PR24 Forecast'!$AA$5:$AA$140, 0))), "")</f>
        <v/>
      </c>
      <c r="F90" s="4">
        <f>IFERROR(INDEX('Historic replacements'!$F$3:$F$233, MATCH('Non-household delivery'!$A90, 'Historic replacements'!$A$3:$A$233, 0)), "")</f>
        <v>2.21</v>
      </c>
      <c r="G90" s="9">
        <f>IFERROR(IF($C90 &lt;= "2023-24", $F90, IF(C90 = "2024-25", INDEX( 'PR24 Forecast'!$U$5:$U$140, MATCH('Non-household delivery'!$A90, 'PR24 Forecast'!$AA$5:$AA$140, 0)), 'Non-household delivery'!E90)),"")</f>
        <v>2.21</v>
      </c>
      <c r="H90" s="10">
        <f t="shared" si="19"/>
        <v>2.0511392640029699E-2</v>
      </c>
      <c r="I90" s="9" t="str">
        <f>IF(C90&gt;="2025-26",D90*'Non-household rates'!$O$54*'Non-household rates'!$O$85, "")</f>
        <v/>
      </c>
      <c r="J90" s="9" t="str">
        <f t="shared" si="20"/>
        <v/>
      </c>
      <c r="M90"/>
    </row>
    <row r="91" spans="1:13" ht="14.25">
      <c r="A91" s="4" t="str">
        <f t="shared" si="3"/>
        <v>NES17</v>
      </c>
      <c r="B91" s="4" t="s">
        <v>41</v>
      </c>
      <c r="C91" s="4" t="s">
        <v>33</v>
      </c>
      <c r="D91" s="4">
        <f>IF(C91 &lt; "2024-25", INDEX('Historic replacements'!$D$3:$D$233, MATCH('Non-household delivery'!A91, 'Historic replacements'!$A$3:$A$233, 0)), INDEX('PR24 Forecast'!$X$5:$X$140, MATCH('Non-household delivery'!A91, 'PR24 Forecast'!$AA$5:$AA$140, 0)))</f>
        <v>111.282</v>
      </c>
      <c r="E91" s="9" t="str">
        <f>IFERROR(IF('Non-household delivery'!C91&lt;="2024-25", INDEX( 'PR19 Forecast'!$D$4:$D$139, MATCH('Non-household delivery'!A91, 'PR19 Forecast'!$G$4:$G$139, 0)), INDEX('PR24 Forecast'!$U$5:$U$140, MATCH('Non-household delivery'!$A91, 'PR24 Forecast'!$AA$5:$AA$140, 0))), "")</f>
        <v/>
      </c>
      <c r="F91" s="4">
        <f>IFERROR(INDEX('Historic replacements'!$F$3:$F$233, MATCH('Non-household delivery'!$A91, 'Historic replacements'!$A$3:$A$233, 0)), "")</f>
        <v>0.95499999999999996</v>
      </c>
      <c r="G91" s="9">
        <f>IFERROR(IF($C91 &lt;= "2023-24", $F91, IF(C91 = "2024-25", INDEX( 'PR24 Forecast'!$U$5:$U$140, MATCH('Non-household delivery'!$A91, 'PR24 Forecast'!$AA$5:$AA$140, 0)), 'Non-household delivery'!E91)),"")</f>
        <v>0.95499999999999996</v>
      </c>
      <c r="H91" s="10">
        <f t="shared" si="19"/>
        <v>8.5818011897701336E-3</v>
      </c>
      <c r="I91" s="9" t="str">
        <f>IF(C91&gt;="2025-26",D91*'Non-household rates'!$O$54*'Non-household rates'!$O$85, "")</f>
        <v/>
      </c>
      <c r="J91" s="9" t="str">
        <f t="shared" si="20"/>
        <v/>
      </c>
      <c r="M91"/>
    </row>
    <row r="92" spans="1:13" ht="14.25">
      <c r="A92" s="4" t="str">
        <f t="shared" si="3"/>
        <v>NES18</v>
      </c>
      <c r="B92" s="4" t="s">
        <v>41</v>
      </c>
      <c r="C92" s="4" t="s">
        <v>34</v>
      </c>
      <c r="D92" s="4">
        <f>IF(C92 &lt; "2024-25", INDEX('Historic replacements'!$D$3:$D$233, MATCH('Non-household delivery'!A92, 'Historic replacements'!$A$3:$A$233, 0)), INDEX('PR24 Forecast'!$X$5:$X$140, MATCH('Non-household delivery'!A92, 'PR24 Forecast'!$AA$5:$AA$140, 0)))</f>
        <v>108.703</v>
      </c>
      <c r="E92" s="9">
        <f>IFERROR(IF('Non-household delivery'!C92&lt;="2024-25", INDEX( 'PR19 Forecast'!$D$4:$D$139, MATCH('Non-household delivery'!A92, 'PR19 Forecast'!$G$4:$G$139, 0)), INDEX('PR24 Forecast'!$U$5:$U$140, MATCH('Non-household delivery'!$A92, 'PR24 Forecast'!$AA$5:$AA$140, 0))), "")</f>
        <v>0.56999999999999995</v>
      </c>
      <c r="F92" s="4">
        <f>IFERROR(INDEX('Historic replacements'!$F$3:$F$233, MATCH('Non-household delivery'!$A92, 'Historic replacements'!$A$3:$A$233, 0)), "")</f>
        <v>0.56999999999999995</v>
      </c>
      <c r="G92" s="9">
        <f>IFERROR(IF($C92 &lt;= "2023-24", $F92, IF(C92 = "2024-25", INDEX( 'PR24 Forecast'!$U$5:$U$140, MATCH('Non-household delivery'!$A92, 'PR24 Forecast'!$AA$5:$AA$140, 0)), 'Non-household delivery'!E92)),"")</f>
        <v>0.56999999999999995</v>
      </c>
      <c r="H92" s="10">
        <f t="shared" si="19"/>
        <v>5.2436455295622013E-3</v>
      </c>
      <c r="I92" s="9" t="str">
        <f>IF(C92&gt;="2025-26",D92*'Non-household rates'!$O$54*'Non-household rates'!$O$85, "")</f>
        <v/>
      </c>
      <c r="J92" s="9" t="str">
        <f t="shared" si="20"/>
        <v/>
      </c>
      <c r="M92"/>
    </row>
    <row r="93" spans="1:13" ht="14.25">
      <c r="A93" s="4" t="str">
        <f t="shared" si="3"/>
        <v>NES19</v>
      </c>
      <c r="B93" s="4" t="s">
        <v>41</v>
      </c>
      <c r="C93" s="4" t="s">
        <v>35</v>
      </c>
      <c r="D93" s="4">
        <f>IF(C93 &lt; "2024-25", INDEX('Historic replacements'!$D$3:$D$233, MATCH('Non-household delivery'!A93, 'Historic replacements'!$A$3:$A$233, 0)), INDEX('PR24 Forecast'!$X$5:$X$140, MATCH('Non-household delivery'!A93, 'PR24 Forecast'!$AA$5:$AA$140, 0)))</f>
        <v>108.684</v>
      </c>
      <c r="E93" s="9">
        <f>IFERROR(IF('Non-household delivery'!C93&lt;="2024-25", INDEX( 'PR19 Forecast'!$D$4:$D$139, MATCH('Non-household delivery'!A93, 'PR19 Forecast'!$G$4:$G$139, 0)), INDEX('PR24 Forecast'!$U$5:$U$140, MATCH('Non-household delivery'!$A93, 'PR24 Forecast'!$AA$5:$AA$140, 0))), "")</f>
        <v>0.77200000000000002</v>
      </c>
      <c r="F93" s="4">
        <f>IFERROR(INDEX('Historic replacements'!$F$3:$F$233, MATCH('Non-household delivery'!$A93, 'Historic replacements'!$A$3:$A$233, 0)), "")</f>
        <v>0.77200000000000002</v>
      </c>
      <c r="G93" s="9">
        <f>IFERROR(IF($C93 &lt;= "2023-24", $F93, IF(C93 = "2024-25", INDEX( 'PR24 Forecast'!$U$5:$U$140, MATCH('Non-household delivery'!$A93, 'PR24 Forecast'!$AA$5:$AA$140, 0)), 'Non-household delivery'!E93)),"")</f>
        <v>0.77200000000000002</v>
      </c>
      <c r="H93" s="10">
        <f t="shared" si="19"/>
        <v>7.103161458908395E-3</v>
      </c>
      <c r="I93" s="9" t="str">
        <f>IF(C93&gt;="2025-26",D93*'Non-household rates'!$O$54*'Non-household rates'!$O$85, "")</f>
        <v/>
      </c>
      <c r="J93" s="9" t="str">
        <f t="shared" si="20"/>
        <v/>
      </c>
      <c r="M93"/>
    </row>
    <row r="94" spans="1:13" ht="14.25">
      <c r="A94" s="4" t="str">
        <f t="shared" si="3"/>
        <v>NES20</v>
      </c>
      <c r="B94" s="4" t="s">
        <v>41</v>
      </c>
      <c r="C94" s="4" t="s">
        <v>36</v>
      </c>
      <c r="D94" s="4">
        <f>IF(C94 &lt; "2024-25", INDEX('Historic replacements'!$D$3:$D$233, MATCH('Non-household delivery'!A94, 'Historic replacements'!$A$3:$A$233, 0)), INDEX('PR24 Forecast'!$X$5:$X$140, MATCH('Non-household delivery'!A94, 'PR24 Forecast'!$AA$5:$AA$140, 0)))</f>
        <v>108.895</v>
      </c>
      <c r="E94" s="9">
        <f>IFERROR(IF('Non-household delivery'!C94&lt;="2024-25", INDEX( 'PR19 Forecast'!$D$4:$D$139, MATCH('Non-household delivery'!A94, 'PR19 Forecast'!$G$4:$G$139, 0)), INDEX('PR24 Forecast'!$U$5:$U$140, MATCH('Non-household delivery'!$A94, 'PR24 Forecast'!$AA$5:$AA$140, 0))), "")</f>
        <v>0.20200000000000001</v>
      </c>
      <c r="F94" s="4">
        <f>IFERROR(INDEX('Historic replacements'!$F$3:$F$233, MATCH('Non-household delivery'!$A94, 'Historic replacements'!$A$3:$A$233, 0)), "")</f>
        <v>1.31</v>
      </c>
      <c r="G94" s="9">
        <f>IFERROR(IF($C94 &lt;= "2023-24", $F94, IF(C94 = "2024-25", INDEX( 'PR24 Forecast'!$U$5:$U$140, MATCH('Non-household delivery'!$A94, 'PR24 Forecast'!$AA$5:$AA$140, 0)), 'Non-household delivery'!E94)),"")</f>
        <v>1.31</v>
      </c>
      <c r="H94" s="10">
        <f t="shared" si="19"/>
        <v>1.2029937095367097E-2</v>
      </c>
      <c r="I94" s="9" t="str">
        <f>IF(C94&gt;="2025-26",D94*'Non-household rates'!$O$54*'Non-household rates'!$O$85, "")</f>
        <v/>
      </c>
      <c r="J94" s="9" t="str">
        <f t="shared" si="20"/>
        <v/>
      </c>
      <c r="M94"/>
    </row>
    <row r="95" spans="1:13" ht="14.25">
      <c r="A95" s="4" t="str">
        <f t="shared" si="3"/>
        <v>NES21</v>
      </c>
      <c r="B95" s="4" t="s">
        <v>41</v>
      </c>
      <c r="C95" s="4" t="s">
        <v>37</v>
      </c>
      <c r="D95" s="4">
        <f>IF(C95 &lt; "2024-25", INDEX('Historic replacements'!$D$3:$D$233, MATCH('Non-household delivery'!A95, 'Historic replacements'!$A$3:$A$233, 0)), INDEX('PR24 Forecast'!$X$5:$X$140, MATCH('Non-household delivery'!A95, 'PR24 Forecast'!$AA$5:$AA$140, 0)))</f>
        <v>108.544</v>
      </c>
      <c r="E95" s="9">
        <f>IFERROR(IF('Non-household delivery'!C95&lt;="2024-25", INDEX( 'PR19 Forecast'!$D$4:$D$139, MATCH('Non-household delivery'!A95, 'PR19 Forecast'!$G$4:$G$139, 0)), INDEX('PR24 Forecast'!$U$5:$U$140, MATCH('Non-household delivery'!$A95, 'PR24 Forecast'!$AA$5:$AA$140, 0))), "")</f>
        <v>1.9830000000000001</v>
      </c>
      <c r="F95" s="4">
        <f>IFERROR(INDEX('Historic replacements'!$F$3:$F$233, MATCH('Non-household delivery'!$A95, 'Historic replacements'!$A$3:$A$233, 0)), "")</f>
        <v>0.78300000000000003</v>
      </c>
      <c r="G95" s="9">
        <f>IFERROR(IF($C95 &lt;= "2023-24", $F95, IF(C95 = "2024-25", INDEX( 'PR24 Forecast'!$U$5:$U$140, MATCH('Non-household delivery'!$A95, 'PR24 Forecast'!$AA$5:$AA$140, 0)), 'Non-household delivery'!E95)),"")</f>
        <v>0.78300000000000003</v>
      </c>
      <c r="H95" s="10">
        <f t="shared" si="19"/>
        <v>7.2136645047169816E-3</v>
      </c>
      <c r="I95" s="9" t="str">
        <f>IF(C95&gt;="2025-26",D95*'Non-household rates'!$O$54*'Non-household rates'!$O$85, "")</f>
        <v/>
      </c>
      <c r="J95" s="9" t="str">
        <f t="shared" si="20"/>
        <v/>
      </c>
      <c r="M95"/>
    </row>
    <row r="96" spans="1:13" ht="14.25">
      <c r="A96" s="4" t="str">
        <f t="shared" si="3"/>
        <v>NES22</v>
      </c>
      <c r="B96" s="4" t="s">
        <v>41</v>
      </c>
      <c r="C96" s="4" t="s">
        <v>38</v>
      </c>
      <c r="D96" s="4">
        <f>IF(C96 &lt; "2024-25", INDEX('Historic replacements'!$D$3:$D$233, MATCH('Non-household delivery'!A96, 'Historic replacements'!$A$3:$A$233, 0)), INDEX('PR24 Forecast'!$X$5:$X$140, MATCH('Non-household delivery'!A96, 'PR24 Forecast'!$AA$5:$AA$140, 0)))</f>
        <v>108.08799999999999</v>
      </c>
      <c r="E96" s="9">
        <f>IFERROR(IF('Non-household delivery'!C96&lt;="2024-25", INDEX( 'PR19 Forecast'!$D$4:$D$139, MATCH('Non-household delivery'!A96, 'PR19 Forecast'!$G$4:$G$139, 0)), INDEX('PR24 Forecast'!$U$5:$U$140, MATCH('Non-household delivery'!$A96, 'PR24 Forecast'!$AA$5:$AA$140, 0))), "")</f>
        <v>1.9830000000000001</v>
      </c>
      <c r="F96" s="4">
        <f>IFERROR(INDEX('Historic replacements'!$F$3:$F$233, MATCH('Non-household delivery'!$A96, 'Historic replacements'!$A$3:$A$233, 0)), "")</f>
        <v>1.2999999999999998</v>
      </c>
      <c r="G96" s="9">
        <f>IFERROR(IF($C96 &lt;= "2023-24", $F96, IF(C96 = "2024-25", INDEX( 'PR24 Forecast'!$U$5:$U$140, MATCH('Non-household delivery'!$A96, 'PR24 Forecast'!$AA$5:$AA$140, 0)), 'Non-household delivery'!E96)),"")</f>
        <v>1.2999999999999998</v>
      </c>
      <c r="H96" s="10">
        <f t="shared" si="19"/>
        <v>1.2027237066094293E-2</v>
      </c>
      <c r="I96" s="9" t="str">
        <f>IF(C96&gt;="2025-26",D96*'Non-household rates'!$O$54*'Non-household rates'!$O$85, "")</f>
        <v/>
      </c>
      <c r="J96" s="9" t="str">
        <f t="shared" si="20"/>
        <v/>
      </c>
      <c r="M96"/>
    </row>
    <row r="97" spans="1:13" ht="14.25">
      <c r="A97" s="4" t="str">
        <f t="shared" si="3"/>
        <v>NES23</v>
      </c>
      <c r="B97" s="4" t="s">
        <v>41</v>
      </c>
      <c r="C97" s="4" t="s">
        <v>39</v>
      </c>
      <c r="D97" s="4">
        <f>IF(C97 &lt; "2024-25", INDEX('Historic replacements'!$D$3:$D$233, MATCH('Non-household delivery'!A97, 'Historic replacements'!$A$3:$A$233, 0)), INDEX('PR24 Forecast'!$X$5:$X$140, MATCH('Non-household delivery'!A97, 'PR24 Forecast'!$AA$5:$AA$140, 0)))</f>
        <v>107.827</v>
      </c>
      <c r="E97" s="9">
        <f>IFERROR(IF('Non-household delivery'!C97&lt;="2024-25", INDEX( 'PR19 Forecast'!$D$4:$D$139, MATCH('Non-household delivery'!A97, 'PR19 Forecast'!$G$4:$G$139, 0)), INDEX('PR24 Forecast'!$U$5:$U$140, MATCH('Non-household delivery'!$A97, 'PR24 Forecast'!$AA$5:$AA$140, 0))), "")</f>
        <v>1.9830000000000001</v>
      </c>
      <c r="F97" s="4">
        <f>IFERROR(INDEX('Historic replacements'!$F$3:$F$233, MATCH('Non-household delivery'!$A97, 'Historic replacements'!$A$3:$A$233, 0)), "")</f>
        <v>1.427</v>
      </c>
      <c r="G97" s="9">
        <f>IFERROR(IF($C97 &lt;= "2023-24", $F97, IF(C97 = "2024-25", INDEX( 'PR24 Forecast'!$U$5:$U$140, MATCH('Non-household delivery'!$A97, 'PR24 Forecast'!$AA$5:$AA$140, 0)), 'Non-household delivery'!E97)),"")</f>
        <v>1.427</v>
      </c>
      <c r="H97" s="10">
        <f t="shared" si="19"/>
        <v>1.3234162130078738E-2</v>
      </c>
      <c r="I97" s="9" t="str">
        <f>IF(C97&gt;="2025-26",D97*'Non-household rates'!$O$54*'Non-household rates'!$O$85, "")</f>
        <v/>
      </c>
      <c r="J97" s="9" t="str">
        <f t="shared" si="20"/>
        <v/>
      </c>
      <c r="M97"/>
    </row>
    <row r="98" spans="1:13" ht="14.25">
      <c r="A98" s="4" t="str">
        <f t="shared" ref="A98:A186" si="21">B98&amp;RIGHT(C98,2)</f>
        <v>NES24</v>
      </c>
      <c r="B98" s="4" t="s">
        <v>41</v>
      </c>
      <c r="C98" s="4" t="s">
        <v>40</v>
      </c>
      <c r="D98" s="4">
        <f>IF(C98 &lt; "2024-25", INDEX('Historic replacements'!$D$3:$D$233, MATCH('Non-household delivery'!A98, 'Historic replacements'!$A$3:$A$233, 0)), INDEX('PR24 Forecast'!$X$5:$X$140, MATCH('Non-household delivery'!A98, 'PR24 Forecast'!$AA$5:$AA$140, 0)))</f>
        <v>106.82900000000001</v>
      </c>
      <c r="E98" s="9">
        <f>IFERROR(IF('Non-household delivery'!C98&lt;="2024-25", INDEX( 'PR19 Forecast'!$D$4:$D$139, MATCH('Non-household delivery'!A98, 'PR19 Forecast'!$G$4:$G$139, 0)), INDEX('PR24 Forecast'!$U$5:$U$140, MATCH('Non-household delivery'!$A98, 'PR24 Forecast'!$AA$5:$AA$140, 0))), "")</f>
        <v>1.9830000000000001</v>
      </c>
      <c r="F98" s="4">
        <f>IFERROR(INDEX('Historic replacements'!$F$3:$F$233, MATCH('Non-household delivery'!$A98, 'Historic replacements'!$A$3:$A$233, 0)), "")</f>
        <v>1.2759999999999998</v>
      </c>
      <c r="G98" s="9">
        <f>IFERROR(IF($C98 &lt;= "2023-24", $F98, IF(C98 = "2024-25", INDEX( 'PR24 Forecast'!$U$5:$U$140, MATCH('Non-household delivery'!$A98, 'PR24 Forecast'!$AA$5:$AA$140, 0)), 'Non-household delivery'!E98)),"")</f>
        <v>1.2759999999999998</v>
      </c>
      <c r="H98" s="10">
        <f t="shared" si="19"/>
        <v>1.1944322234599217E-2</v>
      </c>
      <c r="I98" s="9" t="str">
        <f>IF(C98&gt;="2025-26",D98*'Non-household rates'!$O$54*'Non-household rates'!$O$85, "")</f>
        <v/>
      </c>
      <c r="J98" s="9" t="str">
        <f t="shared" si="20"/>
        <v/>
      </c>
      <c r="M98"/>
    </row>
    <row r="99" spans="1:13" ht="14.25">
      <c r="A99" s="4" t="str">
        <f t="shared" si="21"/>
        <v>NES25</v>
      </c>
      <c r="B99" s="4" t="s">
        <v>41</v>
      </c>
      <c r="C99" s="4" t="s">
        <v>65</v>
      </c>
      <c r="D99" s="4">
        <f>IF(C99 &lt; "2024-25", INDEX('Historic replacements'!$D$3:$D$233, MATCH('Non-household delivery'!A99, 'Historic replacements'!$A$3:$A$233, 0)), INDEX('PR24 Forecast'!$X$5:$X$140, MATCH('Non-household delivery'!A99, 'PR24 Forecast'!$AA$5:$AA$140, 0)))</f>
        <v>110.521</v>
      </c>
      <c r="E99" s="9">
        <f>IFERROR(IF('Non-household delivery'!C99&lt;="2024-25", INDEX( 'PR19 Forecast'!$D$4:$D$139, MATCH('Non-household delivery'!A99, 'PR19 Forecast'!$G$4:$G$139, 0)), INDEX('PR24 Forecast'!$U$5:$U$140, MATCH('Non-household delivery'!$A99, 'PR24 Forecast'!$AA$5:$AA$140, 0))), "")</f>
        <v>1.9830000000000001</v>
      </c>
      <c r="F99" s="4" t="str">
        <f>IFERROR(INDEX('Historic replacements'!$F$3:$F$233, MATCH('Non-household delivery'!$A99, 'Historic replacements'!$A$3:$A$233, 0)), "")</f>
        <v/>
      </c>
      <c r="G99" s="9">
        <f>IFERROR(IF($C99 &lt;= "2023-24", $F99, IF(C99 = "2024-25", INDEX( 'PR24 Forecast'!$U$5:$U$140, MATCH('Non-household delivery'!$A99, 'PR24 Forecast'!$AA$5:$AA$140, 0)), 'Non-household delivery'!E99)),"")</f>
        <v>0.317</v>
      </c>
      <c r="H99" s="10">
        <f t="shared" si="19"/>
        <v>2.8682331864532534E-3</v>
      </c>
      <c r="I99" s="9" t="str">
        <f>IF(C99&gt;="2025-26",D99*'Non-household rates'!$O$54*'Non-household rates'!$O$85, "")</f>
        <v/>
      </c>
      <c r="J99" s="9" t="str">
        <f t="shared" si="20"/>
        <v/>
      </c>
      <c r="M99"/>
    </row>
    <row r="100" spans="1:13" ht="14.25">
      <c r="A100" s="4" t="str">
        <f t="shared" si="21"/>
        <v>NES26</v>
      </c>
      <c r="B100" s="4" t="s">
        <v>41</v>
      </c>
      <c r="C100" s="4" t="s">
        <v>101</v>
      </c>
      <c r="D100" s="4">
        <f>IF(C100 &lt; "2024-25", INDEX('Historic replacements'!$D$3:$D$233, MATCH('Non-household delivery'!A100, 'Historic replacements'!$A$3:$A$233, 0)), INDEX('PR24 Forecast'!$X$5:$X$140, MATCH('Non-household delivery'!A100, 'PR24 Forecast'!$AA$5:$AA$140, 0)))</f>
        <v>110.86199999999999</v>
      </c>
      <c r="E100" s="9">
        <f>IFERROR(IF('Non-household delivery'!C100&lt;="2024-25", INDEX( 'PR19 Forecast'!$D$4:$D$139, MATCH('Non-household delivery'!A100, 'PR19 Forecast'!$G$4:$G$139, 0)), INDEX('PR24 Forecast'!$U$5:$U$140, MATCH('Non-household delivery'!$A100, 'PR24 Forecast'!$AA$5:$AA$140, 0))), "")</f>
        <v>5</v>
      </c>
      <c r="F100" s="4" t="str">
        <f>IFERROR(INDEX('Historic replacements'!$F$3:$F$233, MATCH('Non-household delivery'!$A100, 'Historic replacements'!$A$3:$A$233, 0)), "")</f>
        <v/>
      </c>
      <c r="G100" s="9">
        <f>IFERROR(IF($C100 &lt;= "2023-24", $F100, IF(C100 = "2024-25", INDEX( 'PR24 Forecast'!$U$5:$U$140, MATCH('Non-household delivery'!$A100, 'PR24 Forecast'!$AA$5:$AA$140, 0)), 'Non-household delivery'!E100)),"")</f>
        <v>5</v>
      </c>
      <c r="H100" s="10">
        <f t="shared" si="19"/>
        <v>4.5101116703649587E-2</v>
      </c>
      <c r="I100" s="9">
        <f>IF(C100&gt;="2025-26",D100*'Non-household rates'!$O$54*'Non-household rates'!$O$85, "")</f>
        <v>2.2606252923835144</v>
      </c>
      <c r="J100" s="9">
        <f t="shared" si="20"/>
        <v>2.7393747076164856</v>
      </c>
      <c r="M100"/>
    </row>
    <row r="101" spans="1:13" ht="14.25">
      <c r="A101" s="4" t="str">
        <f t="shared" si="21"/>
        <v>NES27</v>
      </c>
      <c r="B101" s="4" t="s">
        <v>41</v>
      </c>
      <c r="C101" s="4" t="s">
        <v>102</v>
      </c>
      <c r="D101" s="4">
        <f>IF(C101 &lt; "2024-25", INDEX('Historic replacements'!$D$3:$D$233, MATCH('Non-household delivery'!A101, 'Historic replacements'!$A$3:$A$233, 0)), INDEX('PR24 Forecast'!$X$5:$X$140, MATCH('Non-household delivery'!A101, 'PR24 Forecast'!$AA$5:$AA$140, 0)))</f>
        <v>111.206</v>
      </c>
      <c r="E101" s="9">
        <f>IFERROR(IF('Non-household delivery'!C101&lt;="2024-25", INDEX( 'PR19 Forecast'!$D$4:$D$139, MATCH('Non-household delivery'!A101, 'PR19 Forecast'!$G$4:$G$139, 0)), INDEX('PR24 Forecast'!$U$5:$U$140, MATCH('Non-household delivery'!$A101, 'PR24 Forecast'!$AA$5:$AA$140, 0))), "")</f>
        <v>9</v>
      </c>
      <c r="F101" s="4" t="str">
        <f>IFERROR(INDEX('Historic replacements'!$F$3:$F$233, MATCH('Non-household delivery'!$A101, 'Historic replacements'!$A$3:$A$233, 0)), "")</f>
        <v/>
      </c>
      <c r="G101" s="9">
        <f>IFERROR(IF($C101 &lt;= "2023-24", $F101, IF(C101 = "2024-25", INDEX( 'PR24 Forecast'!$U$5:$U$140, MATCH('Non-household delivery'!$A101, 'PR24 Forecast'!$AA$5:$AA$140, 0)), 'Non-household delivery'!E101)),"")</f>
        <v>9</v>
      </c>
      <c r="H101" s="10">
        <f t="shared" si="19"/>
        <v>8.0930885024189339E-2</v>
      </c>
      <c r="I101" s="9">
        <f>IF(C101&gt;="2025-26",D101*'Non-household rates'!$O$54*'Non-household rates'!$O$85, "")</f>
        <v>2.2676399150728033</v>
      </c>
      <c r="J101" s="9">
        <f t="shared" si="20"/>
        <v>6.7323600849271967</v>
      </c>
      <c r="M101"/>
    </row>
    <row r="102" spans="1:13" ht="14.25">
      <c r="A102" s="4" t="str">
        <f t="shared" si="21"/>
        <v>NES28</v>
      </c>
      <c r="B102" s="4" t="s">
        <v>41</v>
      </c>
      <c r="C102" s="4" t="s">
        <v>103</v>
      </c>
      <c r="D102" s="4">
        <f>IF(C102 &lt; "2024-25", INDEX('Historic replacements'!$D$3:$D$233, MATCH('Non-household delivery'!A102, 'Historic replacements'!$A$3:$A$233, 0)), INDEX('PR24 Forecast'!$X$5:$X$140, MATCH('Non-household delivery'!A102, 'PR24 Forecast'!$AA$5:$AA$140, 0)))</f>
        <v>111.551</v>
      </c>
      <c r="E102" s="9">
        <f>IFERROR(IF('Non-household delivery'!C102&lt;="2024-25", INDEX( 'PR19 Forecast'!$D$4:$D$139, MATCH('Non-household delivery'!A102, 'PR19 Forecast'!$G$4:$G$139, 0)), INDEX('PR24 Forecast'!$U$5:$U$140, MATCH('Non-household delivery'!$A102, 'PR24 Forecast'!$AA$5:$AA$140, 0))), "")</f>
        <v>11.331</v>
      </c>
      <c r="F102" s="4" t="str">
        <f>IFERROR(INDEX('Historic replacements'!$F$3:$F$233, MATCH('Non-household delivery'!$A102, 'Historic replacements'!$A$3:$A$233, 0)), "")</f>
        <v/>
      </c>
      <c r="G102" s="9">
        <f>IFERROR(IF($C102 &lt;= "2023-24", $F102, IF(C102 = "2024-25", INDEX( 'PR24 Forecast'!$U$5:$U$140, MATCH('Non-household delivery'!$A102, 'PR24 Forecast'!$AA$5:$AA$140, 0)), 'Non-household delivery'!E102)),"")</f>
        <v>11.331</v>
      </c>
      <c r="H102" s="10">
        <f t="shared" si="19"/>
        <v>0.10157685722225708</v>
      </c>
      <c r="I102" s="9">
        <f>IF(C102&gt;="2025-26",D102*'Non-household rates'!$O$54*'Non-household rates'!$O$85, "")</f>
        <v>2.2746749291071189</v>
      </c>
      <c r="J102" s="9">
        <f t="shared" si="20"/>
        <v>9.0563250708928802</v>
      </c>
      <c r="M102"/>
    </row>
    <row r="103" spans="1:13" ht="14.25">
      <c r="A103" s="4" t="str">
        <f t="shared" si="21"/>
        <v>NES29</v>
      </c>
      <c r="B103" s="4" t="s">
        <v>41</v>
      </c>
      <c r="C103" s="4" t="s">
        <v>104</v>
      </c>
      <c r="D103" s="4">
        <f>IF(C103 &lt; "2024-25", INDEX('Historic replacements'!$D$3:$D$233, MATCH('Non-household delivery'!A103, 'Historic replacements'!$A$3:$A$233, 0)), INDEX('PR24 Forecast'!$X$5:$X$140, MATCH('Non-household delivery'!A103, 'PR24 Forecast'!$AA$5:$AA$140, 0)))</f>
        <v>111.899</v>
      </c>
      <c r="E103" s="9">
        <f>IFERROR(IF('Non-household delivery'!C103&lt;="2024-25", INDEX( 'PR19 Forecast'!$D$4:$D$139, MATCH('Non-household delivery'!A103, 'PR19 Forecast'!$G$4:$G$139, 0)), INDEX('PR24 Forecast'!$U$5:$U$140, MATCH('Non-household delivery'!$A103, 'PR24 Forecast'!$AA$5:$AA$140, 0))), "")</f>
        <v>11.832000000000001</v>
      </c>
      <c r="F103" s="4" t="str">
        <f>IFERROR(INDEX('Historic replacements'!$F$3:$F$233, MATCH('Non-household delivery'!$A103, 'Historic replacements'!$A$3:$A$233, 0)), "")</f>
        <v/>
      </c>
      <c r="G103" s="9">
        <f>IFERROR(IF($C103 &lt;= "2023-24", $F103, IF(C103 = "2024-25", INDEX( 'PR24 Forecast'!$U$5:$U$140, MATCH('Non-household delivery'!$A103, 'PR24 Forecast'!$AA$5:$AA$140, 0)), 'Non-household delivery'!E103)),"")</f>
        <v>11.832000000000001</v>
      </c>
      <c r="H103" s="10">
        <f t="shared" si="19"/>
        <v>0.10573821035040529</v>
      </c>
      <c r="I103" s="9">
        <f>IF(C103&gt;="2025-26",D103*'Non-household rates'!$O$54*'Non-household rates'!$O$85, "")</f>
        <v>2.2817711171765156</v>
      </c>
      <c r="J103" s="9">
        <f t="shared" si="20"/>
        <v>9.550228882823486</v>
      </c>
      <c r="M103"/>
    </row>
    <row r="104" spans="1:13" ht="14.25">
      <c r="A104" s="4" t="str">
        <f t="shared" si="21"/>
        <v>NES30</v>
      </c>
      <c r="B104" s="4" t="s">
        <v>41</v>
      </c>
      <c r="C104" s="4" t="s">
        <v>105</v>
      </c>
      <c r="D104" s="4">
        <f>IF(C104 &lt; "2024-25", INDEX('Historic replacements'!$D$3:$D$233, MATCH('Non-household delivery'!A104, 'Historic replacements'!$A$3:$A$233, 0)), INDEX('PR24 Forecast'!$X$5:$X$140, MATCH('Non-household delivery'!A104, 'PR24 Forecast'!$AA$5:$AA$140, 0)))</f>
        <v>112.261</v>
      </c>
      <c r="E104" s="9">
        <f>IFERROR(IF('Non-household delivery'!C104&lt;="2024-25", INDEX( 'PR19 Forecast'!$D$4:$D$139, MATCH('Non-household delivery'!A104, 'PR19 Forecast'!$G$4:$G$139, 0)), INDEX('PR24 Forecast'!$U$5:$U$140, MATCH('Non-household delivery'!$A104, 'PR24 Forecast'!$AA$5:$AA$140, 0))), "")</f>
        <v>12.331999999999999</v>
      </c>
      <c r="F104" s="4" t="str">
        <f>IFERROR(INDEX('Historic replacements'!$F$3:$F$233, MATCH('Non-household delivery'!$A104, 'Historic replacements'!$A$3:$A$233, 0)), "")</f>
        <v/>
      </c>
      <c r="G104" s="9">
        <f>IFERROR(IF($C104 &lt;= "2023-24", $F104, IF(C104 = "2024-25", INDEX( 'PR24 Forecast'!$U$5:$U$140, MATCH('Non-household delivery'!$A104, 'PR24 Forecast'!$AA$5:$AA$140, 0)), 'Non-household delivery'!E104)),"")</f>
        <v>12.331999999999999</v>
      </c>
      <c r="H104" s="10">
        <f t="shared" si="19"/>
        <v>0.10985115044405447</v>
      </c>
      <c r="I104" s="9">
        <f>IF(C104&gt;="2025-26",D104*'Non-household rates'!$O$54*'Non-household rates'!$O$85, "")</f>
        <v>2.2891527840762906</v>
      </c>
      <c r="J104" s="9">
        <f t="shared" si="20"/>
        <v>10.042847215923707</v>
      </c>
      <c r="M104"/>
    </row>
    <row r="105" spans="1:13" ht="14.25">
      <c r="A105" s="4" t="str">
        <f t="shared" si="21"/>
        <v>NWT12</v>
      </c>
      <c r="B105" s="4" t="s">
        <v>42</v>
      </c>
      <c r="C105" s="4" t="s">
        <v>28</v>
      </c>
      <c r="D105" s="4">
        <f>IF(C105 &lt; "2024-25", INDEX('Historic replacements'!$D$3:$D$233, MATCH('Non-household delivery'!A105, 'Historic replacements'!$A$3:$A$233, 0)), INDEX('PR24 Forecast'!$X$5:$X$140, MATCH('Non-household delivery'!A105, 'PR24 Forecast'!$AA$5:$AA$140, 0)))</f>
        <v>198.55199999999999</v>
      </c>
      <c r="E105" s="9" t="str">
        <f>IFERROR(IF('Non-household delivery'!C105&lt;="2024-25", INDEX( 'PR19 Forecast'!$D$4:$D$139, MATCH('Non-household delivery'!A105, 'PR19 Forecast'!$G$4:$G$139, 0)), INDEX('PR24 Forecast'!$U$5:$U$140, MATCH('Non-household delivery'!$A105, 'PR24 Forecast'!$AA$5:$AA$140, 0))), "")</f>
        <v/>
      </c>
      <c r="F105" s="4">
        <f>IFERROR(INDEX('Historic replacements'!$F$3:$F$233, MATCH('Non-household delivery'!$A105, 'Historic replacements'!$A$3:$A$233, 0)), "")</f>
        <v>8.7219999999999995</v>
      </c>
      <c r="G105" s="9">
        <f>IFERROR(IF($C105 &lt;= "2023-24", $F105, IF(C105 = "2024-25", INDEX( 'PR24 Forecast'!$U$5:$U$140, MATCH('Non-household delivery'!$A105, 'PR24 Forecast'!$AA$5:$AA$140, 0)), 'Non-household delivery'!E105)),"")</f>
        <v>8.7219999999999995</v>
      </c>
      <c r="H105" s="10">
        <f t="shared" si="19"/>
        <v>4.3928039002377212E-2</v>
      </c>
      <c r="I105" s="9" t="str">
        <f>IF(C105&gt;="2025-26",D105*'Non-household rates'!$O$54*'Non-household rates'!$O$85, "")</f>
        <v/>
      </c>
      <c r="J105" s="9" t="str">
        <f t="shared" si="20"/>
        <v/>
      </c>
      <c r="M105"/>
    </row>
    <row r="106" spans="1:13" ht="14.25">
      <c r="A106" s="4" t="str">
        <f t="shared" si="21"/>
        <v>NWT13</v>
      </c>
      <c r="B106" s="4" t="s">
        <v>42</v>
      </c>
      <c r="C106" s="4" t="s">
        <v>29</v>
      </c>
      <c r="D106" s="4">
        <f>IF(C106 &lt; "2024-25", INDEX('Historic replacements'!$D$3:$D$233, MATCH('Non-household delivery'!A106, 'Historic replacements'!$A$3:$A$233, 0)), INDEX('PR24 Forecast'!$X$5:$X$140, MATCH('Non-household delivery'!A106, 'PR24 Forecast'!$AA$5:$AA$140, 0)))</f>
        <v>197.35300000000001</v>
      </c>
      <c r="E106" s="9" t="str">
        <f>IFERROR(IF('Non-household delivery'!C106&lt;="2024-25", INDEX( 'PR19 Forecast'!$D$4:$D$139, MATCH('Non-household delivery'!A106, 'PR19 Forecast'!$G$4:$G$139, 0)), INDEX('PR24 Forecast'!$U$5:$U$140, MATCH('Non-household delivery'!$A106, 'PR24 Forecast'!$AA$5:$AA$140, 0))), "")</f>
        <v/>
      </c>
      <c r="F106" s="4">
        <f>IFERROR(INDEX('Historic replacements'!$F$3:$F$233, MATCH('Non-household delivery'!$A106, 'Historic replacements'!$A$3:$A$233, 0)), "")</f>
        <v>7.0309999999999997</v>
      </c>
      <c r="G106" s="9">
        <f>IFERROR(IF($C106 &lt;= "2023-24", $F106, IF(C106 = "2024-25", INDEX( 'PR24 Forecast'!$U$5:$U$140, MATCH('Non-household delivery'!$A106, 'PR24 Forecast'!$AA$5:$AA$140, 0)), 'Non-household delivery'!E106)),"")</f>
        <v>7.0309999999999997</v>
      </c>
      <c r="H106" s="10">
        <f t="shared" si="19"/>
        <v>3.5626516951857833E-2</v>
      </c>
      <c r="I106" s="9" t="str">
        <f>IF(C106&gt;="2025-26",D106*'Non-household rates'!$O$54*'Non-household rates'!$O$85, "")</f>
        <v/>
      </c>
      <c r="J106" s="9" t="str">
        <f t="shared" si="20"/>
        <v/>
      </c>
      <c r="M106"/>
    </row>
    <row r="107" spans="1:13" ht="14.25">
      <c r="A107" s="4" t="str">
        <f t="shared" si="21"/>
        <v>NWT14</v>
      </c>
      <c r="B107" s="4" t="s">
        <v>42</v>
      </c>
      <c r="C107" s="4" t="s">
        <v>30</v>
      </c>
      <c r="D107" s="4">
        <f>IF(C107 &lt; "2024-25", INDEX('Historic replacements'!$D$3:$D$233, MATCH('Non-household delivery'!A107, 'Historic replacements'!$A$3:$A$233, 0)), INDEX('PR24 Forecast'!$X$5:$X$140, MATCH('Non-household delivery'!A107, 'PR24 Forecast'!$AA$5:$AA$140, 0)))</f>
        <v>196.35499999999999</v>
      </c>
      <c r="E107" s="9" t="str">
        <f>IFERROR(IF('Non-household delivery'!C107&lt;="2024-25", INDEX( 'PR19 Forecast'!$D$4:$D$139, MATCH('Non-household delivery'!A107, 'PR19 Forecast'!$G$4:$G$139, 0)), INDEX('PR24 Forecast'!$U$5:$U$140, MATCH('Non-household delivery'!$A107, 'PR24 Forecast'!$AA$5:$AA$140, 0))), "")</f>
        <v/>
      </c>
      <c r="F107" s="4">
        <f>IFERROR(INDEX('Historic replacements'!$F$3:$F$233, MATCH('Non-household delivery'!$A107, 'Historic replacements'!$A$3:$A$233, 0)), "")</f>
        <v>8.6</v>
      </c>
      <c r="G107" s="9">
        <f>IFERROR(IF($C107 &lt;= "2023-24", $F107, IF(C107 = "2024-25", INDEX( 'PR24 Forecast'!$U$5:$U$140, MATCH('Non-household delivery'!$A107, 'PR24 Forecast'!$AA$5:$AA$140, 0)), 'Non-household delivery'!E107)),"")</f>
        <v>8.6</v>
      </c>
      <c r="H107" s="10">
        <f t="shared" si="19"/>
        <v>4.3798222607012806E-2</v>
      </c>
      <c r="I107" s="9" t="str">
        <f>IF(C107&gt;="2025-26",D107*'Non-household rates'!$O$54*'Non-household rates'!$O$85, "")</f>
        <v/>
      </c>
      <c r="J107" s="9" t="str">
        <f t="shared" si="20"/>
        <v/>
      </c>
      <c r="M107"/>
    </row>
    <row r="108" spans="1:13" ht="14.25">
      <c r="A108" s="4" t="str">
        <f t="shared" si="21"/>
        <v>NWT15</v>
      </c>
      <c r="B108" s="4" t="s">
        <v>42</v>
      </c>
      <c r="C108" s="4" t="s">
        <v>31</v>
      </c>
      <c r="D108" s="4">
        <f>IF(C108 &lt; "2024-25", INDEX('Historic replacements'!$D$3:$D$233, MATCH('Non-household delivery'!A108, 'Historic replacements'!$A$3:$A$233, 0)), INDEX('PR24 Forecast'!$X$5:$X$140, MATCH('Non-household delivery'!A108, 'PR24 Forecast'!$AA$5:$AA$140, 0)))</f>
        <v>195.441</v>
      </c>
      <c r="E108" s="9" t="str">
        <f>IFERROR(IF('Non-household delivery'!C108&lt;="2024-25", INDEX( 'PR19 Forecast'!$D$4:$D$139, MATCH('Non-household delivery'!A108, 'PR19 Forecast'!$G$4:$G$139, 0)), INDEX('PR24 Forecast'!$U$5:$U$140, MATCH('Non-household delivery'!$A108, 'PR24 Forecast'!$AA$5:$AA$140, 0))), "")</f>
        <v/>
      </c>
      <c r="F108" s="4">
        <f>IFERROR(INDEX('Historic replacements'!$F$3:$F$233, MATCH('Non-household delivery'!$A108, 'Historic replacements'!$A$3:$A$233, 0)), "")</f>
        <v>12.871</v>
      </c>
      <c r="G108" s="9">
        <f>IFERROR(IF($C108 &lt;= "2023-24", $F108, IF(C108 = "2024-25", INDEX( 'PR24 Forecast'!$U$5:$U$140, MATCH('Non-household delivery'!$A108, 'PR24 Forecast'!$AA$5:$AA$140, 0)), 'Non-household delivery'!E108)),"")</f>
        <v>12.871</v>
      </c>
      <c r="H108" s="10">
        <f t="shared" si="19"/>
        <v>6.5856191894228949E-2</v>
      </c>
      <c r="I108" s="9" t="str">
        <f>IF(C108&gt;="2025-26",D108*'Non-household rates'!$O$54*'Non-household rates'!$O$85, "")</f>
        <v/>
      </c>
      <c r="J108" s="9" t="str">
        <f t="shared" si="20"/>
        <v/>
      </c>
      <c r="M108"/>
    </row>
    <row r="109" spans="1:13" ht="14.25">
      <c r="A109" s="4" t="str">
        <f t="shared" si="21"/>
        <v>NWT16</v>
      </c>
      <c r="B109" s="4" t="s">
        <v>42</v>
      </c>
      <c r="C109" s="4" t="s">
        <v>32</v>
      </c>
      <c r="D109" s="4">
        <f>IF(C109 &lt; "2024-25", INDEX('Historic replacements'!$D$3:$D$233, MATCH('Non-household delivery'!A109, 'Historic replacements'!$A$3:$A$233, 0)), INDEX('PR24 Forecast'!$X$5:$X$140, MATCH('Non-household delivery'!A109, 'PR24 Forecast'!$AA$5:$AA$140, 0)))</f>
        <v>194.959</v>
      </c>
      <c r="E109" s="9" t="str">
        <f>IFERROR(IF('Non-household delivery'!C109&lt;="2024-25", INDEX( 'PR19 Forecast'!$D$4:$D$139, MATCH('Non-household delivery'!A109, 'PR19 Forecast'!$G$4:$G$139, 0)), INDEX('PR24 Forecast'!$U$5:$U$140, MATCH('Non-household delivery'!$A109, 'PR24 Forecast'!$AA$5:$AA$140, 0))), "")</f>
        <v/>
      </c>
      <c r="F109" s="4">
        <f>IFERROR(INDEX('Historic replacements'!$F$3:$F$233, MATCH('Non-household delivery'!$A109, 'Historic replacements'!$A$3:$A$233, 0)), "")</f>
        <v>4.5250000000000004</v>
      </c>
      <c r="G109" s="9">
        <f>IFERROR(IF($C109 &lt;= "2023-24", $F109, IF(C109 = "2024-25", INDEX( 'PR24 Forecast'!$U$5:$U$140, MATCH('Non-household delivery'!$A109, 'PR24 Forecast'!$AA$5:$AA$140, 0)), 'Non-household delivery'!E109)),"")</f>
        <v>4.5250000000000004</v>
      </c>
      <c r="H109" s="10">
        <f t="shared" si="19"/>
        <v>2.3210008258146585E-2</v>
      </c>
      <c r="I109" s="9" t="str">
        <f>IF(C109&gt;="2025-26",D109*'Non-household rates'!$O$54*'Non-household rates'!$O$85, "")</f>
        <v/>
      </c>
      <c r="J109" s="9" t="str">
        <f t="shared" si="20"/>
        <v/>
      </c>
      <c r="M109"/>
    </row>
    <row r="110" spans="1:13" ht="14.25">
      <c r="A110" s="4" t="str">
        <f t="shared" si="21"/>
        <v>NWT17</v>
      </c>
      <c r="B110" s="4" t="s">
        <v>42</v>
      </c>
      <c r="C110" s="4" t="s">
        <v>33</v>
      </c>
      <c r="D110" s="4">
        <f>IF(C110 &lt; "2024-25", INDEX('Historic replacements'!$D$3:$D$233, MATCH('Non-household delivery'!A110, 'Historic replacements'!$A$3:$A$233, 0)), INDEX('PR24 Forecast'!$X$5:$X$140, MATCH('Non-household delivery'!A110, 'PR24 Forecast'!$AA$5:$AA$140, 0)))</f>
        <v>191.16300000000001</v>
      </c>
      <c r="E110" s="9" t="str">
        <f>IFERROR(IF('Non-household delivery'!C110&lt;="2024-25", INDEX( 'PR19 Forecast'!$D$4:$D$139, MATCH('Non-household delivery'!A110, 'PR19 Forecast'!$G$4:$G$139, 0)), INDEX('PR24 Forecast'!$U$5:$U$140, MATCH('Non-household delivery'!$A110, 'PR24 Forecast'!$AA$5:$AA$140, 0))), "")</f>
        <v/>
      </c>
      <c r="F110" s="4">
        <f>IFERROR(INDEX('Historic replacements'!$F$3:$F$233, MATCH('Non-household delivery'!$A110, 'Historic replacements'!$A$3:$A$233, 0)), "")</f>
        <v>2.6230000000000002</v>
      </c>
      <c r="G110" s="9">
        <f>IFERROR(IF($C110 &lt;= "2023-24", $F110, IF(C110 = "2024-25", INDEX( 'PR24 Forecast'!$U$5:$U$140, MATCH('Non-household delivery'!$A110, 'PR24 Forecast'!$AA$5:$AA$140, 0)), 'Non-household delivery'!E110)),"")</f>
        <v>2.6230000000000002</v>
      </c>
      <c r="H110" s="10">
        <f t="shared" si="19"/>
        <v>1.3721274514419632E-2</v>
      </c>
      <c r="I110" s="9" t="str">
        <f>IF(C110&gt;="2025-26",D110*'Non-household rates'!$O$54*'Non-household rates'!$O$85, "")</f>
        <v/>
      </c>
      <c r="J110" s="9" t="str">
        <f t="shared" si="20"/>
        <v/>
      </c>
      <c r="M110"/>
    </row>
    <row r="111" spans="1:13" ht="14.25">
      <c r="A111" s="4" t="str">
        <f t="shared" si="21"/>
        <v>NWT18</v>
      </c>
      <c r="B111" s="4" t="s">
        <v>42</v>
      </c>
      <c r="C111" s="4" t="s">
        <v>34</v>
      </c>
      <c r="D111" s="4">
        <f>IF(C111 &lt; "2024-25", INDEX('Historic replacements'!$D$3:$D$233, MATCH('Non-household delivery'!A111, 'Historic replacements'!$A$3:$A$233, 0)), INDEX('PR24 Forecast'!$X$5:$X$140, MATCH('Non-household delivery'!A111, 'PR24 Forecast'!$AA$5:$AA$140, 0)))</f>
        <v>190.184</v>
      </c>
      <c r="E111" s="9">
        <f>IFERROR(IF('Non-household delivery'!C111&lt;="2024-25", INDEX( 'PR19 Forecast'!$D$4:$D$139, MATCH('Non-household delivery'!A111, 'PR19 Forecast'!$G$4:$G$139, 0)), INDEX('PR24 Forecast'!$U$5:$U$140, MATCH('Non-household delivery'!$A111, 'PR24 Forecast'!$AA$5:$AA$140, 0))), "")</f>
        <v>1.177</v>
      </c>
      <c r="F111" s="4">
        <f>IFERROR(INDEX('Historic replacements'!$F$3:$F$233, MATCH('Non-household delivery'!$A111, 'Historic replacements'!$A$3:$A$233, 0)), "")</f>
        <v>1.177</v>
      </c>
      <c r="G111" s="9">
        <f>IFERROR(IF($C111 &lt;= "2023-24", $F111, IF(C111 = "2024-25", INDEX( 'PR24 Forecast'!$U$5:$U$140, MATCH('Non-household delivery'!$A111, 'PR24 Forecast'!$AA$5:$AA$140, 0)), 'Non-household delivery'!E111)),"")</f>
        <v>1.177</v>
      </c>
      <c r="H111" s="10">
        <f t="shared" si="19"/>
        <v>6.1887435325789766E-3</v>
      </c>
      <c r="I111" s="9" t="str">
        <f>IF(C111&gt;="2025-26",D111*'Non-household rates'!$O$54*'Non-household rates'!$O$85, "")</f>
        <v/>
      </c>
      <c r="J111" s="9" t="str">
        <f t="shared" si="20"/>
        <v/>
      </c>
      <c r="M111"/>
    </row>
    <row r="112" spans="1:13" ht="14.25">
      <c r="A112" s="4" t="str">
        <f t="shared" si="21"/>
        <v>NWT19</v>
      </c>
      <c r="B112" s="4" t="s">
        <v>42</v>
      </c>
      <c r="C112" s="4" t="s">
        <v>35</v>
      </c>
      <c r="D112" s="4">
        <f>IF(C112 &lt; "2024-25", INDEX('Historic replacements'!$D$3:$D$233, MATCH('Non-household delivery'!A112, 'Historic replacements'!$A$3:$A$233, 0)), INDEX('PR24 Forecast'!$X$5:$X$140, MATCH('Non-household delivery'!A112, 'PR24 Forecast'!$AA$5:$AA$140, 0)))</f>
        <v>190.62100000000001</v>
      </c>
      <c r="E112" s="9">
        <f>IFERROR(IF('Non-household delivery'!C112&lt;="2024-25", INDEX( 'PR19 Forecast'!$D$4:$D$139, MATCH('Non-household delivery'!A112, 'PR19 Forecast'!$G$4:$G$139, 0)), INDEX('PR24 Forecast'!$U$5:$U$140, MATCH('Non-household delivery'!$A112, 'PR24 Forecast'!$AA$5:$AA$140, 0))), "")</f>
        <v>1.0389999999999999</v>
      </c>
      <c r="F112" s="4">
        <f>IFERROR(INDEX('Historic replacements'!$F$3:$F$233, MATCH('Non-household delivery'!$A112, 'Historic replacements'!$A$3:$A$233, 0)), "")</f>
        <v>1.0389999999999999</v>
      </c>
      <c r="G112" s="9">
        <f>IFERROR(IF($C112 &lt;= "2023-24", $F112, IF(C112 = "2024-25", INDEX( 'PR24 Forecast'!$U$5:$U$140, MATCH('Non-household delivery'!$A112, 'PR24 Forecast'!$AA$5:$AA$140, 0)), 'Non-household delivery'!E112)),"")</f>
        <v>1.0389999999999999</v>
      </c>
      <c r="H112" s="10">
        <f t="shared" si="19"/>
        <v>5.4506061766541975E-3</v>
      </c>
      <c r="I112" s="9" t="str">
        <f>IF(C112&gt;="2025-26",D112*'Non-household rates'!$O$54*'Non-household rates'!$O$85, "")</f>
        <v/>
      </c>
      <c r="J112" s="9" t="str">
        <f t="shared" si="20"/>
        <v/>
      </c>
      <c r="M112"/>
    </row>
    <row r="113" spans="1:13" ht="14.25">
      <c r="A113" s="4" t="str">
        <f t="shared" si="21"/>
        <v>NWT20</v>
      </c>
      <c r="B113" s="4" t="s">
        <v>42</v>
      </c>
      <c r="C113" s="4" t="s">
        <v>36</v>
      </c>
      <c r="D113" s="4">
        <f>IF(C113 &lt; "2024-25", INDEX('Historic replacements'!$D$3:$D$233, MATCH('Non-household delivery'!A113, 'Historic replacements'!$A$3:$A$233, 0)), INDEX('PR24 Forecast'!$X$5:$X$140, MATCH('Non-household delivery'!A113, 'PR24 Forecast'!$AA$5:$AA$140, 0)))</f>
        <v>191.19499999999999</v>
      </c>
      <c r="E113" s="9">
        <f>IFERROR(IF('Non-household delivery'!C113&lt;="2024-25", INDEX( 'PR19 Forecast'!$D$4:$D$139, MATCH('Non-household delivery'!A113, 'PR19 Forecast'!$G$4:$G$139, 0)), INDEX('PR24 Forecast'!$U$5:$U$140, MATCH('Non-household delivery'!$A113, 'PR24 Forecast'!$AA$5:$AA$140, 0))), "")</f>
        <v>2.9279999999999999</v>
      </c>
      <c r="F113" s="4">
        <f>IFERROR(INDEX('Historic replacements'!$F$3:$F$233, MATCH('Non-household delivery'!$A113, 'Historic replacements'!$A$3:$A$233, 0)), "")</f>
        <v>1.585</v>
      </c>
      <c r="G113" s="9">
        <f>IFERROR(IF($C113 &lt;= "2023-24", $F113, IF(C113 = "2024-25", INDEX( 'PR24 Forecast'!$U$5:$U$140, MATCH('Non-household delivery'!$A113, 'PR24 Forecast'!$AA$5:$AA$140, 0)), 'Non-household delivery'!E113)),"")</f>
        <v>1.585</v>
      </c>
      <c r="H113" s="10">
        <f t="shared" si="19"/>
        <v>8.2899657417819499E-3</v>
      </c>
      <c r="I113" s="9" t="str">
        <f>IF(C113&gt;="2025-26",D113*'Non-household rates'!$O$54*'Non-household rates'!$O$85, "")</f>
        <v/>
      </c>
      <c r="J113" s="9" t="str">
        <f t="shared" si="20"/>
        <v/>
      </c>
      <c r="M113"/>
    </row>
    <row r="114" spans="1:13" ht="14.25">
      <c r="A114" s="4" t="str">
        <f t="shared" si="21"/>
        <v>NWT21</v>
      </c>
      <c r="B114" s="4" t="s">
        <v>42</v>
      </c>
      <c r="C114" s="4" t="s">
        <v>37</v>
      </c>
      <c r="D114" s="4">
        <f>IF(C114 &lt; "2024-25", INDEX('Historic replacements'!$D$3:$D$233, MATCH('Non-household delivery'!A114, 'Historic replacements'!$A$3:$A$233, 0)), INDEX('PR24 Forecast'!$X$5:$X$140, MATCH('Non-household delivery'!A114, 'PR24 Forecast'!$AA$5:$AA$140, 0)))</f>
        <v>191.023</v>
      </c>
      <c r="E114" s="9">
        <f>IFERROR(IF('Non-household delivery'!C114&lt;="2024-25", INDEX( 'PR19 Forecast'!$D$4:$D$139, MATCH('Non-household delivery'!A114, 'PR19 Forecast'!$G$4:$G$139, 0)), INDEX('PR24 Forecast'!$U$5:$U$140, MATCH('Non-household delivery'!$A114, 'PR24 Forecast'!$AA$5:$AA$140, 0))), "")</f>
        <v>2.9279999999999999</v>
      </c>
      <c r="F114" s="4">
        <f>IFERROR(INDEX('Historic replacements'!$F$3:$F$233, MATCH('Non-household delivery'!$A114, 'Historic replacements'!$A$3:$A$233, 0)), "")</f>
        <v>2.3609999999999998</v>
      </c>
      <c r="G114" s="9">
        <f>IFERROR(IF($C114 &lt;= "2023-24", $F114, IF(C114 = "2024-25", INDEX( 'PR24 Forecast'!$U$5:$U$140, MATCH('Non-household delivery'!$A114, 'PR24 Forecast'!$AA$5:$AA$140, 0)), 'Non-household delivery'!E114)),"")</f>
        <v>2.3609999999999998</v>
      </c>
      <c r="H114" s="10">
        <f t="shared" si="19"/>
        <v>1.2359768195452902E-2</v>
      </c>
      <c r="I114" s="9" t="str">
        <f>IF(C114&gt;="2025-26",D114*'Non-household rates'!$O$54*'Non-household rates'!$O$85, "")</f>
        <v/>
      </c>
      <c r="J114" s="9" t="str">
        <f t="shared" si="20"/>
        <v/>
      </c>
      <c r="M114"/>
    </row>
    <row r="115" spans="1:13" ht="14.25">
      <c r="A115" s="4" t="str">
        <f t="shared" si="21"/>
        <v>NWT22</v>
      </c>
      <c r="B115" s="4" t="s">
        <v>42</v>
      </c>
      <c r="C115" s="4" t="s">
        <v>38</v>
      </c>
      <c r="D115" s="4">
        <f>IF(C115 &lt; "2024-25", INDEX('Historic replacements'!$D$3:$D$233, MATCH('Non-household delivery'!A115, 'Historic replacements'!$A$3:$A$233, 0)), INDEX('PR24 Forecast'!$X$5:$X$140, MATCH('Non-household delivery'!A115, 'PR24 Forecast'!$AA$5:$AA$140, 0)))</f>
        <v>189.06800000000001</v>
      </c>
      <c r="E115" s="9">
        <f>IFERROR(IF('Non-household delivery'!C115&lt;="2024-25", INDEX( 'PR19 Forecast'!$D$4:$D$139, MATCH('Non-household delivery'!A115, 'PR19 Forecast'!$G$4:$G$139, 0)), INDEX('PR24 Forecast'!$U$5:$U$140, MATCH('Non-household delivery'!$A115, 'PR24 Forecast'!$AA$5:$AA$140, 0))), "")</f>
        <v>2.9279999999999999</v>
      </c>
      <c r="F115" s="4">
        <f>IFERROR(INDEX('Historic replacements'!$F$3:$F$233, MATCH('Non-household delivery'!$A115, 'Historic replacements'!$A$3:$A$233, 0)), "")</f>
        <v>1.8769999999999998</v>
      </c>
      <c r="G115" s="9">
        <f>IFERROR(IF($C115 &lt;= "2023-24", $F115, IF(C115 = "2024-25", INDEX( 'PR24 Forecast'!$U$5:$U$140, MATCH('Non-household delivery'!$A115, 'PR24 Forecast'!$AA$5:$AA$140, 0)), 'Non-household delivery'!E115)),"")</f>
        <v>1.8769999999999998</v>
      </c>
      <c r="H115" s="10">
        <f t="shared" si="19"/>
        <v>9.9276450800770081E-3</v>
      </c>
      <c r="I115" s="9" t="str">
        <f>IF(C115&gt;="2025-26",D115*'Non-household rates'!$O$54*'Non-household rates'!$O$85, "")</f>
        <v/>
      </c>
      <c r="J115" s="9" t="str">
        <f t="shared" si="20"/>
        <v/>
      </c>
      <c r="M115"/>
    </row>
    <row r="116" spans="1:13" ht="14.25">
      <c r="A116" s="4" t="str">
        <f t="shared" si="21"/>
        <v>NWT23</v>
      </c>
      <c r="B116" s="4" t="s">
        <v>42</v>
      </c>
      <c r="C116" s="4" t="s">
        <v>39</v>
      </c>
      <c r="D116" s="4">
        <f>IF(C116 &lt; "2024-25", INDEX('Historic replacements'!$D$3:$D$233, MATCH('Non-household delivery'!A116, 'Historic replacements'!$A$3:$A$233, 0)), INDEX('PR24 Forecast'!$X$5:$X$140, MATCH('Non-household delivery'!A116, 'PR24 Forecast'!$AA$5:$AA$140, 0)))</f>
        <v>182.80500000000001</v>
      </c>
      <c r="E116" s="9">
        <f>IFERROR(IF('Non-household delivery'!C116&lt;="2024-25", INDEX( 'PR19 Forecast'!$D$4:$D$139, MATCH('Non-household delivery'!A116, 'PR19 Forecast'!$G$4:$G$139, 0)), INDEX('PR24 Forecast'!$U$5:$U$140, MATCH('Non-household delivery'!$A116, 'PR24 Forecast'!$AA$5:$AA$140, 0))), "")</f>
        <v>2.9279999999999999</v>
      </c>
      <c r="F116" s="4">
        <f>IFERROR(INDEX('Historic replacements'!$F$3:$F$233, MATCH('Non-household delivery'!$A116, 'Historic replacements'!$A$3:$A$233, 0)), "")</f>
        <v>2.2530000000000001</v>
      </c>
      <c r="G116" s="9">
        <f>IFERROR(IF($C116 &lt;= "2023-24", $F116, IF(C116 = "2024-25", INDEX( 'PR24 Forecast'!$U$5:$U$140, MATCH('Non-household delivery'!$A116, 'PR24 Forecast'!$AA$5:$AA$140, 0)), 'Non-household delivery'!E116)),"")</f>
        <v>2.2530000000000001</v>
      </c>
      <c r="H116" s="10">
        <f t="shared" si="19"/>
        <v>1.232460818905391E-2</v>
      </c>
      <c r="I116" s="9" t="str">
        <f>IF(C116&gt;="2025-26",D116*'Non-household rates'!$O$54*'Non-household rates'!$O$85, "")</f>
        <v/>
      </c>
      <c r="J116" s="9" t="str">
        <f t="shared" si="20"/>
        <v/>
      </c>
      <c r="M116"/>
    </row>
    <row r="117" spans="1:13" ht="14.25">
      <c r="A117" s="4" t="str">
        <f t="shared" si="21"/>
        <v>NWT24</v>
      </c>
      <c r="B117" s="4" t="s">
        <v>42</v>
      </c>
      <c r="C117" s="4" t="s">
        <v>40</v>
      </c>
      <c r="D117" s="4">
        <f>IF(C117 &lt; "2024-25", INDEX('Historic replacements'!$D$3:$D$233, MATCH('Non-household delivery'!A117, 'Historic replacements'!$A$3:$A$233, 0)), INDEX('PR24 Forecast'!$X$5:$X$140, MATCH('Non-household delivery'!A117, 'PR24 Forecast'!$AA$5:$AA$140, 0)))</f>
        <v>181.55299999999997</v>
      </c>
      <c r="E117" s="9">
        <f>IFERROR(IF('Non-household delivery'!C117&lt;="2024-25", INDEX( 'PR19 Forecast'!$D$4:$D$139, MATCH('Non-household delivery'!A117, 'PR19 Forecast'!$G$4:$G$139, 0)), INDEX('PR24 Forecast'!$U$5:$U$140, MATCH('Non-household delivery'!$A117, 'PR24 Forecast'!$AA$5:$AA$140, 0))), "")</f>
        <v>2.9279999999999999</v>
      </c>
      <c r="F117" s="4">
        <f>IFERROR(INDEX('Historic replacements'!$F$3:$F$233, MATCH('Non-household delivery'!$A117, 'Historic replacements'!$A$3:$A$233, 0)), "")</f>
        <v>2.6240000000000001</v>
      </c>
      <c r="G117" s="9">
        <f>IFERROR(IF($C117 &lt;= "2023-24", $F117, IF(C117 = "2024-25", INDEX( 'PR24 Forecast'!$U$5:$U$140, MATCH('Non-household delivery'!$A117, 'PR24 Forecast'!$AA$5:$AA$140, 0)), 'Non-household delivery'!E117)),"")</f>
        <v>2.6240000000000001</v>
      </c>
      <c r="H117" s="10">
        <f t="shared" si="19"/>
        <v>1.445307981691297E-2</v>
      </c>
      <c r="I117" s="9" t="str">
        <f>IF(C117&gt;="2025-26",D117*'Non-household rates'!$O$54*'Non-household rates'!$O$85, "")</f>
        <v/>
      </c>
      <c r="J117" s="9" t="str">
        <f t="shared" si="20"/>
        <v/>
      </c>
      <c r="M117"/>
    </row>
    <row r="118" spans="1:13" ht="14.25">
      <c r="A118" s="4" t="str">
        <f t="shared" si="21"/>
        <v>NWT25</v>
      </c>
      <c r="B118" s="4" t="s">
        <v>42</v>
      </c>
      <c r="C118" s="4" t="s">
        <v>65</v>
      </c>
      <c r="D118" s="4">
        <f>IF(C118 &lt; "2024-25", INDEX('Historic replacements'!$D$3:$D$233, MATCH('Non-household delivery'!A118, 'Historic replacements'!$A$3:$A$233, 0)), INDEX('PR24 Forecast'!$X$5:$X$140, MATCH('Non-household delivery'!A118, 'PR24 Forecast'!$AA$5:$AA$140, 0)))</f>
        <v>182.37571461422559</v>
      </c>
      <c r="E118" s="9">
        <f>IFERROR(IF('Non-household delivery'!C118&lt;="2024-25", INDEX( 'PR19 Forecast'!$D$4:$D$139, MATCH('Non-household delivery'!A118, 'PR19 Forecast'!$G$4:$G$139, 0)), INDEX('PR24 Forecast'!$U$5:$U$140, MATCH('Non-household delivery'!$A118, 'PR24 Forecast'!$AA$5:$AA$140, 0))), "")</f>
        <v>2.9279999999999999</v>
      </c>
      <c r="F118" s="4" t="str">
        <f>IFERROR(INDEX('Historic replacements'!$F$3:$F$233, MATCH('Non-household delivery'!$A118, 'Historic replacements'!$A$3:$A$233, 0)), "")</f>
        <v/>
      </c>
      <c r="G118" s="9">
        <f>IFERROR(IF($C118 &lt;= "2023-24", $F118, IF(C118 = "2024-25", INDEX( 'PR24 Forecast'!$U$5:$U$140, MATCH('Non-household delivery'!$A118, 'PR24 Forecast'!$AA$5:$AA$140, 0)), 'Non-household delivery'!E118)),"")</f>
        <v>2.1999999999999999E-2</v>
      </c>
      <c r="H118" s="10">
        <f t="shared" si="19"/>
        <v>1.2063009620845628E-4</v>
      </c>
      <c r="I118" s="9" t="str">
        <f>IF(C118&gt;="2025-26",D118*'Non-household rates'!$O$54*'Non-household rates'!$O$85, "")</f>
        <v/>
      </c>
      <c r="J118" s="9" t="str">
        <f t="shared" si="20"/>
        <v/>
      </c>
      <c r="M118"/>
    </row>
    <row r="119" spans="1:13" ht="14.25">
      <c r="A119" s="4" t="str">
        <f t="shared" si="21"/>
        <v>NWT26</v>
      </c>
      <c r="B119" s="4" t="s">
        <v>42</v>
      </c>
      <c r="C119" s="4" t="s">
        <v>101</v>
      </c>
      <c r="D119" s="4">
        <f>IF(C119 &lt; "2024-25", INDEX('Historic replacements'!$D$3:$D$233, MATCH('Non-household delivery'!A119, 'Historic replacements'!$A$3:$A$233, 0)), INDEX('PR24 Forecast'!$X$5:$X$140, MATCH('Non-household delivery'!A119, 'PR24 Forecast'!$AA$5:$AA$140, 0)))</f>
        <v>182.64559911007419</v>
      </c>
      <c r="E119" s="9">
        <f>IFERROR(IF('Non-household delivery'!C119&lt;="2024-25", INDEX( 'PR19 Forecast'!$D$4:$D$139, MATCH('Non-household delivery'!A119, 'PR19 Forecast'!$G$4:$G$139, 0)), INDEX('PR24 Forecast'!$U$5:$U$140, MATCH('Non-household delivery'!$A119, 'PR24 Forecast'!$AA$5:$AA$140, 0))), "")</f>
        <v>33.956000000000003</v>
      </c>
      <c r="F119" s="4" t="str">
        <f>IFERROR(INDEX('Historic replacements'!$F$3:$F$233, MATCH('Non-household delivery'!$A119, 'Historic replacements'!$A$3:$A$233, 0)), "")</f>
        <v/>
      </c>
      <c r="G119" s="9">
        <f>IFERROR(IF($C119 &lt;= "2023-24", $F119, IF(C119 = "2024-25", INDEX( 'PR24 Forecast'!$U$5:$U$140, MATCH('Non-household delivery'!$A119, 'PR24 Forecast'!$AA$5:$AA$140, 0)), 'Non-household delivery'!E119)),"")</f>
        <v>33.956000000000003</v>
      </c>
      <c r="H119" s="10">
        <f t="shared" si="19"/>
        <v>0.18591195279518286</v>
      </c>
      <c r="I119" s="9">
        <f>IF(C119&gt;="2025-26",D119*'Non-household rates'!$O$54*'Non-household rates'!$O$85, "")</f>
        <v>3.7243894291170427</v>
      </c>
      <c r="J119" s="9">
        <f t="shared" si="20"/>
        <v>30.23161057088296</v>
      </c>
      <c r="M119"/>
    </row>
    <row r="120" spans="1:13" ht="14.25">
      <c r="A120" s="4" t="str">
        <f t="shared" si="21"/>
        <v>NWT27</v>
      </c>
      <c r="B120" s="4" t="s">
        <v>42</v>
      </c>
      <c r="C120" s="4" t="s">
        <v>102</v>
      </c>
      <c r="D120" s="4">
        <f>IF(C120 &lt; "2024-25", INDEX('Historic replacements'!$D$3:$D$233, MATCH('Non-household delivery'!A120, 'Historic replacements'!$A$3:$A$233, 0)), INDEX('PR24 Forecast'!$X$5:$X$140, MATCH('Non-household delivery'!A120, 'PR24 Forecast'!$AA$5:$AA$140, 0)))</f>
        <v>185.01604372987319</v>
      </c>
      <c r="E120" s="9">
        <f>IFERROR(IF('Non-household delivery'!C120&lt;="2024-25", INDEX( 'PR19 Forecast'!$D$4:$D$139, MATCH('Non-household delivery'!A120, 'PR19 Forecast'!$G$4:$G$139, 0)), INDEX('PR24 Forecast'!$U$5:$U$140, MATCH('Non-household delivery'!$A120, 'PR24 Forecast'!$AA$5:$AA$140, 0))), "")</f>
        <v>33.951000000000001</v>
      </c>
      <c r="F120" s="4" t="str">
        <f>IFERROR(INDEX('Historic replacements'!$F$3:$F$233, MATCH('Non-household delivery'!$A120, 'Historic replacements'!$A$3:$A$233, 0)), "")</f>
        <v/>
      </c>
      <c r="G120" s="9">
        <f>IFERROR(IF($C120 &lt;= "2023-24", $F120, IF(C120 = "2024-25", INDEX( 'PR24 Forecast'!$U$5:$U$140, MATCH('Non-household delivery'!$A120, 'PR24 Forecast'!$AA$5:$AA$140, 0)), 'Non-household delivery'!E120)),"")</f>
        <v>33.951000000000001</v>
      </c>
      <c r="H120" s="10">
        <f t="shared" si="19"/>
        <v>0.1835030050127387</v>
      </c>
      <c r="I120" s="9">
        <f>IF(C120&gt;="2025-26",D120*'Non-household rates'!$O$54*'Non-household rates'!$O$85, "")</f>
        <v>3.7727259832267657</v>
      </c>
      <c r="J120" s="9">
        <f t="shared" si="20"/>
        <v>30.178274016773234</v>
      </c>
      <c r="M120"/>
    </row>
    <row r="121" spans="1:13" ht="14.25">
      <c r="A121" s="4" t="str">
        <f t="shared" si="21"/>
        <v>NWT28</v>
      </c>
      <c r="B121" s="4" t="s">
        <v>42</v>
      </c>
      <c r="C121" s="4" t="s">
        <v>103</v>
      </c>
      <c r="D121" s="4">
        <f>IF(C121 &lt; "2024-25", INDEX('Historic replacements'!$D$3:$D$233, MATCH('Non-household delivery'!A121, 'Historic replacements'!$A$3:$A$233, 0)), INDEX('PR24 Forecast'!$X$5:$X$140, MATCH('Non-household delivery'!A121, 'PR24 Forecast'!$AA$5:$AA$140, 0)))</f>
        <v>183.3771900036611</v>
      </c>
      <c r="E121" s="9">
        <f>IFERROR(IF('Non-household delivery'!C121&lt;="2024-25", INDEX( 'PR19 Forecast'!$D$4:$D$139, MATCH('Non-household delivery'!A121, 'PR19 Forecast'!$G$4:$G$139, 0)), INDEX('PR24 Forecast'!$U$5:$U$140, MATCH('Non-household delivery'!$A121, 'PR24 Forecast'!$AA$5:$AA$140, 0))), "")</f>
        <v>33.948</v>
      </c>
      <c r="F121" s="4" t="str">
        <f>IFERROR(INDEX('Historic replacements'!$F$3:$F$233, MATCH('Non-household delivery'!$A121, 'Historic replacements'!$A$3:$A$233, 0)), "")</f>
        <v/>
      </c>
      <c r="G121" s="9">
        <f>IFERROR(IF($C121 &lt;= "2023-24", $F121, IF(C121 = "2024-25", INDEX( 'PR24 Forecast'!$U$5:$U$140, MATCH('Non-household delivery'!$A121, 'PR24 Forecast'!$AA$5:$AA$140, 0)), 'Non-household delivery'!E121)),"")</f>
        <v>33.948</v>
      </c>
      <c r="H121" s="10">
        <f t="shared" si="19"/>
        <v>0.18512662343294842</v>
      </c>
      <c r="I121" s="9">
        <f>IF(C121&gt;="2025-26",D121*'Non-household rates'!$O$54*'Non-household rates'!$O$85, "")</f>
        <v>3.7393075514467866</v>
      </c>
      <c r="J121" s="9">
        <f t="shared" si="20"/>
        <v>30.208692448553215</v>
      </c>
      <c r="M121"/>
    </row>
    <row r="122" spans="1:13" ht="14.25">
      <c r="A122" s="4" t="str">
        <f t="shared" si="21"/>
        <v>NWT29</v>
      </c>
      <c r="B122" s="4" t="s">
        <v>42</v>
      </c>
      <c r="C122" s="4" t="s">
        <v>104</v>
      </c>
      <c r="D122" s="4">
        <f>IF(C122 &lt; "2024-25", INDEX('Historic replacements'!$D$3:$D$233, MATCH('Non-household delivery'!A122, 'Historic replacements'!$A$3:$A$233, 0)), INDEX('PR24 Forecast'!$X$5:$X$140, MATCH('Non-household delivery'!A122, 'PR24 Forecast'!$AA$5:$AA$140, 0)))</f>
        <v>183.7949203825973</v>
      </c>
      <c r="E122" s="9">
        <f>IFERROR(IF('Non-household delivery'!C122&lt;="2024-25", INDEX( 'PR19 Forecast'!$D$4:$D$139, MATCH('Non-household delivery'!A122, 'PR19 Forecast'!$G$4:$G$139, 0)), INDEX('PR24 Forecast'!$U$5:$U$140, MATCH('Non-household delivery'!$A122, 'PR24 Forecast'!$AA$5:$AA$140, 0))), "")</f>
        <v>33.948</v>
      </c>
      <c r="F122" s="4" t="str">
        <f>IFERROR(INDEX('Historic replacements'!$F$3:$F$233, MATCH('Non-household delivery'!$A122, 'Historic replacements'!$A$3:$A$233, 0)), "")</f>
        <v/>
      </c>
      <c r="G122" s="9">
        <f>IFERROR(IF($C122 &lt;= "2023-24", $F122, IF(C122 = "2024-25", INDEX( 'PR24 Forecast'!$U$5:$U$140, MATCH('Non-household delivery'!$A122, 'PR24 Forecast'!$AA$5:$AA$140, 0)), 'Non-household delivery'!E122)),"")</f>
        <v>33.948</v>
      </c>
      <c r="H122" s="10">
        <f t="shared" si="19"/>
        <v>0.18470586635001682</v>
      </c>
      <c r="I122" s="9">
        <f>IF(C122&gt;="2025-26",D122*'Non-household rates'!$O$54*'Non-household rates'!$O$85, "")</f>
        <v>3.7478256357319348</v>
      </c>
      <c r="J122" s="9">
        <f t="shared" si="20"/>
        <v>30.200174364268065</v>
      </c>
      <c r="M122"/>
    </row>
    <row r="123" spans="1:13" ht="14.25">
      <c r="A123" s="4" t="str">
        <f t="shared" si="21"/>
        <v>NWT30</v>
      </c>
      <c r="B123" s="4" t="s">
        <v>42</v>
      </c>
      <c r="C123" s="4" t="s">
        <v>105</v>
      </c>
      <c r="D123" s="4">
        <f>IF(C123 &lt; "2024-25", INDEX('Historic replacements'!$D$3:$D$233, MATCH('Non-household delivery'!A123, 'Historic replacements'!$A$3:$A$233, 0)), INDEX('PR24 Forecast'!$X$5:$X$140, MATCH('Non-household delivery'!A123, 'PR24 Forecast'!$AA$5:$AA$140, 0)))</f>
        <v>184.20504792073041</v>
      </c>
      <c r="E123" s="9">
        <f>IFERROR(IF('Non-household delivery'!C123&lt;="2024-25", INDEX( 'PR19 Forecast'!$D$4:$D$139, MATCH('Non-household delivery'!A123, 'PR19 Forecast'!$G$4:$G$139, 0)), INDEX('PR24 Forecast'!$U$5:$U$140, MATCH('Non-household delivery'!$A123, 'PR24 Forecast'!$AA$5:$AA$140, 0))), "")</f>
        <v>33.948</v>
      </c>
      <c r="F123" s="4" t="str">
        <f>IFERROR(INDEX('Historic replacements'!$F$3:$F$233, MATCH('Non-household delivery'!$A123, 'Historic replacements'!$A$3:$A$233, 0)), "")</f>
        <v/>
      </c>
      <c r="G123" s="9">
        <f>IFERROR(IF($C123 &lt;= "2023-24", $F123, IF(C123 = "2024-25", INDEX( 'PR24 Forecast'!$U$5:$U$140, MATCH('Non-household delivery'!$A123, 'PR24 Forecast'!$AA$5:$AA$140, 0)), 'Non-household delivery'!E123)),"")</f>
        <v>33.948</v>
      </c>
      <c r="H123" s="10">
        <f t="shared" si="19"/>
        <v>0.18429462375324784</v>
      </c>
      <c r="I123" s="9">
        <f>IF(C123&gt;="2025-26",D123*'Non-household rates'!$O$54*'Non-household rates'!$O$85, "")</f>
        <v>3.7561886878670823</v>
      </c>
      <c r="J123" s="9">
        <f t="shared" si="20"/>
        <v>30.19181131213292</v>
      </c>
      <c r="M123"/>
    </row>
    <row r="124" spans="1:13" ht="14.25">
      <c r="A124" s="4" t="str">
        <f t="shared" si="21"/>
        <v>PRT12</v>
      </c>
      <c r="B124" s="4" t="s">
        <v>55</v>
      </c>
      <c r="C124" s="4" t="s">
        <v>28</v>
      </c>
      <c r="D124" s="4">
        <f>IF(C124 &lt; "2024-25", INDEX('Historic replacements'!$D$3:$D$233, MATCH('Non-household delivery'!A124, 'Historic replacements'!$A$3:$A$233, 0)), INDEX('PR24 Forecast'!$X$5:$X$140, MATCH('Non-household delivery'!A124, 'PR24 Forecast'!$AA$5:$AA$140, 0)))</f>
        <v>18.657</v>
      </c>
      <c r="E124" s="9" t="str">
        <f>IFERROR(IF('Non-household delivery'!C124&lt;="2024-25", INDEX( 'PR19 Forecast'!$D$4:$D$139, MATCH('Non-household delivery'!A124, 'PR19 Forecast'!$G$4:$G$139, 0)), INDEX('PR24 Forecast'!$U$5:$U$140, MATCH('Non-household delivery'!$A124, 'PR24 Forecast'!$AA$5:$AA$140, 0))), "")</f>
        <v/>
      </c>
      <c r="F124" s="4">
        <f>IFERROR(INDEX('Historic replacements'!$F$3:$F$233, MATCH('Non-household delivery'!$A124, 'Historic replacements'!$A$3:$A$233, 0)), "")</f>
        <v>0.40899999999999997</v>
      </c>
      <c r="G124" s="9">
        <f>IFERROR(IF($C124 &lt;= "2023-24", $F124, IF(C124 = "2024-25", INDEX( 'PR24 Forecast'!$U$5:$U$140, MATCH('Non-household delivery'!$A124, 'PR24 Forecast'!$AA$5:$AA$140, 0)), 'Non-household delivery'!E124)),"")</f>
        <v>0.40899999999999997</v>
      </c>
      <c r="H124" s="10">
        <f t="shared" si="19"/>
        <v>2.1922066784584873E-2</v>
      </c>
      <c r="I124" s="9" t="str">
        <f>IF(C124&gt;="2025-26",D124*'Non-household rates'!$O$54*'Non-household rates'!$O$85, "")</f>
        <v/>
      </c>
      <c r="J124" s="9" t="str">
        <f t="shared" si="20"/>
        <v/>
      </c>
      <c r="M124"/>
    </row>
    <row r="125" spans="1:13" ht="14.25">
      <c r="A125" s="4" t="str">
        <f t="shared" si="21"/>
        <v>PRT13</v>
      </c>
      <c r="B125" s="4" t="s">
        <v>55</v>
      </c>
      <c r="C125" s="4" t="s">
        <v>29</v>
      </c>
      <c r="D125" s="4">
        <f>IF(C125 &lt; "2024-25", INDEX('Historic replacements'!$D$3:$D$233, MATCH('Non-household delivery'!A125, 'Historic replacements'!$A$3:$A$233, 0)), INDEX('PR24 Forecast'!$X$5:$X$140, MATCH('Non-household delivery'!A125, 'PR24 Forecast'!$AA$5:$AA$140, 0)))</f>
        <v>18.134</v>
      </c>
      <c r="E125" s="9" t="str">
        <f>IFERROR(IF('Non-household delivery'!C125&lt;="2024-25", INDEX( 'PR19 Forecast'!$D$4:$D$139, MATCH('Non-household delivery'!A125, 'PR19 Forecast'!$G$4:$G$139, 0)), INDEX('PR24 Forecast'!$U$5:$U$140, MATCH('Non-household delivery'!$A125, 'PR24 Forecast'!$AA$5:$AA$140, 0))), "")</f>
        <v/>
      </c>
      <c r="F125" s="4">
        <f>IFERROR(INDEX('Historic replacements'!$F$3:$F$233, MATCH('Non-household delivery'!$A125, 'Historic replacements'!$A$3:$A$233, 0)), "")</f>
        <v>0.19800000000000001</v>
      </c>
      <c r="G125" s="9">
        <f>IFERROR(IF($C125 &lt;= "2023-24", $F125, IF(C125 = "2024-25", INDEX( 'PR24 Forecast'!$U$5:$U$140, MATCH('Non-household delivery'!$A125, 'PR24 Forecast'!$AA$5:$AA$140, 0)), 'Non-household delivery'!E125)),"")</f>
        <v>0.19800000000000001</v>
      </c>
      <c r="H125" s="10">
        <f t="shared" si="19"/>
        <v>1.0918716223668247E-2</v>
      </c>
      <c r="I125" s="9" t="str">
        <f>IF(C125&gt;="2025-26",D125*'Non-household rates'!$O$54*'Non-household rates'!$O$85, "")</f>
        <v/>
      </c>
      <c r="J125" s="9" t="str">
        <f t="shared" si="20"/>
        <v/>
      </c>
      <c r="M125"/>
    </row>
    <row r="126" spans="1:13" ht="14.25">
      <c r="A126" s="4" t="str">
        <f t="shared" si="21"/>
        <v>PRT14</v>
      </c>
      <c r="B126" s="4" t="s">
        <v>55</v>
      </c>
      <c r="C126" s="4" t="s">
        <v>30</v>
      </c>
      <c r="D126" s="4">
        <f>IF(C126 &lt; "2024-25", INDEX('Historic replacements'!$D$3:$D$233, MATCH('Non-household delivery'!A126, 'Historic replacements'!$A$3:$A$233, 0)), INDEX('PR24 Forecast'!$X$5:$X$140, MATCH('Non-household delivery'!A126, 'PR24 Forecast'!$AA$5:$AA$140, 0)))</f>
        <v>18.577999999999999</v>
      </c>
      <c r="E126" s="9" t="str">
        <f>IFERROR(IF('Non-household delivery'!C126&lt;="2024-25", INDEX( 'PR19 Forecast'!$D$4:$D$139, MATCH('Non-household delivery'!A126, 'PR19 Forecast'!$G$4:$G$139, 0)), INDEX('PR24 Forecast'!$U$5:$U$140, MATCH('Non-household delivery'!$A126, 'PR24 Forecast'!$AA$5:$AA$140, 0))), "")</f>
        <v/>
      </c>
      <c r="F126" s="4">
        <f>IFERROR(INDEX('Historic replacements'!$F$3:$F$233, MATCH('Non-household delivery'!$A126, 'Historic replacements'!$A$3:$A$233, 0)), "")</f>
        <v>0.69199999999999995</v>
      </c>
      <c r="G126" s="9">
        <f>IFERROR(IF($C126 &lt;= "2023-24", $F126, IF(C126 = "2024-25", INDEX( 'PR24 Forecast'!$U$5:$U$140, MATCH('Non-household delivery'!$A126, 'PR24 Forecast'!$AA$5:$AA$140, 0)), 'Non-household delivery'!E126)),"")</f>
        <v>0.69199999999999995</v>
      </c>
      <c r="H126" s="10">
        <f t="shared" si="19"/>
        <v>3.7248358273226395E-2</v>
      </c>
      <c r="I126" s="9" t="str">
        <f>IF(C126&gt;="2025-26",D126*'Non-household rates'!$O$54*'Non-household rates'!$O$85, "")</f>
        <v/>
      </c>
      <c r="J126" s="9" t="str">
        <f t="shared" si="20"/>
        <v/>
      </c>
      <c r="M126"/>
    </row>
    <row r="127" spans="1:13" ht="14.25">
      <c r="A127" s="4" t="str">
        <f t="shared" si="21"/>
        <v>PRT15</v>
      </c>
      <c r="B127" s="4" t="s">
        <v>55</v>
      </c>
      <c r="C127" s="4" t="s">
        <v>31</v>
      </c>
      <c r="D127" s="4">
        <f>IF(C127 &lt; "2024-25", INDEX('Historic replacements'!$D$3:$D$233, MATCH('Non-household delivery'!A127, 'Historic replacements'!$A$3:$A$233, 0)), INDEX('PR24 Forecast'!$X$5:$X$140, MATCH('Non-household delivery'!A127, 'PR24 Forecast'!$AA$5:$AA$140, 0)))</f>
        <v>18.975000000000001</v>
      </c>
      <c r="E127" s="9" t="str">
        <f>IFERROR(IF('Non-household delivery'!C127&lt;="2024-25", INDEX( 'PR19 Forecast'!$D$4:$D$139, MATCH('Non-household delivery'!A127, 'PR19 Forecast'!$G$4:$G$139, 0)), INDEX('PR24 Forecast'!$U$5:$U$140, MATCH('Non-household delivery'!$A127, 'PR24 Forecast'!$AA$5:$AA$140, 0))), "")</f>
        <v/>
      </c>
      <c r="F127" s="4">
        <f>IFERROR(INDEX('Historic replacements'!$F$3:$F$233, MATCH('Non-household delivery'!$A127, 'Historic replacements'!$A$3:$A$233, 0)), "")</f>
        <v>0.54800000000000004</v>
      </c>
      <c r="G127" s="9">
        <f>IFERROR(IF($C127 &lt;= "2023-24", $F127, IF(C127 = "2024-25", INDEX( 'PR24 Forecast'!$U$5:$U$140, MATCH('Non-household delivery'!$A127, 'PR24 Forecast'!$AA$5:$AA$140, 0)), 'Non-household delivery'!E127)),"")</f>
        <v>0.54800000000000004</v>
      </c>
      <c r="H127" s="10">
        <f t="shared" si="19"/>
        <v>2.8880105401844533E-2</v>
      </c>
      <c r="I127" s="9" t="str">
        <f>IF(C127&gt;="2025-26",D127*'Non-household rates'!$O$54*'Non-household rates'!$O$85, "")</f>
        <v/>
      </c>
      <c r="J127" s="9" t="str">
        <f t="shared" si="20"/>
        <v/>
      </c>
      <c r="M127"/>
    </row>
    <row r="128" spans="1:13" ht="14.25">
      <c r="A128" s="4" t="str">
        <f t="shared" si="21"/>
        <v>PRT16</v>
      </c>
      <c r="B128" s="4" t="s">
        <v>55</v>
      </c>
      <c r="C128" s="4" t="s">
        <v>32</v>
      </c>
      <c r="D128" s="4">
        <f>IF(C128 &lt; "2024-25", INDEX('Historic replacements'!$D$3:$D$233, MATCH('Non-household delivery'!A128, 'Historic replacements'!$A$3:$A$233, 0)), INDEX('PR24 Forecast'!$X$5:$X$140, MATCH('Non-household delivery'!A128, 'PR24 Forecast'!$AA$5:$AA$140, 0)))</f>
        <v>18.012</v>
      </c>
      <c r="E128" s="9" t="str">
        <f>IFERROR(IF('Non-household delivery'!C128&lt;="2024-25", INDEX( 'PR19 Forecast'!$D$4:$D$139, MATCH('Non-household delivery'!A128, 'PR19 Forecast'!$G$4:$G$139, 0)), INDEX('PR24 Forecast'!$U$5:$U$140, MATCH('Non-household delivery'!$A128, 'PR24 Forecast'!$AA$5:$AA$140, 0))), "")</f>
        <v/>
      </c>
      <c r="F128" s="4">
        <f>IFERROR(INDEX('Historic replacements'!$F$3:$F$233, MATCH('Non-household delivery'!$A128, 'Historic replacements'!$A$3:$A$233, 0)), "")</f>
        <v>0.38900000000000001</v>
      </c>
      <c r="G128" s="9">
        <f>IFERROR(IF($C128 &lt;= "2023-24", $F128, IF(C128 = "2024-25", INDEX( 'PR24 Forecast'!$U$5:$U$140, MATCH('Non-household delivery'!$A128, 'PR24 Forecast'!$AA$5:$AA$140, 0)), 'Non-household delivery'!E128)),"")</f>
        <v>0.38900000000000001</v>
      </c>
      <c r="H128" s="10">
        <f t="shared" si="19"/>
        <v>2.1596713302242949E-2</v>
      </c>
      <c r="I128" s="9" t="str">
        <f>IF(C128&gt;="2025-26",D128*'Non-household rates'!$O$54*'Non-household rates'!$O$85, "")</f>
        <v/>
      </c>
      <c r="J128" s="9" t="str">
        <f t="shared" si="20"/>
        <v/>
      </c>
      <c r="M128"/>
    </row>
    <row r="129" spans="1:13" ht="14.25">
      <c r="A129" s="4" t="str">
        <f t="shared" si="21"/>
        <v>PRT17</v>
      </c>
      <c r="B129" s="4" t="s">
        <v>55</v>
      </c>
      <c r="C129" s="4" t="s">
        <v>33</v>
      </c>
      <c r="D129" s="4">
        <f>IF(C129 &lt; "2024-25", INDEX('Historic replacements'!$D$3:$D$233, MATCH('Non-household delivery'!A129, 'Historic replacements'!$A$3:$A$233, 0)), INDEX('PR24 Forecast'!$X$5:$X$140, MATCH('Non-household delivery'!A129, 'PR24 Forecast'!$AA$5:$AA$140, 0)))</f>
        <v>18.524000000000001</v>
      </c>
      <c r="E129" s="9" t="str">
        <f>IFERROR(IF('Non-household delivery'!C129&lt;="2024-25", INDEX( 'PR19 Forecast'!$D$4:$D$139, MATCH('Non-household delivery'!A129, 'PR19 Forecast'!$G$4:$G$139, 0)), INDEX('PR24 Forecast'!$U$5:$U$140, MATCH('Non-household delivery'!$A129, 'PR24 Forecast'!$AA$5:$AA$140, 0))), "")</f>
        <v/>
      </c>
      <c r="F129" s="4">
        <f>IFERROR(INDEX('Historic replacements'!$F$3:$F$233, MATCH('Non-household delivery'!$A129, 'Historic replacements'!$A$3:$A$233, 0)), "")</f>
        <v>0.218</v>
      </c>
      <c r="G129" s="9">
        <f>IFERROR(IF($C129 &lt;= "2023-24", $F129, IF(C129 = "2024-25", INDEX( 'PR24 Forecast'!$U$5:$U$140, MATCH('Non-household delivery'!$A129, 'PR24 Forecast'!$AA$5:$AA$140, 0)), 'Non-household delivery'!E129)),"")</f>
        <v>0.218</v>
      </c>
      <c r="H129" s="10">
        <f t="shared" si="19"/>
        <v>1.1768516519110343E-2</v>
      </c>
      <c r="I129" s="9" t="str">
        <f>IF(C129&gt;="2025-26",D129*'Non-household rates'!$O$54*'Non-household rates'!$O$85, "")</f>
        <v/>
      </c>
      <c r="J129" s="9" t="str">
        <f t="shared" si="20"/>
        <v/>
      </c>
      <c r="M129"/>
    </row>
    <row r="130" spans="1:13" ht="14.25">
      <c r="A130" s="4" t="str">
        <f t="shared" si="21"/>
        <v>PRT18</v>
      </c>
      <c r="B130" s="4" t="s">
        <v>55</v>
      </c>
      <c r="C130" s="4" t="s">
        <v>34</v>
      </c>
      <c r="D130" s="4">
        <f>IF(C130 &lt; "2024-25", INDEX('Historic replacements'!$D$3:$D$233, MATCH('Non-household delivery'!A130, 'Historic replacements'!$A$3:$A$233, 0)), INDEX('PR24 Forecast'!$X$5:$X$140, MATCH('Non-household delivery'!A130, 'PR24 Forecast'!$AA$5:$AA$140, 0)))</f>
        <v>18.321000000000002</v>
      </c>
      <c r="E130" s="9">
        <f>IFERROR(IF('Non-household delivery'!C130&lt;="2024-25", INDEX( 'PR19 Forecast'!$D$4:$D$139, MATCH('Non-household delivery'!A130, 'PR19 Forecast'!$G$4:$G$139, 0)), INDEX('PR24 Forecast'!$U$5:$U$140, MATCH('Non-household delivery'!$A130, 'PR24 Forecast'!$AA$5:$AA$140, 0))), "")</f>
        <v>0.16400000000000001</v>
      </c>
      <c r="F130" s="4">
        <f>IFERROR(INDEX('Historic replacements'!$F$3:$F$233, MATCH('Non-household delivery'!$A130, 'Historic replacements'!$A$3:$A$233, 0)), "")</f>
        <v>0.16400000000000001</v>
      </c>
      <c r="G130" s="9">
        <f>IFERROR(IF($C130 &lt;= "2023-24", $F130, IF(C130 = "2024-25", INDEX( 'PR24 Forecast'!$U$5:$U$140, MATCH('Non-household delivery'!$A130, 'PR24 Forecast'!$AA$5:$AA$140, 0)), 'Non-household delivery'!E130)),"")</f>
        <v>0.16400000000000001</v>
      </c>
      <c r="H130" s="10">
        <f t="shared" si="19"/>
        <v>8.9514764477921505E-3</v>
      </c>
      <c r="I130" s="9" t="str">
        <f>IF(C130&gt;="2025-26",D130*'Non-household rates'!$O$54*'Non-household rates'!$O$85, "")</f>
        <v/>
      </c>
      <c r="J130" s="9" t="str">
        <f t="shared" si="20"/>
        <v/>
      </c>
      <c r="M130"/>
    </row>
    <row r="131" spans="1:13" ht="14.25">
      <c r="A131" s="4" t="str">
        <f t="shared" si="21"/>
        <v>PRT19</v>
      </c>
      <c r="B131" s="4" t="s">
        <v>55</v>
      </c>
      <c r="C131" s="4" t="s">
        <v>35</v>
      </c>
      <c r="D131" s="4">
        <f>IF(C131 &lt; "2024-25", INDEX('Historic replacements'!$D$3:$D$233, MATCH('Non-household delivery'!A131, 'Historic replacements'!$A$3:$A$233, 0)), INDEX('PR24 Forecast'!$X$5:$X$140, MATCH('Non-household delivery'!A131, 'PR24 Forecast'!$AA$5:$AA$140, 0)))</f>
        <v>18.384</v>
      </c>
      <c r="E131" s="9">
        <f>IFERROR(IF('Non-household delivery'!C131&lt;="2024-25", INDEX( 'PR19 Forecast'!$D$4:$D$139, MATCH('Non-household delivery'!A131, 'PR19 Forecast'!$G$4:$G$139, 0)), INDEX('PR24 Forecast'!$U$5:$U$140, MATCH('Non-household delivery'!$A131, 'PR24 Forecast'!$AA$5:$AA$140, 0))), "")</f>
        <v>0.20899999999999999</v>
      </c>
      <c r="F131" s="4">
        <f>IFERROR(INDEX('Historic replacements'!$F$3:$F$233, MATCH('Non-household delivery'!$A131, 'Historic replacements'!$A$3:$A$233, 0)), "")</f>
        <v>0.20899999999999999</v>
      </c>
      <c r="G131" s="9">
        <f>IFERROR(IF($C131 &lt;= "2023-24", $F131, IF(C131 = "2024-25", INDEX( 'PR24 Forecast'!$U$5:$U$140, MATCH('Non-household delivery'!$A131, 'PR24 Forecast'!$AA$5:$AA$140, 0)), 'Non-household delivery'!E131)),"")</f>
        <v>0.20899999999999999</v>
      </c>
      <c r="H131" s="10">
        <f t="shared" si="19"/>
        <v>1.136858137510879E-2</v>
      </c>
      <c r="I131" s="9" t="str">
        <f>IF(C131&gt;="2025-26",D131*'Non-household rates'!$O$54*'Non-household rates'!$O$85, "")</f>
        <v/>
      </c>
      <c r="J131" s="9" t="str">
        <f t="shared" si="20"/>
        <v/>
      </c>
      <c r="M131"/>
    </row>
    <row r="132" spans="1:13" ht="14.25">
      <c r="A132" s="4" t="str">
        <f t="shared" si="21"/>
        <v>PRT20</v>
      </c>
      <c r="B132" s="4" t="s">
        <v>55</v>
      </c>
      <c r="C132" s="4" t="s">
        <v>36</v>
      </c>
      <c r="D132" s="4">
        <f>IF(C132 &lt; "2024-25", INDEX('Historic replacements'!$D$3:$D$233, MATCH('Non-household delivery'!A132, 'Historic replacements'!$A$3:$A$233, 0)), INDEX('PR24 Forecast'!$X$5:$X$140, MATCH('Non-household delivery'!A132, 'PR24 Forecast'!$AA$5:$AA$140, 0)))</f>
        <v>16.077000000000002</v>
      </c>
      <c r="E132" s="9">
        <f>IFERROR(IF('Non-household delivery'!C132&lt;="2024-25", INDEX( 'PR19 Forecast'!$D$4:$D$139, MATCH('Non-household delivery'!A132, 'PR19 Forecast'!$G$4:$G$139, 0)), INDEX('PR24 Forecast'!$U$5:$U$140, MATCH('Non-household delivery'!$A132, 'PR24 Forecast'!$AA$5:$AA$140, 0))), "")</f>
        <v>0.161</v>
      </c>
      <c r="F132" s="4">
        <f>IFERROR(INDEX('Historic replacements'!$F$3:$F$233, MATCH('Non-household delivery'!$A132, 'Historic replacements'!$A$3:$A$233, 0)), "")</f>
        <v>0.35199999999999998</v>
      </c>
      <c r="G132" s="9">
        <f>IFERROR(IF($C132 &lt;= "2023-24", $F132, IF(C132 = "2024-25", INDEX( 'PR24 Forecast'!$U$5:$U$140, MATCH('Non-household delivery'!$A132, 'PR24 Forecast'!$AA$5:$AA$140, 0)), 'Non-household delivery'!E132)),"")</f>
        <v>0.35199999999999998</v>
      </c>
      <c r="H132" s="10">
        <f t="shared" si="19"/>
        <v>2.1894632083100076E-2</v>
      </c>
      <c r="I132" s="9" t="str">
        <f>IF(C132&gt;="2025-26",D132*'Non-household rates'!$O$54*'Non-household rates'!$O$85, "")</f>
        <v/>
      </c>
      <c r="J132" s="9" t="str">
        <f t="shared" si="20"/>
        <v/>
      </c>
      <c r="M132"/>
    </row>
    <row r="133" spans="1:13" ht="14.25">
      <c r="A133" s="4" t="str">
        <f t="shared" si="21"/>
        <v>PRT21</v>
      </c>
      <c r="B133" s="4" t="s">
        <v>55</v>
      </c>
      <c r="C133" s="4" t="s">
        <v>37</v>
      </c>
      <c r="D133" s="4">
        <f>IF(C133 &lt; "2024-25", INDEX('Historic replacements'!$D$3:$D$233, MATCH('Non-household delivery'!A133, 'Historic replacements'!$A$3:$A$233, 0)), INDEX('PR24 Forecast'!$X$5:$X$140, MATCH('Non-household delivery'!A133, 'PR24 Forecast'!$AA$5:$AA$140, 0)))</f>
        <v>16.033999999999999</v>
      </c>
      <c r="E133" s="9">
        <f>IFERROR(IF('Non-household delivery'!C133&lt;="2024-25", INDEX( 'PR19 Forecast'!$D$4:$D$139, MATCH('Non-household delivery'!A133, 'PR19 Forecast'!$G$4:$G$139, 0)), INDEX('PR24 Forecast'!$U$5:$U$140, MATCH('Non-household delivery'!$A133, 'PR24 Forecast'!$AA$5:$AA$140, 0))), "")</f>
        <v>2.5059999999999998</v>
      </c>
      <c r="F133" s="4">
        <f>IFERROR(INDEX('Historic replacements'!$F$3:$F$233, MATCH('Non-household delivery'!$A133, 'Historic replacements'!$A$3:$A$233, 0)), "")</f>
        <v>0.27900000000000003</v>
      </c>
      <c r="G133" s="9">
        <f>IFERROR(IF($C133 &lt;= "2023-24", $F133, IF(C133 = "2024-25", INDEX( 'PR24 Forecast'!$U$5:$U$140, MATCH('Non-household delivery'!$A133, 'PR24 Forecast'!$AA$5:$AA$140, 0)), 'Non-household delivery'!E133)),"")</f>
        <v>0.27900000000000003</v>
      </c>
      <c r="H133" s="10">
        <f t="shared" si="19"/>
        <v>1.7400523886740678E-2</v>
      </c>
      <c r="I133" s="9" t="str">
        <f>IF(C133&gt;="2025-26",D133*'Non-household rates'!$O$54*'Non-household rates'!$O$85, "")</f>
        <v/>
      </c>
      <c r="J133" s="9" t="str">
        <f t="shared" si="20"/>
        <v/>
      </c>
      <c r="M133"/>
    </row>
    <row r="134" spans="1:13" ht="14.25">
      <c r="A134" s="4" t="str">
        <f t="shared" si="21"/>
        <v>PRT22</v>
      </c>
      <c r="B134" s="4" t="s">
        <v>55</v>
      </c>
      <c r="C134" s="4" t="s">
        <v>38</v>
      </c>
      <c r="D134" s="4">
        <f>IF(C134 &lt; "2024-25", INDEX('Historic replacements'!$D$3:$D$233, MATCH('Non-household delivery'!A134, 'Historic replacements'!$A$3:$A$233, 0)), INDEX('PR24 Forecast'!$X$5:$X$140, MATCH('Non-household delivery'!A134, 'PR24 Forecast'!$AA$5:$AA$140, 0)))</f>
        <v>15.997999999999999</v>
      </c>
      <c r="E134" s="9">
        <f>IFERROR(IF('Non-household delivery'!C134&lt;="2024-25", INDEX( 'PR19 Forecast'!$D$4:$D$139, MATCH('Non-household delivery'!A134, 'PR19 Forecast'!$G$4:$G$139, 0)), INDEX('PR24 Forecast'!$U$5:$U$140, MATCH('Non-household delivery'!$A134, 'PR24 Forecast'!$AA$5:$AA$140, 0))), "")</f>
        <v>2.5059999999999998</v>
      </c>
      <c r="F134" s="4">
        <f>IFERROR(INDEX('Historic replacements'!$F$3:$F$233, MATCH('Non-household delivery'!$A134, 'Historic replacements'!$A$3:$A$233, 0)), "")</f>
        <v>0</v>
      </c>
      <c r="G134" s="9">
        <f>IFERROR(IF($C134 &lt;= "2023-24", $F134, IF(C134 = "2024-25", INDEX( 'PR24 Forecast'!$U$5:$U$140, MATCH('Non-household delivery'!$A134, 'PR24 Forecast'!$AA$5:$AA$140, 0)), 'Non-household delivery'!E134)),"")</f>
        <v>0</v>
      </c>
      <c r="H134" s="10">
        <f t="shared" ref="H134:H197" si="22">G134/D134</f>
        <v>0</v>
      </c>
      <c r="I134" s="9" t="str">
        <f>IF(C134&gt;="2025-26",D134*'Non-household rates'!$O$54*'Non-household rates'!$O$85, "")</f>
        <v/>
      </c>
      <c r="J134" s="9" t="str">
        <f t="shared" si="20"/>
        <v/>
      </c>
      <c r="M134"/>
    </row>
    <row r="135" spans="1:13" ht="14.25">
      <c r="A135" s="4" t="str">
        <f t="shared" si="21"/>
        <v>PRT23</v>
      </c>
      <c r="B135" s="4" t="s">
        <v>55</v>
      </c>
      <c r="C135" s="4" t="s">
        <v>39</v>
      </c>
      <c r="D135" s="4">
        <f>IF(C135 &lt; "2024-25", INDEX('Historic replacements'!$D$3:$D$233, MATCH('Non-household delivery'!A135, 'Historic replacements'!$A$3:$A$233, 0)), INDEX('PR24 Forecast'!$X$5:$X$140, MATCH('Non-household delivery'!A135, 'PR24 Forecast'!$AA$5:$AA$140, 0)))</f>
        <v>15.824</v>
      </c>
      <c r="E135" s="9">
        <f>IFERROR(IF('Non-household delivery'!C135&lt;="2024-25", INDEX( 'PR19 Forecast'!$D$4:$D$139, MATCH('Non-household delivery'!A135, 'PR19 Forecast'!$G$4:$G$139, 0)), INDEX('PR24 Forecast'!$U$5:$U$140, MATCH('Non-household delivery'!$A135, 'PR24 Forecast'!$AA$5:$AA$140, 0))), "")</f>
        <v>2.5059999999999998</v>
      </c>
      <c r="F135" s="4">
        <f>IFERROR(INDEX('Historic replacements'!$F$3:$F$233, MATCH('Non-household delivery'!$A135, 'Historic replacements'!$A$3:$A$233, 0)), "")</f>
        <v>0</v>
      </c>
      <c r="G135" s="9">
        <f>IFERROR(IF($C135 &lt;= "2023-24", $F135, IF(C135 = "2024-25", INDEX( 'PR24 Forecast'!$U$5:$U$140, MATCH('Non-household delivery'!$A135, 'PR24 Forecast'!$AA$5:$AA$140, 0)), 'Non-household delivery'!E135)),"")</f>
        <v>0</v>
      </c>
      <c r="H135" s="10">
        <f t="shared" si="22"/>
        <v>0</v>
      </c>
      <c r="I135" s="9" t="str">
        <f>IF(C135&gt;="2025-26",D135*'Non-household rates'!$O$54*'Non-household rates'!$O$85, "")</f>
        <v/>
      </c>
      <c r="J135" s="9" t="str">
        <f t="shared" si="20"/>
        <v/>
      </c>
      <c r="M135"/>
    </row>
    <row r="136" spans="1:13" ht="14.25">
      <c r="A136" s="4" t="str">
        <f t="shared" si="21"/>
        <v>PRT24</v>
      </c>
      <c r="B136" s="4" t="s">
        <v>55</v>
      </c>
      <c r="C136" s="4" t="s">
        <v>40</v>
      </c>
      <c r="D136" s="4">
        <f>IF(C136 &lt; "2024-25", INDEX('Historic replacements'!$D$3:$D$233, MATCH('Non-household delivery'!A136, 'Historic replacements'!$A$3:$A$233, 0)), INDEX('PR24 Forecast'!$X$5:$X$140, MATCH('Non-household delivery'!A136, 'PR24 Forecast'!$AA$5:$AA$140, 0)))</f>
        <v>15.573</v>
      </c>
      <c r="E136" s="9">
        <f>IFERROR(IF('Non-household delivery'!C136&lt;="2024-25", INDEX( 'PR19 Forecast'!$D$4:$D$139, MATCH('Non-household delivery'!A136, 'PR19 Forecast'!$G$4:$G$139, 0)), INDEX('PR24 Forecast'!$U$5:$U$140, MATCH('Non-household delivery'!$A136, 'PR24 Forecast'!$AA$5:$AA$140, 0))), "")</f>
        <v>2.5059999999999998</v>
      </c>
      <c r="F136" s="4">
        <f>IFERROR(INDEX('Historic replacements'!$F$3:$F$233, MATCH('Non-household delivery'!$A136, 'Historic replacements'!$A$3:$A$233, 0)), "")</f>
        <v>3.0000000000000001E-3</v>
      </c>
      <c r="G136" s="9">
        <f>IFERROR(IF($C136 &lt;= "2023-24", $F136, IF(C136 = "2024-25", INDEX( 'PR24 Forecast'!$U$5:$U$140, MATCH('Non-household delivery'!$A136, 'PR24 Forecast'!$AA$5:$AA$140, 0)), 'Non-household delivery'!E136)),"")</f>
        <v>3.0000000000000001E-3</v>
      </c>
      <c r="H136" s="10">
        <f t="shared" si="22"/>
        <v>1.9264110961279138E-4</v>
      </c>
      <c r="I136" s="9" t="str">
        <f>IF(C136&gt;="2025-26",D136*'Non-household rates'!$O$54*'Non-household rates'!$O$85, "")</f>
        <v/>
      </c>
      <c r="J136" s="9" t="str">
        <f t="shared" si="20"/>
        <v/>
      </c>
      <c r="M136"/>
    </row>
    <row r="137" spans="1:13" ht="14.25">
      <c r="A137" s="4" t="str">
        <f t="shared" si="21"/>
        <v>PRT25</v>
      </c>
      <c r="B137" s="4" t="s">
        <v>55</v>
      </c>
      <c r="C137" s="4" t="s">
        <v>65</v>
      </c>
      <c r="D137" s="4">
        <f>IF(C137 &lt; "2024-25", INDEX('Historic replacements'!$D$3:$D$233, MATCH('Non-household delivery'!A137, 'Historic replacements'!$A$3:$A$233, 0)), INDEX('PR24 Forecast'!$X$5:$X$140, MATCH('Non-household delivery'!A137, 'PR24 Forecast'!$AA$5:$AA$140, 0)))</f>
        <v>16.335999999999999</v>
      </c>
      <c r="E137" s="9">
        <f>IFERROR(IF('Non-household delivery'!C137&lt;="2024-25", INDEX( 'PR19 Forecast'!$D$4:$D$139, MATCH('Non-household delivery'!A137, 'PR19 Forecast'!$G$4:$G$139, 0)), INDEX('PR24 Forecast'!$U$5:$U$140, MATCH('Non-household delivery'!$A137, 'PR24 Forecast'!$AA$5:$AA$140, 0))), "")</f>
        <v>2.5059999999999998</v>
      </c>
      <c r="F137" s="4" t="str">
        <f>IFERROR(INDEX('Historic replacements'!$F$3:$F$233, MATCH('Non-household delivery'!$A137, 'Historic replacements'!$A$3:$A$233, 0)), "")</f>
        <v/>
      </c>
      <c r="G137" s="9">
        <f>IFERROR(IF($C137 &lt;= "2023-24", $F137, IF(C137 = "2024-25", INDEX( 'PR24 Forecast'!$U$5:$U$140, MATCH('Non-household delivery'!$A137, 'PR24 Forecast'!$AA$5:$AA$140, 0)), 'Non-household delivery'!E137)),"")</f>
        <v>0</v>
      </c>
      <c r="H137" s="10">
        <f t="shared" si="22"/>
        <v>0</v>
      </c>
      <c r="I137" s="9" t="str">
        <f>IF(C137&gt;="2025-26",D137*'Non-household rates'!$O$54*'Non-household rates'!$O$85, "")</f>
        <v/>
      </c>
      <c r="J137" s="9" t="str">
        <f t="shared" si="20"/>
        <v/>
      </c>
      <c r="M137"/>
    </row>
    <row r="138" spans="1:13" ht="14.25">
      <c r="A138" s="4" t="str">
        <f t="shared" si="21"/>
        <v>PRT26</v>
      </c>
      <c r="B138" s="4" t="s">
        <v>55</v>
      </c>
      <c r="C138" s="4" t="s">
        <v>101</v>
      </c>
      <c r="D138" s="4">
        <f>IF(C138 &lt; "2024-25", INDEX('Historic replacements'!$D$3:$D$233, MATCH('Non-household delivery'!A138, 'Historic replacements'!$A$3:$A$233, 0)), INDEX('PR24 Forecast'!$X$5:$X$140, MATCH('Non-household delivery'!A138, 'PR24 Forecast'!$AA$5:$AA$140, 0)))</f>
        <v>16.506</v>
      </c>
      <c r="E138" s="9">
        <f>IFERROR(IF('Non-household delivery'!C138&lt;="2024-25", INDEX( 'PR19 Forecast'!$D$4:$D$139, MATCH('Non-household delivery'!A138, 'PR19 Forecast'!$G$4:$G$139, 0)), INDEX('PR24 Forecast'!$U$5:$U$140, MATCH('Non-household delivery'!$A138, 'PR24 Forecast'!$AA$5:$AA$140, 0))), "")</f>
        <v>0.13600000000000001</v>
      </c>
      <c r="F138" s="4" t="str">
        <f>IFERROR(INDEX('Historic replacements'!$F$3:$F$233, MATCH('Non-household delivery'!$A138, 'Historic replacements'!$A$3:$A$233, 0)), "")</f>
        <v/>
      </c>
      <c r="G138" s="9">
        <f>IFERROR(IF($C138 &lt;= "2023-24", $F138, IF(C138 = "2024-25", INDEX( 'PR24 Forecast'!$U$5:$U$140, MATCH('Non-household delivery'!$A138, 'PR24 Forecast'!$AA$5:$AA$140, 0)), 'Non-household delivery'!E138)),"")</f>
        <v>0.13600000000000001</v>
      </c>
      <c r="H138" s="10">
        <f t="shared" si="22"/>
        <v>8.2394280867563313E-3</v>
      </c>
      <c r="I138" s="9">
        <f>IF(C138&gt;="2025-26",D138*'Non-household rates'!$O$54*'Non-household rates'!$O$85, "")</f>
        <v>0.33657954101569776</v>
      </c>
      <c r="J138" s="9">
        <f t="shared" si="20"/>
        <v>-0.20057954101569775</v>
      </c>
      <c r="M138"/>
    </row>
    <row r="139" spans="1:13" ht="14.25">
      <c r="A139" s="4" t="str">
        <f t="shared" si="21"/>
        <v>PRT27</v>
      </c>
      <c r="B139" s="4" t="s">
        <v>55</v>
      </c>
      <c r="C139" s="4" t="s">
        <v>102</v>
      </c>
      <c r="D139" s="4">
        <f>IF(C139 &lt; "2024-25", INDEX('Historic replacements'!$D$3:$D$233, MATCH('Non-household delivery'!A139, 'Historic replacements'!$A$3:$A$233, 0)), INDEX('PR24 Forecast'!$X$5:$X$140, MATCH('Non-household delivery'!A139, 'PR24 Forecast'!$AA$5:$AA$140, 0)))</f>
        <v>16.675999999999998</v>
      </c>
      <c r="E139" s="9">
        <f>IFERROR(IF('Non-household delivery'!C139&lt;="2024-25", INDEX( 'PR19 Forecast'!$D$4:$D$139, MATCH('Non-household delivery'!A139, 'PR19 Forecast'!$G$4:$G$139, 0)), INDEX('PR24 Forecast'!$U$5:$U$140, MATCH('Non-household delivery'!$A139, 'PR24 Forecast'!$AA$5:$AA$140, 0))), "")</f>
        <v>0.90600000000000003</v>
      </c>
      <c r="F139" s="4" t="str">
        <f>IFERROR(INDEX('Historic replacements'!$F$3:$F$233, MATCH('Non-household delivery'!$A139, 'Historic replacements'!$A$3:$A$233, 0)), "")</f>
        <v/>
      </c>
      <c r="G139" s="9">
        <f>IFERROR(IF($C139 &lt;= "2023-24", $F139, IF(C139 = "2024-25", INDEX( 'PR24 Forecast'!$U$5:$U$140, MATCH('Non-household delivery'!$A139, 'PR24 Forecast'!$AA$5:$AA$140, 0)), 'Non-household delivery'!E139)),"")</f>
        <v>0.90600000000000003</v>
      </c>
      <c r="H139" s="10">
        <f t="shared" si="22"/>
        <v>5.4329575437754865E-2</v>
      </c>
      <c r="I139" s="9">
        <f>IF(C139&gt;="2025-26",D139*'Non-household rates'!$O$54*'Non-household rates'!$O$85, "")</f>
        <v>0.34004606967028811</v>
      </c>
      <c r="J139" s="9">
        <f t="shared" si="20"/>
        <v>0.56595393032971186</v>
      </c>
      <c r="M139"/>
    </row>
    <row r="140" spans="1:13" ht="14.25">
      <c r="A140" s="4" t="str">
        <f t="shared" si="21"/>
        <v>PRT28</v>
      </c>
      <c r="B140" s="4" t="s">
        <v>55</v>
      </c>
      <c r="C140" s="4" t="s">
        <v>103</v>
      </c>
      <c r="D140" s="4">
        <f>IF(C140 &lt; "2024-25", INDEX('Historic replacements'!$D$3:$D$233, MATCH('Non-household delivery'!A140, 'Historic replacements'!$A$3:$A$233, 0)), INDEX('PR24 Forecast'!$X$5:$X$140, MATCH('Non-household delivery'!A140, 'PR24 Forecast'!$AA$5:$AA$140, 0)))</f>
        <v>16.841000000000001</v>
      </c>
      <c r="E140" s="9">
        <f>IFERROR(IF('Non-household delivery'!C140&lt;="2024-25", INDEX( 'PR19 Forecast'!$D$4:$D$139, MATCH('Non-household delivery'!A140, 'PR19 Forecast'!$G$4:$G$139, 0)), INDEX('PR24 Forecast'!$U$5:$U$140, MATCH('Non-household delivery'!$A140, 'PR24 Forecast'!$AA$5:$AA$140, 0))), "")</f>
        <v>1.57</v>
      </c>
      <c r="F140" s="4" t="str">
        <f>IFERROR(INDEX('Historic replacements'!$F$3:$F$233, MATCH('Non-household delivery'!$A140, 'Historic replacements'!$A$3:$A$233, 0)), "")</f>
        <v/>
      </c>
      <c r="G140" s="9">
        <f>IFERROR(IF($C140 &lt;= "2023-24", $F140, IF(C140 = "2024-25", INDEX( 'PR24 Forecast'!$U$5:$U$140, MATCH('Non-household delivery'!$A140, 'PR24 Forecast'!$AA$5:$AA$140, 0)), 'Non-household delivery'!E140)),"")</f>
        <v>1.57</v>
      </c>
      <c r="H140" s="10">
        <f t="shared" si="22"/>
        <v>9.3224867881954748E-2</v>
      </c>
      <c r="I140" s="9">
        <f>IF(C140&gt;="2025-26",D140*'Non-household rates'!$O$54*'Non-household rates'!$O$85, "")</f>
        <v>0.34341064159974355</v>
      </c>
      <c r="J140" s="9">
        <f t="shared" si="20"/>
        <v>1.2265893584002565</v>
      </c>
      <c r="M140"/>
    </row>
    <row r="141" spans="1:13" ht="14.25">
      <c r="A141" s="4" t="str">
        <f t="shared" si="21"/>
        <v>PRT29</v>
      </c>
      <c r="B141" s="4" t="s">
        <v>55</v>
      </c>
      <c r="C141" s="4" t="s">
        <v>104</v>
      </c>
      <c r="D141" s="4">
        <f>IF(C141 &lt; "2024-25", INDEX('Historic replacements'!$D$3:$D$233, MATCH('Non-household delivery'!A141, 'Historic replacements'!$A$3:$A$233, 0)), INDEX('PR24 Forecast'!$X$5:$X$140, MATCH('Non-household delivery'!A141, 'PR24 Forecast'!$AA$5:$AA$140, 0)))</f>
        <v>17.00565368331922</v>
      </c>
      <c r="E141" s="9">
        <f>IFERROR(IF('Non-household delivery'!C141&lt;="2024-25", INDEX( 'PR19 Forecast'!$D$4:$D$139, MATCH('Non-household delivery'!A141, 'PR19 Forecast'!$G$4:$G$139, 0)), INDEX('PR24 Forecast'!$U$5:$U$140, MATCH('Non-household delivery'!$A141, 'PR24 Forecast'!$AA$5:$AA$140, 0))), "")</f>
        <v>2.161</v>
      </c>
      <c r="F141" s="4" t="str">
        <f>IFERROR(INDEX('Historic replacements'!$F$3:$F$233, MATCH('Non-household delivery'!$A141, 'Historic replacements'!$A$3:$A$233, 0)), "")</f>
        <v/>
      </c>
      <c r="G141" s="9">
        <f>IFERROR(IF($C141 &lt;= "2023-24", $F141, IF(C141 = "2024-25", INDEX( 'PR24 Forecast'!$U$5:$U$140, MATCH('Non-household delivery'!$A141, 'PR24 Forecast'!$AA$5:$AA$140, 0)), 'Non-household delivery'!E141)),"")</f>
        <v>2.161</v>
      </c>
      <c r="H141" s="10">
        <f t="shared" si="22"/>
        <v>0.12707538564775764</v>
      </c>
      <c r="I141" s="9">
        <f>IF(C141&gt;="2025-26",D141*'Non-household rates'!$O$54*'Non-household rates'!$O$85, "")</f>
        <v>0.34676815166627251</v>
      </c>
      <c r="J141" s="9">
        <f t="shared" si="20"/>
        <v>1.8142318483337276</v>
      </c>
      <c r="M141"/>
    </row>
    <row r="142" spans="1:13" ht="14.25">
      <c r="A142" s="4" t="str">
        <f t="shared" si="21"/>
        <v>PRT30</v>
      </c>
      <c r="B142" s="4" t="s">
        <v>55</v>
      </c>
      <c r="C142" s="4" t="s">
        <v>105</v>
      </c>
      <c r="D142" s="4">
        <f>IF(C142 &lt; "2024-25", INDEX('Historic replacements'!$D$3:$D$233, MATCH('Non-household delivery'!A142, 'Historic replacements'!$A$3:$A$233, 0)), INDEX('PR24 Forecast'!$X$5:$X$140, MATCH('Non-household delivery'!A142, 'PR24 Forecast'!$AA$5:$AA$140, 0)))</f>
        <v>17.175999999999998</v>
      </c>
      <c r="E142" s="9">
        <f>IFERROR(IF('Non-household delivery'!C142&lt;="2024-25", INDEX( 'PR19 Forecast'!$D$4:$D$139, MATCH('Non-household delivery'!A142, 'PR19 Forecast'!$G$4:$G$139, 0)), INDEX('PR24 Forecast'!$U$5:$U$140, MATCH('Non-household delivery'!$A142, 'PR24 Forecast'!$AA$5:$AA$140, 0))), "")</f>
        <v>2.5529999999999999</v>
      </c>
      <c r="F142" s="4" t="str">
        <f>IFERROR(INDEX('Historic replacements'!$F$3:$F$233, MATCH('Non-household delivery'!$A142, 'Historic replacements'!$A$3:$A$233, 0)), "")</f>
        <v/>
      </c>
      <c r="G142" s="9">
        <f>IFERROR(IF($C142 &lt;= "2023-24", $F142, IF(C142 = "2024-25", INDEX( 'PR24 Forecast'!$U$5:$U$140, MATCH('Non-household delivery'!$A142, 'PR24 Forecast'!$AA$5:$AA$140, 0)), 'Non-household delivery'!E142)),"")</f>
        <v>2.5529999999999999</v>
      </c>
      <c r="H142" s="10">
        <f t="shared" si="22"/>
        <v>0.14863763390777832</v>
      </c>
      <c r="I142" s="9">
        <f>IF(C142&gt;="2025-26",D142*'Non-household rates'!$O$54*'Non-household rates'!$O$85, "")</f>
        <v>0.35024174218378917</v>
      </c>
      <c r="J142" s="9">
        <f t="shared" si="20"/>
        <v>2.2027582578162108</v>
      </c>
      <c r="M142"/>
    </row>
    <row r="143" spans="1:13" ht="14.25">
      <c r="A143" s="4" t="str">
        <f t="shared" si="21"/>
        <v>SES12</v>
      </c>
      <c r="B143" s="4" t="s">
        <v>56</v>
      </c>
      <c r="C143" s="4" t="s">
        <v>28</v>
      </c>
      <c r="D143" s="4">
        <f>IF(C143 &lt; "2024-25", INDEX('Historic replacements'!$D$3:$D$233, MATCH('Non-household delivery'!A143, 'Historic replacements'!$A$3:$A$233, 0)), INDEX('PR24 Forecast'!$X$5:$X$140, MATCH('Non-household delivery'!A143, 'PR24 Forecast'!$AA$5:$AA$140, 0)))</f>
        <v>16.733000000000001</v>
      </c>
      <c r="E143" s="9" t="str">
        <f>IFERROR(IF('Non-household delivery'!C143&lt;="2024-25", INDEX( 'PR19 Forecast'!$D$4:$D$139, MATCH('Non-household delivery'!A143, 'PR19 Forecast'!$G$4:$G$139, 0)), INDEX('PR24 Forecast'!$U$5:$U$140, MATCH('Non-household delivery'!$A143, 'PR24 Forecast'!$AA$5:$AA$140, 0))), "")</f>
        <v/>
      </c>
      <c r="F143" s="4">
        <f>IFERROR(INDEX('Historic replacements'!$F$3:$F$233, MATCH('Non-household delivery'!$A143, 'Historic replacements'!$A$3:$A$233, 0)), "")</f>
        <v>0.91300000000000003</v>
      </c>
      <c r="G143" s="9">
        <f>IFERROR(IF($C143 &lt;= "2023-24", $F143, IF(C143 = "2024-25", INDEX( 'PR24 Forecast'!$U$5:$U$140, MATCH('Non-household delivery'!$A143, 'PR24 Forecast'!$AA$5:$AA$140, 0)), 'Non-household delivery'!E143)),"")</f>
        <v>0.91300000000000003</v>
      </c>
      <c r="H143" s="10">
        <f t="shared" si="22"/>
        <v>5.4562839897209107E-2</v>
      </c>
      <c r="I143" s="9" t="str">
        <f>IF(C143&gt;="2025-26",D143*'Non-household rates'!$O$54*'Non-household rates'!$O$85, "")</f>
        <v/>
      </c>
      <c r="J143" s="9" t="str">
        <f t="shared" si="20"/>
        <v/>
      </c>
      <c r="M143"/>
    </row>
    <row r="144" spans="1:13" ht="14.25">
      <c r="A144" s="4" t="str">
        <f t="shared" si="21"/>
        <v>SES13</v>
      </c>
      <c r="B144" s="4" t="s">
        <v>56</v>
      </c>
      <c r="C144" s="4" t="s">
        <v>29</v>
      </c>
      <c r="D144" s="4">
        <f>IF(C144 &lt; "2024-25", INDEX('Historic replacements'!$D$3:$D$233, MATCH('Non-household delivery'!A144, 'Historic replacements'!$A$3:$A$233, 0)), INDEX('PR24 Forecast'!$X$5:$X$140, MATCH('Non-household delivery'!A144, 'PR24 Forecast'!$AA$5:$AA$140, 0)))</f>
        <v>16.677</v>
      </c>
      <c r="E144" s="9" t="str">
        <f>IFERROR(IF('Non-household delivery'!C144&lt;="2024-25", INDEX( 'PR19 Forecast'!$D$4:$D$139, MATCH('Non-household delivery'!A144, 'PR19 Forecast'!$G$4:$G$139, 0)), INDEX('PR24 Forecast'!$U$5:$U$140, MATCH('Non-household delivery'!$A144, 'PR24 Forecast'!$AA$5:$AA$140, 0))), "")</f>
        <v/>
      </c>
      <c r="F144" s="4">
        <f>IFERROR(INDEX('Historic replacements'!$F$3:$F$233, MATCH('Non-household delivery'!$A144, 'Historic replacements'!$A$3:$A$233, 0)), "")</f>
        <v>0.67600000000000005</v>
      </c>
      <c r="G144" s="9">
        <f>IFERROR(IF($C144 &lt;= "2023-24", $F144, IF(C144 = "2024-25", INDEX( 'PR24 Forecast'!$U$5:$U$140, MATCH('Non-household delivery'!$A144, 'PR24 Forecast'!$AA$5:$AA$140, 0)), 'Non-household delivery'!E144)),"")</f>
        <v>0.67600000000000005</v>
      </c>
      <c r="H144" s="10">
        <f t="shared" si="22"/>
        <v>4.053486838160341E-2</v>
      </c>
      <c r="I144" s="9" t="str">
        <f>IF(C144&gt;="2025-26",D144*'Non-household rates'!$O$54*'Non-household rates'!$O$85, "")</f>
        <v/>
      </c>
      <c r="J144" s="9" t="str">
        <f t="shared" si="20"/>
        <v/>
      </c>
      <c r="M144"/>
    </row>
    <row r="145" spans="1:13" ht="14.25">
      <c r="A145" s="4" t="str">
        <f t="shared" si="21"/>
        <v>SES14</v>
      </c>
      <c r="B145" s="4" t="s">
        <v>56</v>
      </c>
      <c r="C145" s="4" t="s">
        <v>30</v>
      </c>
      <c r="D145" s="4">
        <f>IF(C145 &lt; "2024-25", INDEX('Historic replacements'!$D$3:$D$233, MATCH('Non-household delivery'!A145, 'Historic replacements'!$A$3:$A$233, 0)), INDEX('PR24 Forecast'!$X$5:$X$140, MATCH('Non-household delivery'!A145, 'PR24 Forecast'!$AA$5:$AA$140, 0)))</f>
        <v>16.614999999999998</v>
      </c>
      <c r="E145" s="9" t="str">
        <f>IFERROR(IF('Non-household delivery'!C145&lt;="2024-25", INDEX( 'PR19 Forecast'!$D$4:$D$139, MATCH('Non-household delivery'!A145, 'PR19 Forecast'!$G$4:$G$139, 0)), INDEX('PR24 Forecast'!$U$5:$U$140, MATCH('Non-household delivery'!$A145, 'PR24 Forecast'!$AA$5:$AA$140, 0))), "")</f>
        <v/>
      </c>
      <c r="F145" s="4">
        <f>IFERROR(INDEX('Historic replacements'!$F$3:$F$233, MATCH('Non-household delivery'!$A145, 'Historic replacements'!$A$3:$A$233, 0)), "")</f>
        <v>0.35799999999999998</v>
      </c>
      <c r="G145" s="9">
        <f>IFERROR(IF($C145 &lt;= "2023-24", $F145, IF(C145 = "2024-25", INDEX( 'PR24 Forecast'!$U$5:$U$140, MATCH('Non-household delivery'!$A145, 'PR24 Forecast'!$AA$5:$AA$140, 0)), 'Non-household delivery'!E145)),"")</f>
        <v>0.35799999999999998</v>
      </c>
      <c r="H145" s="10">
        <f t="shared" si="22"/>
        <v>2.1546795064700572E-2</v>
      </c>
      <c r="I145" s="9" t="str">
        <f>IF(C145&gt;="2025-26",D145*'Non-household rates'!$O$54*'Non-household rates'!$O$85, "")</f>
        <v/>
      </c>
      <c r="J145" s="9" t="str">
        <f t="shared" si="20"/>
        <v/>
      </c>
      <c r="M145"/>
    </row>
    <row r="146" spans="1:13" ht="14.25">
      <c r="A146" s="4" t="str">
        <f t="shared" si="21"/>
        <v>SES15</v>
      </c>
      <c r="B146" s="4" t="s">
        <v>56</v>
      </c>
      <c r="C146" s="4" t="s">
        <v>31</v>
      </c>
      <c r="D146" s="4">
        <f>IF(C146 &lt; "2024-25", INDEX('Historic replacements'!$D$3:$D$233, MATCH('Non-household delivery'!A146, 'Historic replacements'!$A$3:$A$233, 0)), INDEX('PR24 Forecast'!$X$5:$X$140, MATCH('Non-household delivery'!A146, 'PR24 Forecast'!$AA$5:$AA$140, 0)))</f>
        <v>16.704999999999998</v>
      </c>
      <c r="E146" s="9" t="str">
        <f>IFERROR(IF('Non-household delivery'!C146&lt;="2024-25", INDEX( 'PR19 Forecast'!$D$4:$D$139, MATCH('Non-household delivery'!A146, 'PR19 Forecast'!$G$4:$G$139, 0)), INDEX('PR24 Forecast'!$U$5:$U$140, MATCH('Non-household delivery'!$A146, 'PR24 Forecast'!$AA$5:$AA$140, 0))), "")</f>
        <v/>
      </c>
      <c r="F146" s="4">
        <f>IFERROR(INDEX('Historic replacements'!$F$3:$F$233, MATCH('Non-household delivery'!$A146, 'Historic replacements'!$A$3:$A$233, 0)), "")</f>
        <v>0.32900000000000001</v>
      </c>
      <c r="G146" s="9">
        <f>IFERROR(IF($C146 &lt;= "2023-24", $F146, IF(C146 = "2024-25", INDEX( 'PR24 Forecast'!$U$5:$U$140, MATCH('Non-household delivery'!$A146, 'PR24 Forecast'!$AA$5:$AA$140, 0)), 'Non-household delivery'!E146)),"")</f>
        <v>0.32900000000000001</v>
      </c>
      <c r="H146" s="10">
        <f t="shared" si="22"/>
        <v>1.9694702184974561E-2</v>
      </c>
      <c r="I146" s="9" t="str">
        <f>IF(C146&gt;="2025-26",D146*'Non-household rates'!$O$54*'Non-household rates'!$O$85, "")</f>
        <v/>
      </c>
      <c r="J146" s="9" t="str">
        <f t="shared" si="20"/>
        <v/>
      </c>
      <c r="M146"/>
    </row>
    <row r="147" spans="1:13" ht="14.25">
      <c r="A147" s="4" t="str">
        <f t="shared" si="21"/>
        <v>SES16</v>
      </c>
      <c r="B147" s="4" t="s">
        <v>56</v>
      </c>
      <c r="C147" s="4" t="s">
        <v>32</v>
      </c>
      <c r="D147" s="4">
        <f>IF(C147 &lt; "2024-25", INDEX('Historic replacements'!$D$3:$D$233, MATCH('Non-household delivery'!A147, 'Historic replacements'!$A$3:$A$233, 0)), INDEX('PR24 Forecast'!$X$5:$X$140, MATCH('Non-household delivery'!A147, 'PR24 Forecast'!$AA$5:$AA$140, 0)))</f>
        <v>16.821999999999999</v>
      </c>
      <c r="E147" s="9" t="str">
        <f>IFERROR(IF('Non-household delivery'!C147&lt;="2024-25", INDEX( 'PR19 Forecast'!$D$4:$D$139, MATCH('Non-household delivery'!A147, 'PR19 Forecast'!$G$4:$G$139, 0)), INDEX('PR24 Forecast'!$U$5:$U$140, MATCH('Non-household delivery'!$A147, 'PR24 Forecast'!$AA$5:$AA$140, 0))), "")</f>
        <v/>
      </c>
      <c r="F147" s="4">
        <f>IFERROR(INDEX('Historic replacements'!$F$3:$F$233, MATCH('Non-household delivery'!$A147, 'Historic replacements'!$A$3:$A$233, 0)), "")</f>
        <v>0.41699999999999998</v>
      </c>
      <c r="G147" s="9">
        <f>IFERROR(IF($C147 &lt;= "2023-24", $F147, IF(C147 = "2024-25", INDEX( 'PR24 Forecast'!$U$5:$U$140, MATCH('Non-household delivery'!$A147, 'PR24 Forecast'!$AA$5:$AA$140, 0)), 'Non-household delivery'!E147)),"")</f>
        <v>0.41699999999999998</v>
      </c>
      <c r="H147" s="10">
        <f t="shared" si="22"/>
        <v>2.4788966829152301E-2</v>
      </c>
      <c r="I147" s="9" t="str">
        <f>IF(C147&gt;="2025-26",D147*'Non-household rates'!$O$54*'Non-household rates'!$O$85, "")</f>
        <v/>
      </c>
      <c r="J147" s="9" t="str">
        <f t="shared" si="20"/>
        <v/>
      </c>
      <c r="M147"/>
    </row>
    <row r="148" spans="1:13" ht="14.25">
      <c r="A148" s="4" t="str">
        <f t="shared" si="21"/>
        <v>SES17</v>
      </c>
      <c r="B148" s="4" t="s">
        <v>56</v>
      </c>
      <c r="C148" s="4" t="s">
        <v>33</v>
      </c>
      <c r="D148" s="4">
        <f>IF(C148 &lt; "2024-25", INDEX('Historic replacements'!$D$3:$D$233, MATCH('Non-household delivery'!A148, 'Historic replacements'!$A$3:$A$233, 0)), INDEX('PR24 Forecast'!$X$5:$X$140, MATCH('Non-household delivery'!A148, 'PR24 Forecast'!$AA$5:$AA$140, 0)))</f>
        <v>16.75</v>
      </c>
      <c r="E148" s="9" t="str">
        <f>IFERROR(IF('Non-household delivery'!C148&lt;="2024-25", INDEX( 'PR19 Forecast'!$D$4:$D$139, MATCH('Non-household delivery'!A148, 'PR19 Forecast'!$G$4:$G$139, 0)), INDEX('PR24 Forecast'!$U$5:$U$140, MATCH('Non-household delivery'!$A148, 'PR24 Forecast'!$AA$5:$AA$140, 0))), "")</f>
        <v/>
      </c>
      <c r="F148" s="4">
        <f>IFERROR(INDEX('Historic replacements'!$F$3:$F$233, MATCH('Non-household delivery'!$A148, 'Historic replacements'!$A$3:$A$233, 0)), "")</f>
        <v>0.35099999999999998</v>
      </c>
      <c r="G148" s="9">
        <f>IFERROR(IF($C148 &lt;= "2023-24", $F148, IF(C148 = "2024-25", INDEX( 'PR24 Forecast'!$U$5:$U$140, MATCH('Non-household delivery'!$A148, 'PR24 Forecast'!$AA$5:$AA$140, 0)), 'Non-household delivery'!E148)),"")</f>
        <v>0.35099999999999998</v>
      </c>
      <c r="H148" s="10">
        <f t="shared" si="22"/>
        <v>2.0955223880597014E-2</v>
      </c>
      <c r="I148" s="9" t="str">
        <f>IF(C148&gt;="2025-26",D148*'Non-household rates'!$O$54*'Non-household rates'!$O$85, "")</f>
        <v/>
      </c>
      <c r="J148" s="9" t="str">
        <f t="shared" ref="J148:J211" si="23">IF(C148 &gt;="2025-26", E148-I148, "")</f>
        <v/>
      </c>
      <c r="M148"/>
    </row>
    <row r="149" spans="1:13" ht="14.25">
      <c r="A149" s="4" t="str">
        <f t="shared" si="21"/>
        <v>SES18</v>
      </c>
      <c r="B149" s="4" t="s">
        <v>56</v>
      </c>
      <c r="C149" s="4" t="s">
        <v>34</v>
      </c>
      <c r="D149" s="4">
        <f>IF(C149 &lt; "2024-25", INDEX('Historic replacements'!$D$3:$D$233, MATCH('Non-household delivery'!A149, 'Historic replacements'!$A$3:$A$233, 0)), INDEX('PR24 Forecast'!$X$5:$X$140, MATCH('Non-household delivery'!A149, 'PR24 Forecast'!$AA$5:$AA$140, 0)))</f>
        <v>14.265000000000001</v>
      </c>
      <c r="E149" s="9">
        <f>IFERROR(IF('Non-household delivery'!C149&lt;="2024-25", INDEX( 'PR19 Forecast'!$D$4:$D$139, MATCH('Non-household delivery'!A149, 'PR19 Forecast'!$G$4:$G$139, 0)), INDEX('PR24 Forecast'!$U$5:$U$140, MATCH('Non-household delivery'!$A149, 'PR24 Forecast'!$AA$5:$AA$140, 0))), "")</f>
        <v>0.54500000000000004</v>
      </c>
      <c r="F149" s="4">
        <f>IFERROR(INDEX('Historic replacements'!$F$3:$F$233, MATCH('Non-household delivery'!$A149, 'Historic replacements'!$A$3:$A$233, 0)), "")</f>
        <v>0.54500000000000004</v>
      </c>
      <c r="G149" s="9">
        <f>IFERROR(IF($C149 &lt;= "2023-24", $F149, IF(C149 = "2024-25", INDEX( 'PR24 Forecast'!$U$5:$U$140, MATCH('Non-household delivery'!$A149, 'PR24 Forecast'!$AA$5:$AA$140, 0)), 'Non-household delivery'!E149)),"")</f>
        <v>0.54500000000000004</v>
      </c>
      <c r="H149" s="10">
        <f t="shared" si="22"/>
        <v>3.8205397826848932E-2</v>
      </c>
      <c r="I149" s="9" t="str">
        <f>IF(C149&gt;="2025-26",D149*'Non-household rates'!$O$54*'Non-household rates'!$O$85, "")</f>
        <v/>
      </c>
      <c r="J149" s="9" t="str">
        <f t="shared" si="23"/>
        <v/>
      </c>
      <c r="M149"/>
    </row>
    <row r="150" spans="1:13" ht="14.25">
      <c r="A150" s="4" t="str">
        <f t="shared" si="21"/>
        <v>SES19</v>
      </c>
      <c r="B150" s="4" t="s">
        <v>56</v>
      </c>
      <c r="C150" s="4" t="s">
        <v>35</v>
      </c>
      <c r="D150" s="4">
        <f>IF(C150 &lt; "2024-25", INDEX('Historic replacements'!$D$3:$D$233, MATCH('Non-household delivery'!A150, 'Historic replacements'!$A$3:$A$233, 0)), INDEX('PR24 Forecast'!$X$5:$X$140, MATCH('Non-household delivery'!A150, 'PR24 Forecast'!$AA$5:$AA$140, 0)))</f>
        <v>14.201000000000001</v>
      </c>
      <c r="E150" s="9">
        <f>IFERROR(IF('Non-household delivery'!C150&lt;="2024-25", INDEX( 'PR19 Forecast'!$D$4:$D$139, MATCH('Non-household delivery'!A150, 'PR19 Forecast'!$G$4:$G$139, 0)), INDEX('PR24 Forecast'!$U$5:$U$140, MATCH('Non-household delivery'!$A150, 'PR24 Forecast'!$AA$5:$AA$140, 0))), "")</f>
        <v>0.96399999999999997</v>
      </c>
      <c r="F150" s="4">
        <f>IFERROR(INDEX('Historic replacements'!$F$3:$F$233, MATCH('Non-household delivery'!$A150, 'Historic replacements'!$A$3:$A$233, 0)), "")</f>
        <v>0.96399999999999997</v>
      </c>
      <c r="G150" s="9">
        <f>IFERROR(IF($C150 &lt;= "2023-24", $F150, IF(C150 = "2024-25", INDEX( 'PR24 Forecast'!$U$5:$U$140, MATCH('Non-household delivery'!$A150, 'PR24 Forecast'!$AA$5:$AA$140, 0)), 'Non-household delivery'!E150)),"")</f>
        <v>0.96399999999999997</v>
      </c>
      <c r="H150" s="10">
        <f t="shared" si="22"/>
        <v>6.7882543482853316E-2</v>
      </c>
      <c r="I150" s="9" t="str">
        <f>IF(C150&gt;="2025-26",D150*'Non-household rates'!$O$54*'Non-household rates'!$O$85, "")</f>
        <v/>
      </c>
      <c r="J150" s="9" t="str">
        <f t="shared" si="23"/>
        <v/>
      </c>
      <c r="M150"/>
    </row>
    <row r="151" spans="1:13" ht="14.25">
      <c r="A151" s="4" t="str">
        <f t="shared" si="21"/>
        <v>SES20</v>
      </c>
      <c r="B151" s="4" t="s">
        <v>56</v>
      </c>
      <c r="C151" s="4" t="s">
        <v>36</v>
      </c>
      <c r="D151" s="4">
        <f>IF(C151 &lt; "2024-25", INDEX('Historic replacements'!$D$3:$D$233, MATCH('Non-household delivery'!A151, 'Historic replacements'!$A$3:$A$233, 0)), INDEX('PR24 Forecast'!$X$5:$X$140, MATCH('Non-household delivery'!A151, 'PR24 Forecast'!$AA$5:$AA$140, 0)))</f>
        <v>14.064</v>
      </c>
      <c r="E151" s="9">
        <f>IFERROR(IF('Non-household delivery'!C151&lt;="2024-25", INDEX( 'PR19 Forecast'!$D$4:$D$139, MATCH('Non-household delivery'!A151, 'PR19 Forecast'!$G$4:$G$139, 0)), INDEX('PR24 Forecast'!$U$5:$U$140, MATCH('Non-household delivery'!$A151, 'PR24 Forecast'!$AA$5:$AA$140, 0))), "")</f>
        <v>0.38200000000000001</v>
      </c>
      <c r="F151" s="4">
        <f>IFERROR(INDEX('Historic replacements'!$F$3:$F$233, MATCH('Non-household delivery'!$A151, 'Historic replacements'!$A$3:$A$233, 0)), "")</f>
        <v>0.97299999999999998</v>
      </c>
      <c r="G151" s="9">
        <f>IFERROR(IF($C151 &lt;= "2023-24", $F151, IF(C151 = "2024-25", INDEX( 'PR24 Forecast'!$U$5:$U$140, MATCH('Non-household delivery'!$A151, 'PR24 Forecast'!$AA$5:$AA$140, 0)), 'Non-household delivery'!E151)),"")</f>
        <v>0.97299999999999998</v>
      </c>
      <c r="H151" s="10">
        <f t="shared" si="22"/>
        <v>6.9183731513083047E-2</v>
      </c>
      <c r="I151" s="9" t="str">
        <f>IF(C151&gt;="2025-26",D151*'Non-household rates'!$O$54*'Non-household rates'!$O$85, "")</f>
        <v/>
      </c>
      <c r="J151" s="9" t="str">
        <f t="shared" si="23"/>
        <v/>
      </c>
      <c r="M151"/>
    </row>
    <row r="152" spans="1:13" ht="14.25">
      <c r="A152" s="4" t="str">
        <f t="shared" si="21"/>
        <v>SES21</v>
      </c>
      <c r="B152" s="4" t="s">
        <v>56</v>
      </c>
      <c r="C152" s="4" t="s">
        <v>37</v>
      </c>
      <c r="D152" s="4">
        <f>IF(C152 &lt; "2024-25", INDEX('Historic replacements'!$D$3:$D$233, MATCH('Non-household delivery'!A152, 'Historic replacements'!$A$3:$A$233, 0)), INDEX('PR24 Forecast'!$X$5:$X$140, MATCH('Non-household delivery'!A152, 'PR24 Forecast'!$AA$5:$AA$140, 0)))</f>
        <v>14</v>
      </c>
      <c r="E152" s="9">
        <f>IFERROR(IF('Non-household delivery'!C152&lt;="2024-25", INDEX( 'PR19 Forecast'!$D$4:$D$139, MATCH('Non-household delivery'!A152, 'PR19 Forecast'!$G$4:$G$139, 0)), INDEX('PR24 Forecast'!$U$5:$U$140, MATCH('Non-household delivery'!$A152, 'PR24 Forecast'!$AA$5:$AA$140, 0))), "")</f>
        <v>0.38150000000000001</v>
      </c>
      <c r="F152" s="4">
        <f>IFERROR(INDEX('Historic replacements'!$F$3:$F$233, MATCH('Non-household delivery'!$A152, 'Historic replacements'!$A$3:$A$233, 0)), "")</f>
        <v>0.54400000000000004</v>
      </c>
      <c r="G152" s="9">
        <f>IFERROR(IF($C152 &lt;= "2023-24", $F152, IF(C152 = "2024-25", INDEX( 'PR24 Forecast'!$U$5:$U$140, MATCH('Non-household delivery'!$A152, 'PR24 Forecast'!$AA$5:$AA$140, 0)), 'Non-household delivery'!E152)),"")</f>
        <v>0.54400000000000004</v>
      </c>
      <c r="H152" s="10">
        <f t="shared" si="22"/>
        <v>3.8857142857142861E-2</v>
      </c>
      <c r="I152" s="9" t="str">
        <f>IF(C152&gt;="2025-26",D152*'Non-household rates'!$O$54*'Non-household rates'!$O$85, "")</f>
        <v/>
      </c>
      <c r="J152" s="9" t="str">
        <f t="shared" si="23"/>
        <v/>
      </c>
      <c r="M152"/>
    </row>
    <row r="153" spans="1:13" ht="14.25">
      <c r="A153" s="4" t="str">
        <f t="shared" si="21"/>
        <v>SES22</v>
      </c>
      <c r="B153" s="4" t="s">
        <v>56</v>
      </c>
      <c r="C153" s="4" t="s">
        <v>38</v>
      </c>
      <c r="D153" s="4">
        <f>IF(C153 &lt; "2024-25", INDEX('Historic replacements'!$D$3:$D$233, MATCH('Non-household delivery'!A153, 'Historic replacements'!$A$3:$A$233, 0)), INDEX('PR24 Forecast'!$X$5:$X$140, MATCH('Non-household delivery'!A153, 'PR24 Forecast'!$AA$5:$AA$140, 0)))</f>
        <v>13.833</v>
      </c>
      <c r="E153" s="9">
        <f>IFERROR(IF('Non-household delivery'!C153&lt;="2024-25", INDEX( 'PR19 Forecast'!$D$4:$D$139, MATCH('Non-household delivery'!A153, 'PR19 Forecast'!$G$4:$G$139, 0)), INDEX('PR24 Forecast'!$U$5:$U$140, MATCH('Non-household delivery'!$A153, 'PR24 Forecast'!$AA$5:$AA$140, 0))), "")</f>
        <v>0.38150000000000001</v>
      </c>
      <c r="F153" s="4">
        <f>IFERROR(INDEX('Historic replacements'!$F$3:$F$233, MATCH('Non-household delivery'!$A153, 'Historic replacements'!$A$3:$A$233, 0)), "")</f>
        <v>0.19600000000000001</v>
      </c>
      <c r="G153" s="9">
        <f>IFERROR(IF($C153 &lt;= "2023-24", $F153, IF(C153 = "2024-25", INDEX( 'PR24 Forecast'!$U$5:$U$140, MATCH('Non-household delivery'!$A153, 'PR24 Forecast'!$AA$5:$AA$140, 0)), 'Non-household delivery'!E153)),"")</f>
        <v>0.19600000000000001</v>
      </c>
      <c r="H153" s="10">
        <f t="shared" si="22"/>
        <v>1.4169016120870383E-2</v>
      </c>
      <c r="I153" s="9" t="str">
        <f>IF(C153&gt;="2025-26",D153*'Non-household rates'!$O$54*'Non-household rates'!$O$85, "")</f>
        <v/>
      </c>
      <c r="J153" s="9" t="str">
        <f t="shared" si="23"/>
        <v/>
      </c>
      <c r="M153"/>
    </row>
    <row r="154" spans="1:13" ht="14.25">
      <c r="A154" s="4" t="str">
        <f t="shared" si="21"/>
        <v>SES23</v>
      </c>
      <c r="B154" s="4" t="s">
        <v>56</v>
      </c>
      <c r="C154" s="4" t="s">
        <v>39</v>
      </c>
      <c r="D154" s="4">
        <f>IF(C154 &lt; "2024-25", INDEX('Historic replacements'!$D$3:$D$233, MATCH('Non-household delivery'!A154, 'Historic replacements'!$A$3:$A$233, 0)), INDEX('PR24 Forecast'!$X$5:$X$140, MATCH('Non-household delivery'!A154, 'PR24 Forecast'!$AA$5:$AA$140, 0)))</f>
        <v>13.819000000000001</v>
      </c>
      <c r="E154" s="9">
        <f>IFERROR(IF('Non-household delivery'!C154&lt;="2024-25", INDEX( 'PR19 Forecast'!$D$4:$D$139, MATCH('Non-household delivery'!A154, 'PR19 Forecast'!$G$4:$G$139, 0)), INDEX('PR24 Forecast'!$U$5:$U$140, MATCH('Non-household delivery'!$A154, 'PR24 Forecast'!$AA$5:$AA$140, 0))), "")</f>
        <v>0.38150000000000001</v>
      </c>
      <c r="F154" s="4">
        <f>IFERROR(INDEX('Historic replacements'!$F$3:$F$233, MATCH('Non-household delivery'!$A154, 'Historic replacements'!$A$3:$A$233, 0)), "")</f>
        <v>0.18099999999999999</v>
      </c>
      <c r="G154" s="9">
        <f>IFERROR(IF($C154 &lt;= "2023-24", $F154, IF(C154 = "2024-25", INDEX( 'PR24 Forecast'!$U$5:$U$140, MATCH('Non-household delivery'!$A154, 'PR24 Forecast'!$AA$5:$AA$140, 0)), 'Non-household delivery'!E154)),"")</f>
        <v>0.18099999999999999</v>
      </c>
      <c r="H154" s="10">
        <f t="shared" si="22"/>
        <v>1.3097908676459945E-2</v>
      </c>
      <c r="I154" s="9" t="str">
        <f>IF(C154&gt;="2025-26",D154*'Non-household rates'!$O$54*'Non-household rates'!$O$85, "")</f>
        <v/>
      </c>
      <c r="J154" s="9" t="str">
        <f t="shared" si="23"/>
        <v/>
      </c>
      <c r="M154"/>
    </row>
    <row r="155" spans="1:13" ht="14.25">
      <c r="A155" s="4" t="str">
        <f t="shared" si="21"/>
        <v>SES24</v>
      </c>
      <c r="B155" s="4" t="s">
        <v>56</v>
      </c>
      <c r="C155" s="4" t="s">
        <v>40</v>
      </c>
      <c r="D155" s="4">
        <f>IF(C155 &lt; "2024-25", INDEX('Historic replacements'!$D$3:$D$233, MATCH('Non-household delivery'!A155, 'Historic replacements'!$A$3:$A$233, 0)), INDEX('PR24 Forecast'!$X$5:$X$140, MATCH('Non-household delivery'!A155, 'PR24 Forecast'!$AA$5:$AA$140, 0)))</f>
        <v>13.667</v>
      </c>
      <c r="E155" s="9">
        <f>IFERROR(IF('Non-household delivery'!C155&lt;="2024-25", INDEX( 'PR19 Forecast'!$D$4:$D$139, MATCH('Non-household delivery'!A155, 'PR19 Forecast'!$G$4:$G$139, 0)), INDEX('PR24 Forecast'!$U$5:$U$140, MATCH('Non-household delivery'!$A155, 'PR24 Forecast'!$AA$5:$AA$140, 0))), "")</f>
        <v>0.38150000000000001</v>
      </c>
      <c r="F155" s="4">
        <f>IFERROR(INDEX('Historic replacements'!$F$3:$F$233, MATCH('Non-household delivery'!$A155, 'Historic replacements'!$A$3:$A$233, 0)), "")</f>
        <v>0.255</v>
      </c>
      <c r="G155" s="9">
        <f>IFERROR(IF($C155 &lt;= "2023-24", $F155, IF(C155 = "2024-25", INDEX( 'PR24 Forecast'!$U$5:$U$140, MATCH('Non-household delivery'!$A155, 'PR24 Forecast'!$AA$5:$AA$140, 0)), 'Non-household delivery'!E155)),"")</f>
        <v>0.255</v>
      </c>
      <c r="H155" s="10">
        <f t="shared" si="22"/>
        <v>1.8658081510207068E-2</v>
      </c>
      <c r="I155" s="9" t="str">
        <f>IF(C155&gt;="2025-26",D155*'Non-household rates'!$O$54*'Non-household rates'!$O$85, "")</f>
        <v/>
      </c>
      <c r="J155" s="9" t="str">
        <f t="shared" si="23"/>
        <v/>
      </c>
      <c r="M155"/>
    </row>
    <row r="156" spans="1:13" ht="14.25">
      <c r="A156" s="4" t="str">
        <f t="shared" si="21"/>
        <v>SES25</v>
      </c>
      <c r="B156" s="4" t="s">
        <v>56</v>
      </c>
      <c r="C156" s="4" t="s">
        <v>65</v>
      </c>
      <c r="D156" s="4">
        <f>IF(C156 &lt; "2024-25", INDEX('Historic replacements'!$D$3:$D$233, MATCH('Non-household delivery'!A156, 'Historic replacements'!$A$3:$A$233, 0)), INDEX('PR24 Forecast'!$X$5:$X$140, MATCH('Non-household delivery'!A156, 'PR24 Forecast'!$AA$5:$AA$140, 0)))</f>
        <v>13.755000000000001</v>
      </c>
      <c r="E156" s="9">
        <f>IFERROR(IF('Non-household delivery'!C156&lt;="2024-25", INDEX( 'PR19 Forecast'!$D$4:$D$139, MATCH('Non-household delivery'!A156, 'PR19 Forecast'!$G$4:$G$139, 0)), INDEX('PR24 Forecast'!$U$5:$U$140, MATCH('Non-household delivery'!$A156, 'PR24 Forecast'!$AA$5:$AA$140, 0))), "")</f>
        <v>0.38150000000000001</v>
      </c>
      <c r="F156" s="4" t="str">
        <f>IFERROR(INDEX('Historic replacements'!$F$3:$F$233, MATCH('Non-household delivery'!$A156, 'Historic replacements'!$A$3:$A$233, 0)), "")</f>
        <v/>
      </c>
      <c r="G156" s="9">
        <f>IFERROR(IF($C156 &lt;= "2023-24", $F156, IF(C156 = "2024-25", INDEX( 'PR24 Forecast'!$U$5:$U$140, MATCH('Non-household delivery'!$A156, 'PR24 Forecast'!$AA$5:$AA$140, 0)), 'Non-household delivery'!E156)),"")</f>
        <v>0</v>
      </c>
      <c r="H156" s="10">
        <f t="shared" si="22"/>
        <v>0</v>
      </c>
      <c r="I156" s="9" t="str">
        <f>IF(C156&gt;="2025-26",D156*'Non-household rates'!$O$54*'Non-household rates'!$O$85, "")</f>
        <v/>
      </c>
      <c r="J156" s="9" t="str">
        <f t="shared" si="23"/>
        <v/>
      </c>
      <c r="M156"/>
    </row>
    <row r="157" spans="1:13" ht="14.25">
      <c r="A157" s="4" t="str">
        <f t="shared" si="21"/>
        <v>SES26</v>
      </c>
      <c r="B157" s="4" t="s">
        <v>56</v>
      </c>
      <c r="C157" s="4" t="s">
        <v>101</v>
      </c>
      <c r="D157" s="4">
        <f>IF(C157 &lt; "2024-25", INDEX('Historic replacements'!$D$3:$D$233, MATCH('Non-household delivery'!A157, 'Historic replacements'!$A$3:$A$233, 0)), INDEX('PR24 Forecast'!$X$5:$X$140, MATCH('Non-household delivery'!A157, 'PR24 Forecast'!$AA$5:$AA$140, 0)))</f>
        <v>13.839182601402859</v>
      </c>
      <c r="E157" s="9">
        <f>IFERROR(IF('Non-household delivery'!C157&lt;="2024-25", INDEX( 'PR19 Forecast'!$D$4:$D$139, MATCH('Non-household delivery'!A157, 'PR19 Forecast'!$G$4:$G$139, 0)), INDEX('PR24 Forecast'!$U$5:$U$140, MATCH('Non-household delivery'!$A157, 'PR24 Forecast'!$AA$5:$AA$140, 0))), "")</f>
        <v>1.72</v>
      </c>
      <c r="F157" s="4" t="str">
        <f>IFERROR(INDEX('Historic replacements'!$F$3:$F$233, MATCH('Non-household delivery'!$A157, 'Historic replacements'!$A$3:$A$233, 0)), "")</f>
        <v/>
      </c>
      <c r="G157" s="9">
        <f>IFERROR(IF($C157 &lt;= "2023-24", $F157, IF(C157 = "2024-25", INDEX( 'PR24 Forecast'!$U$5:$U$140, MATCH('Non-household delivery'!$A157, 'PR24 Forecast'!$AA$5:$AA$140, 0)), 'Non-household delivery'!E157)),"")</f>
        <v>1.72</v>
      </c>
      <c r="H157" s="10">
        <f t="shared" si="22"/>
        <v>0.12428479698111981</v>
      </c>
      <c r="I157" s="9">
        <f>IF(C157&gt;="2025-26",D157*'Non-household rates'!$O$54*'Non-household rates'!$O$85, "")</f>
        <v>0.28219954731689112</v>
      </c>
      <c r="J157" s="9">
        <f t="shared" si="23"/>
        <v>1.437800452683109</v>
      </c>
      <c r="M157"/>
    </row>
    <row r="158" spans="1:13" ht="14.25">
      <c r="A158" s="4" t="str">
        <f t="shared" si="21"/>
        <v>SES27</v>
      </c>
      <c r="B158" s="4" t="s">
        <v>56</v>
      </c>
      <c r="C158" s="4" t="s">
        <v>102</v>
      </c>
      <c r="D158" s="4">
        <f>IF(C158 &lt; "2024-25", INDEX('Historic replacements'!$D$3:$D$233, MATCH('Non-household delivery'!A158, 'Historic replacements'!$A$3:$A$233, 0)), INDEX('PR24 Forecast'!$X$5:$X$140, MATCH('Non-household delivery'!A158, 'PR24 Forecast'!$AA$5:$AA$140, 0)))</f>
        <v>13.88318260140287</v>
      </c>
      <c r="E158" s="9">
        <f>IFERROR(IF('Non-household delivery'!C158&lt;="2024-25", INDEX( 'PR19 Forecast'!$D$4:$D$139, MATCH('Non-household delivery'!A158, 'PR19 Forecast'!$G$4:$G$139, 0)), INDEX('PR24 Forecast'!$U$5:$U$140, MATCH('Non-household delivery'!$A158, 'PR24 Forecast'!$AA$5:$AA$140, 0))), "")</f>
        <v>1.72</v>
      </c>
      <c r="F158" s="4" t="str">
        <f>IFERROR(INDEX('Historic replacements'!$F$3:$F$233, MATCH('Non-household delivery'!$A158, 'Historic replacements'!$A$3:$A$233, 0)), "")</f>
        <v/>
      </c>
      <c r="G158" s="9">
        <f>IFERROR(IF($C158 &lt;= "2023-24", $F158, IF(C158 = "2024-25", INDEX( 'PR24 Forecast'!$U$5:$U$140, MATCH('Non-household delivery'!$A158, 'PR24 Forecast'!$AA$5:$AA$140, 0)), 'Non-household delivery'!E158)),"")</f>
        <v>1.72</v>
      </c>
      <c r="H158" s="10">
        <f t="shared" si="22"/>
        <v>0.12389090091102001</v>
      </c>
      <c r="I158" s="9">
        <f>IF(C158&gt;="2025-26",D158*'Non-household rates'!$O$54*'Non-household rates'!$O$85, "")</f>
        <v>0.28309676649807947</v>
      </c>
      <c r="J158" s="9">
        <f t="shared" si="23"/>
        <v>1.4369032335019205</v>
      </c>
      <c r="M158"/>
    </row>
    <row r="159" spans="1:13" ht="14.25">
      <c r="A159" s="4" t="str">
        <f t="shared" si="21"/>
        <v>SES28</v>
      </c>
      <c r="B159" s="4" t="s">
        <v>56</v>
      </c>
      <c r="C159" s="4" t="s">
        <v>103</v>
      </c>
      <c r="D159" s="4">
        <f>IF(C159 &lt; "2024-25", INDEX('Historic replacements'!$D$3:$D$233, MATCH('Non-household delivery'!A159, 'Historic replacements'!$A$3:$A$233, 0)), INDEX('PR24 Forecast'!$X$5:$X$140, MATCH('Non-household delivery'!A159, 'PR24 Forecast'!$AA$5:$AA$140, 0)))</f>
        <v>13.997590267627251</v>
      </c>
      <c r="E159" s="9">
        <f>IFERROR(IF('Non-household delivery'!C159&lt;="2024-25", INDEX( 'PR19 Forecast'!$D$4:$D$139, MATCH('Non-household delivery'!A159, 'PR19 Forecast'!$G$4:$G$139, 0)), INDEX('PR24 Forecast'!$U$5:$U$140, MATCH('Non-household delivery'!$A159, 'PR24 Forecast'!$AA$5:$AA$140, 0))), "")</f>
        <v>1.72</v>
      </c>
      <c r="F159" s="4" t="str">
        <f>IFERROR(INDEX('Historic replacements'!$F$3:$F$233, MATCH('Non-household delivery'!$A159, 'Historic replacements'!$A$3:$A$233, 0)), "")</f>
        <v/>
      </c>
      <c r="G159" s="9">
        <f>IFERROR(IF($C159 &lt;= "2023-24", $F159, IF(C159 = "2024-25", INDEX( 'PR24 Forecast'!$U$5:$U$140, MATCH('Non-household delivery'!$A159, 'PR24 Forecast'!$AA$5:$AA$140, 0)), 'Non-household delivery'!E159)),"")</f>
        <v>1.72</v>
      </c>
      <c r="H159" s="10">
        <f t="shared" si="22"/>
        <v>0.12287829312863287</v>
      </c>
      <c r="I159" s="9">
        <f>IF(C159&gt;="2025-26",D159*'Non-household rates'!$O$54*'Non-household rates'!$O$85, "")</f>
        <v>0.28542969269379487</v>
      </c>
      <c r="J159" s="9">
        <f t="shared" si="23"/>
        <v>1.4345703073062051</v>
      </c>
      <c r="M159"/>
    </row>
    <row r="160" spans="1:13" ht="14.25">
      <c r="A160" s="4" t="str">
        <f t="shared" si="21"/>
        <v>SES29</v>
      </c>
      <c r="B160" s="4" t="s">
        <v>56</v>
      </c>
      <c r="C160" s="4" t="s">
        <v>104</v>
      </c>
      <c r="D160" s="4">
        <f>IF(C160 &lt; "2024-25", INDEX('Historic replacements'!$D$3:$D$233, MATCH('Non-household delivery'!A160, 'Historic replacements'!$A$3:$A$233, 0)), INDEX('PR24 Forecast'!$X$5:$X$140, MATCH('Non-household delivery'!A160, 'PR24 Forecast'!$AA$5:$AA$140, 0)))</f>
        <v>14.020314340491749</v>
      </c>
      <c r="E160" s="9">
        <f>IFERROR(IF('Non-household delivery'!C160&lt;="2024-25", INDEX( 'PR19 Forecast'!$D$4:$D$139, MATCH('Non-household delivery'!A160, 'PR19 Forecast'!$G$4:$G$139, 0)), INDEX('PR24 Forecast'!$U$5:$U$140, MATCH('Non-household delivery'!$A160, 'PR24 Forecast'!$AA$5:$AA$140, 0))), "")</f>
        <v>1.72</v>
      </c>
      <c r="F160" s="4" t="str">
        <f>IFERROR(INDEX('Historic replacements'!$F$3:$F$233, MATCH('Non-household delivery'!$A160, 'Historic replacements'!$A$3:$A$233, 0)), "")</f>
        <v/>
      </c>
      <c r="G160" s="9">
        <f>IFERROR(IF($C160 &lt;= "2023-24", $F160, IF(C160 = "2024-25", INDEX( 'PR24 Forecast'!$U$5:$U$140, MATCH('Non-household delivery'!$A160, 'PR24 Forecast'!$AA$5:$AA$140, 0)), 'Non-household delivery'!E160)),"")</f>
        <v>1.72</v>
      </c>
      <c r="H160" s="10">
        <f t="shared" si="22"/>
        <v>0.12267913245229511</v>
      </c>
      <c r="I160" s="9">
        <f>IF(C160&gt;="2025-26",D160*'Non-household rates'!$O$54*'Non-household rates'!$O$85, "")</f>
        <v>0.28589306710399365</v>
      </c>
      <c r="J160" s="9">
        <f t="shared" si="23"/>
        <v>1.4341069328960063</v>
      </c>
      <c r="M160"/>
    </row>
    <row r="161" spans="1:13" ht="14.25">
      <c r="A161" s="4" t="str">
        <f t="shared" si="21"/>
        <v>SES30</v>
      </c>
      <c r="B161" s="4" t="s">
        <v>56</v>
      </c>
      <c r="C161" s="4" t="s">
        <v>105</v>
      </c>
      <c r="D161" s="4">
        <f>IF(C161 &lt; "2024-25", INDEX('Historic replacements'!$D$3:$D$233, MATCH('Non-household delivery'!A161, 'Historic replacements'!$A$3:$A$233, 0)), INDEX('PR24 Forecast'!$X$5:$X$140, MATCH('Non-household delivery'!A161, 'PR24 Forecast'!$AA$5:$AA$140, 0)))</f>
        <v>14.10989920449868</v>
      </c>
      <c r="E161" s="9">
        <f>IFERROR(IF('Non-household delivery'!C161&lt;="2024-25", INDEX( 'PR19 Forecast'!$D$4:$D$139, MATCH('Non-household delivery'!A161, 'PR19 Forecast'!$G$4:$G$139, 0)), INDEX('PR24 Forecast'!$U$5:$U$140, MATCH('Non-household delivery'!$A161, 'PR24 Forecast'!$AA$5:$AA$140, 0))), "")</f>
        <v>1.72</v>
      </c>
      <c r="F161" s="4" t="str">
        <f>IFERROR(INDEX('Historic replacements'!$F$3:$F$233, MATCH('Non-household delivery'!$A161, 'Historic replacements'!$A$3:$A$233, 0)), "")</f>
        <v/>
      </c>
      <c r="G161" s="9">
        <f>IFERROR(IF($C161 &lt;= "2023-24", $F161, IF(C161 = "2024-25", INDEX( 'PR24 Forecast'!$U$5:$U$140, MATCH('Non-household delivery'!$A161, 'PR24 Forecast'!$AA$5:$AA$140, 0)), 'Non-household delivery'!E161)),"")</f>
        <v>1.72</v>
      </c>
      <c r="H161" s="10">
        <f t="shared" si="22"/>
        <v>0.12190023295500296</v>
      </c>
      <c r="I161" s="9">
        <f>IF(C161&gt;="2025-26",D161*'Non-household rates'!$O$54*'Non-household rates'!$O$85, "")</f>
        <v>0.28771982297515603</v>
      </c>
      <c r="J161" s="9">
        <f t="shared" si="23"/>
        <v>1.4322801770248439</v>
      </c>
      <c r="M161"/>
    </row>
    <row r="162" spans="1:13" ht="14.25">
      <c r="A162" s="4" t="str">
        <f t="shared" si="21"/>
        <v>SEW12</v>
      </c>
      <c r="B162" s="4" t="s">
        <v>57</v>
      </c>
      <c r="C162" s="4" t="s">
        <v>28</v>
      </c>
      <c r="D162" s="4">
        <f>IF(C162 &lt; "2024-25", INDEX('Historic replacements'!$D$3:$D$233, MATCH('Non-household delivery'!A162, 'Historic replacements'!$A$3:$A$233, 0)), INDEX('PR24 Forecast'!$X$5:$X$140, MATCH('Non-household delivery'!A162, 'PR24 Forecast'!$AA$5:$AA$140, 0)))</f>
        <v>63.497999999999998</v>
      </c>
      <c r="E162" s="9" t="str">
        <f>IFERROR(IF('Non-household delivery'!C162&lt;="2024-25", INDEX( 'PR19 Forecast'!$D$4:$D$139, MATCH('Non-household delivery'!A162, 'PR19 Forecast'!$G$4:$G$139, 0)), INDEX('PR24 Forecast'!$U$5:$U$140, MATCH('Non-household delivery'!$A162, 'PR24 Forecast'!$AA$5:$AA$140, 0))), "")</f>
        <v/>
      </c>
      <c r="F162" s="4">
        <f>IFERROR(INDEX('Historic replacements'!$F$3:$F$233, MATCH('Non-household delivery'!$A162, 'Historic replacements'!$A$3:$A$233, 0)), "")</f>
        <v>1.47</v>
      </c>
      <c r="G162" s="9">
        <f>IFERROR(IF($C162 &lt;= "2023-24", $F162, IF(C162 = "2024-25", INDEX( 'PR24 Forecast'!$U$5:$U$140, MATCH('Non-household delivery'!$A162, 'PR24 Forecast'!$AA$5:$AA$140, 0)), 'Non-household delivery'!E162)),"")</f>
        <v>1.47</v>
      </c>
      <c r="H162" s="10">
        <f t="shared" si="22"/>
        <v>2.3150335443636021E-2</v>
      </c>
      <c r="I162" s="9" t="str">
        <f>IF(C162&gt;="2025-26",D162*'Non-household rates'!$O$54*'Non-household rates'!$O$85, "")</f>
        <v/>
      </c>
      <c r="J162" s="9" t="str">
        <f t="shared" si="23"/>
        <v/>
      </c>
      <c r="M162"/>
    </row>
    <row r="163" spans="1:13" ht="14.25">
      <c r="A163" s="4" t="str">
        <f t="shared" si="21"/>
        <v>SEW13</v>
      </c>
      <c r="B163" s="4" t="s">
        <v>57</v>
      </c>
      <c r="C163" s="4" t="s">
        <v>29</v>
      </c>
      <c r="D163" s="4">
        <f>IF(C163 &lt; "2024-25", INDEX('Historic replacements'!$D$3:$D$233, MATCH('Non-household delivery'!A163, 'Historic replacements'!$A$3:$A$233, 0)), INDEX('PR24 Forecast'!$X$5:$X$140, MATCH('Non-household delivery'!A163, 'PR24 Forecast'!$AA$5:$AA$140, 0)))</f>
        <v>60.427999999999997</v>
      </c>
      <c r="E163" s="9" t="str">
        <f>IFERROR(IF('Non-household delivery'!C163&lt;="2024-25", INDEX( 'PR19 Forecast'!$D$4:$D$139, MATCH('Non-household delivery'!A163, 'PR19 Forecast'!$G$4:$G$139, 0)), INDEX('PR24 Forecast'!$U$5:$U$140, MATCH('Non-household delivery'!$A163, 'PR24 Forecast'!$AA$5:$AA$140, 0))), "")</f>
        <v/>
      </c>
      <c r="F163" s="4">
        <f>IFERROR(INDEX('Historic replacements'!$F$3:$F$233, MATCH('Non-household delivery'!$A163, 'Historic replacements'!$A$3:$A$233, 0)), "")</f>
        <v>1.522</v>
      </c>
      <c r="G163" s="9">
        <f>IFERROR(IF($C163 &lt;= "2023-24", $F163, IF(C163 = "2024-25", INDEX( 'PR24 Forecast'!$U$5:$U$140, MATCH('Non-household delivery'!$A163, 'PR24 Forecast'!$AA$5:$AA$140, 0)), 'Non-household delivery'!E163)),"")</f>
        <v>1.522</v>
      </c>
      <c r="H163" s="10">
        <f t="shared" si="22"/>
        <v>2.5186999404249687E-2</v>
      </c>
      <c r="I163" s="9" t="str">
        <f>IF(C163&gt;="2025-26",D163*'Non-household rates'!$O$54*'Non-household rates'!$O$85, "")</f>
        <v/>
      </c>
      <c r="J163" s="9" t="str">
        <f t="shared" si="23"/>
        <v/>
      </c>
      <c r="M163"/>
    </row>
    <row r="164" spans="1:13" ht="14.25">
      <c r="A164" s="4" t="str">
        <f t="shared" si="21"/>
        <v>SEW14</v>
      </c>
      <c r="B164" s="4" t="s">
        <v>57</v>
      </c>
      <c r="C164" s="4" t="s">
        <v>30</v>
      </c>
      <c r="D164" s="4">
        <f>IF(C164 &lt; "2024-25", INDEX('Historic replacements'!$D$3:$D$233, MATCH('Non-household delivery'!A164, 'Historic replacements'!$A$3:$A$233, 0)), INDEX('PR24 Forecast'!$X$5:$X$140, MATCH('Non-household delivery'!A164, 'PR24 Forecast'!$AA$5:$AA$140, 0)))</f>
        <v>58.712000000000003</v>
      </c>
      <c r="E164" s="9" t="str">
        <f>IFERROR(IF('Non-household delivery'!C164&lt;="2024-25", INDEX( 'PR19 Forecast'!$D$4:$D$139, MATCH('Non-household delivery'!A164, 'PR19 Forecast'!$G$4:$G$139, 0)), INDEX('PR24 Forecast'!$U$5:$U$140, MATCH('Non-household delivery'!$A164, 'PR24 Forecast'!$AA$5:$AA$140, 0))), "")</f>
        <v/>
      </c>
      <c r="F164" s="4">
        <f>IFERROR(INDEX('Historic replacements'!$F$3:$F$233, MATCH('Non-household delivery'!$A164, 'Historic replacements'!$A$3:$A$233, 0)), "")</f>
        <v>2.0059999999999998</v>
      </c>
      <c r="G164" s="9">
        <f>IFERROR(IF($C164 &lt;= "2023-24", $F164, IF(C164 = "2024-25", INDEX( 'PR24 Forecast'!$U$5:$U$140, MATCH('Non-household delivery'!$A164, 'PR24 Forecast'!$AA$5:$AA$140, 0)), 'Non-household delivery'!E164)),"")</f>
        <v>2.0059999999999998</v>
      </c>
      <c r="H164" s="10">
        <f t="shared" si="22"/>
        <v>3.4166780215288184E-2</v>
      </c>
      <c r="I164" s="9" t="str">
        <f>IF(C164&gt;="2025-26",D164*'Non-household rates'!$O$54*'Non-household rates'!$O$85, "")</f>
        <v/>
      </c>
      <c r="J164" s="9" t="str">
        <f t="shared" si="23"/>
        <v/>
      </c>
      <c r="M164"/>
    </row>
    <row r="165" spans="1:13" ht="14.25">
      <c r="A165" s="4" t="str">
        <f t="shared" si="21"/>
        <v>SEW15</v>
      </c>
      <c r="B165" s="4" t="s">
        <v>57</v>
      </c>
      <c r="C165" s="4" t="s">
        <v>31</v>
      </c>
      <c r="D165" s="4">
        <f>IF(C165 &lt; "2024-25", INDEX('Historic replacements'!$D$3:$D$233, MATCH('Non-household delivery'!A165, 'Historic replacements'!$A$3:$A$233, 0)), INDEX('PR24 Forecast'!$X$5:$X$140, MATCH('Non-household delivery'!A165, 'PR24 Forecast'!$AA$5:$AA$140, 0)))</f>
        <v>54.738999999999997</v>
      </c>
      <c r="E165" s="9" t="str">
        <f>IFERROR(IF('Non-household delivery'!C165&lt;="2024-25", INDEX( 'PR19 Forecast'!$D$4:$D$139, MATCH('Non-household delivery'!A165, 'PR19 Forecast'!$G$4:$G$139, 0)), INDEX('PR24 Forecast'!$U$5:$U$140, MATCH('Non-household delivery'!$A165, 'PR24 Forecast'!$AA$5:$AA$140, 0))), "")</f>
        <v/>
      </c>
      <c r="F165" s="4">
        <f>IFERROR(INDEX('Historic replacements'!$F$3:$F$233, MATCH('Non-household delivery'!$A165, 'Historic replacements'!$A$3:$A$233, 0)), "")</f>
        <v>2.4089999999999998</v>
      </c>
      <c r="G165" s="9">
        <f>IFERROR(IF($C165 &lt;= "2023-24", $F165, IF(C165 = "2024-25", INDEX( 'PR24 Forecast'!$U$5:$U$140, MATCH('Non-household delivery'!$A165, 'PR24 Forecast'!$AA$5:$AA$140, 0)), 'Non-household delivery'!E165)),"")</f>
        <v>2.4089999999999998</v>
      </c>
      <c r="H165" s="10">
        <f t="shared" si="22"/>
        <v>4.4008841959115072E-2</v>
      </c>
      <c r="I165" s="9" t="str">
        <f>IF(C165&gt;="2025-26",D165*'Non-household rates'!$O$54*'Non-household rates'!$O$85, "")</f>
        <v/>
      </c>
      <c r="J165" s="9" t="str">
        <f t="shared" si="23"/>
        <v/>
      </c>
      <c r="M165"/>
    </row>
    <row r="166" spans="1:13" ht="14.25">
      <c r="A166" s="4" t="str">
        <f t="shared" si="21"/>
        <v>SEW16</v>
      </c>
      <c r="B166" s="4" t="s">
        <v>57</v>
      </c>
      <c r="C166" s="4" t="s">
        <v>32</v>
      </c>
      <c r="D166" s="4">
        <f>IF(C166 &lt; "2024-25", INDEX('Historic replacements'!$D$3:$D$233, MATCH('Non-household delivery'!A166, 'Historic replacements'!$A$3:$A$233, 0)), INDEX('PR24 Forecast'!$X$5:$X$140, MATCH('Non-household delivery'!A166, 'PR24 Forecast'!$AA$5:$AA$140, 0)))</f>
        <v>52.487000000000002</v>
      </c>
      <c r="E166" s="9" t="str">
        <f>IFERROR(IF('Non-household delivery'!C166&lt;="2024-25", INDEX( 'PR19 Forecast'!$D$4:$D$139, MATCH('Non-household delivery'!A166, 'PR19 Forecast'!$G$4:$G$139, 0)), INDEX('PR24 Forecast'!$U$5:$U$140, MATCH('Non-household delivery'!$A166, 'PR24 Forecast'!$AA$5:$AA$140, 0))), "")</f>
        <v/>
      </c>
      <c r="F166" s="4">
        <f>IFERROR(INDEX('Historic replacements'!$F$3:$F$233, MATCH('Non-household delivery'!$A166, 'Historic replacements'!$A$3:$A$233, 0)), "")</f>
        <v>1.6559999999999999</v>
      </c>
      <c r="G166" s="9">
        <f>IFERROR(IF($C166 &lt;= "2023-24", $F166, IF(C166 = "2024-25", INDEX( 'PR24 Forecast'!$U$5:$U$140, MATCH('Non-household delivery'!$A166, 'PR24 Forecast'!$AA$5:$AA$140, 0)), 'Non-household delivery'!E166)),"")</f>
        <v>1.6559999999999999</v>
      </c>
      <c r="H166" s="10">
        <f t="shared" si="22"/>
        <v>3.1550669689637434E-2</v>
      </c>
      <c r="I166" s="9" t="str">
        <f>IF(C166&gt;="2025-26",D166*'Non-household rates'!$O$54*'Non-household rates'!$O$85, "")</f>
        <v/>
      </c>
      <c r="J166" s="9" t="str">
        <f t="shared" si="23"/>
        <v/>
      </c>
      <c r="M166"/>
    </row>
    <row r="167" spans="1:13" ht="14.25">
      <c r="A167" s="4" t="str">
        <f t="shared" si="21"/>
        <v>SEW17</v>
      </c>
      <c r="B167" s="4" t="s">
        <v>57</v>
      </c>
      <c r="C167" s="4" t="s">
        <v>33</v>
      </c>
      <c r="D167" s="4">
        <f>IF(C167 &lt; "2024-25", INDEX('Historic replacements'!$D$3:$D$233, MATCH('Non-household delivery'!A167, 'Historic replacements'!$A$3:$A$233, 0)), INDEX('PR24 Forecast'!$X$5:$X$140, MATCH('Non-household delivery'!A167, 'PR24 Forecast'!$AA$5:$AA$140, 0)))</f>
        <v>56.295999999999999</v>
      </c>
      <c r="E167" s="9" t="str">
        <f>IFERROR(IF('Non-household delivery'!C167&lt;="2024-25", INDEX( 'PR19 Forecast'!$D$4:$D$139, MATCH('Non-household delivery'!A167, 'PR19 Forecast'!$G$4:$G$139, 0)), INDEX('PR24 Forecast'!$U$5:$U$140, MATCH('Non-household delivery'!$A167, 'PR24 Forecast'!$AA$5:$AA$140, 0))), "")</f>
        <v/>
      </c>
      <c r="F167" s="4">
        <f>IFERROR(INDEX('Historic replacements'!$F$3:$F$233, MATCH('Non-household delivery'!$A167, 'Historic replacements'!$A$3:$A$233, 0)), "")</f>
        <v>1.802</v>
      </c>
      <c r="G167" s="9">
        <f>IFERROR(IF($C167 &lt;= "2023-24", $F167, IF(C167 = "2024-25", INDEX( 'PR24 Forecast'!$U$5:$U$140, MATCH('Non-household delivery'!$A167, 'PR24 Forecast'!$AA$5:$AA$140, 0)), 'Non-household delivery'!E167)),"")</f>
        <v>1.802</v>
      </c>
      <c r="H167" s="10">
        <f t="shared" si="22"/>
        <v>3.2009378996731563E-2</v>
      </c>
      <c r="I167" s="9" t="str">
        <f>IF(C167&gt;="2025-26",D167*'Non-household rates'!$O$54*'Non-household rates'!$O$85, "")</f>
        <v/>
      </c>
      <c r="J167" s="9" t="str">
        <f t="shared" si="23"/>
        <v/>
      </c>
      <c r="M167"/>
    </row>
    <row r="168" spans="1:13" ht="14.25">
      <c r="A168" s="4" t="str">
        <f t="shared" si="21"/>
        <v>SEW18</v>
      </c>
      <c r="B168" s="4" t="s">
        <v>57</v>
      </c>
      <c r="C168" s="4" t="s">
        <v>34</v>
      </c>
      <c r="D168" s="4">
        <f>IF(C168 &lt; "2024-25", INDEX('Historic replacements'!$D$3:$D$233, MATCH('Non-household delivery'!A168, 'Historic replacements'!$A$3:$A$233, 0)), INDEX('PR24 Forecast'!$X$5:$X$140, MATCH('Non-household delivery'!A168, 'PR24 Forecast'!$AA$5:$AA$140, 0)))</f>
        <v>52.216999999999999</v>
      </c>
      <c r="E168" s="9">
        <f>IFERROR(IF('Non-household delivery'!C168&lt;="2024-25", INDEX( 'PR19 Forecast'!$D$4:$D$139, MATCH('Non-household delivery'!A168, 'PR19 Forecast'!$G$4:$G$139, 0)), INDEX('PR24 Forecast'!$U$5:$U$140, MATCH('Non-household delivery'!$A168, 'PR24 Forecast'!$AA$5:$AA$140, 0))), "")</f>
        <v>1.377</v>
      </c>
      <c r="F168" s="4">
        <f>IFERROR(INDEX('Historic replacements'!$F$3:$F$233, MATCH('Non-household delivery'!$A168, 'Historic replacements'!$A$3:$A$233, 0)), "")</f>
        <v>1.377</v>
      </c>
      <c r="G168" s="9">
        <f>IFERROR(IF($C168 &lt;= "2023-24", $F168, IF(C168 = "2024-25", INDEX( 'PR24 Forecast'!$U$5:$U$140, MATCH('Non-household delivery'!$A168, 'PR24 Forecast'!$AA$5:$AA$140, 0)), 'Non-household delivery'!E168)),"")</f>
        <v>1.377</v>
      </c>
      <c r="H168" s="10">
        <f t="shared" si="22"/>
        <v>2.6370722178600838E-2</v>
      </c>
      <c r="I168" s="9" t="str">
        <f>IF(C168&gt;="2025-26",D168*'Non-household rates'!$O$54*'Non-household rates'!$O$85, "")</f>
        <v/>
      </c>
      <c r="J168" s="9" t="str">
        <f t="shared" si="23"/>
        <v/>
      </c>
      <c r="M168"/>
    </row>
    <row r="169" spans="1:13" ht="14.25">
      <c r="A169" s="4" t="str">
        <f t="shared" si="21"/>
        <v>SEW19</v>
      </c>
      <c r="B169" s="4" t="s">
        <v>57</v>
      </c>
      <c r="C169" s="4" t="s">
        <v>35</v>
      </c>
      <c r="D169" s="4">
        <f>IF(C169 &lt; "2024-25", INDEX('Historic replacements'!$D$3:$D$233, MATCH('Non-household delivery'!A169, 'Historic replacements'!$A$3:$A$233, 0)), INDEX('PR24 Forecast'!$X$5:$X$140, MATCH('Non-household delivery'!A169, 'PR24 Forecast'!$AA$5:$AA$140, 0)))</f>
        <v>49.13</v>
      </c>
      <c r="E169" s="9">
        <f>IFERROR(IF('Non-household delivery'!C169&lt;="2024-25", INDEX( 'PR19 Forecast'!$D$4:$D$139, MATCH('Non-household delivery'!A169, 'PR19 Forecast'!$G$4:$G$139, 0)), INDEX('PR24 Forecast'!$U$5:$U$140, MATCH('Non-household delivery'!$A169, 'PR24 Forecast'!$AA$5:$AA$140, 0))), "")</f>
        <v>1.212</v>
      </c>
      <c r="F169" s="4">
        <f>IFERROR(INDEX('Historic replacements'!$F$3:$F$233, MATCH('Non-household delivery'!$A169, 'Historic replacements'!$A$3:$A$233, 0)), "")</f>
        <v>1.212</v>
      </c>
      <c r="G169" s="9">
        <f>IFERROR(IF($C169 &lt;= "2023-24", $F169, IF(C169 = "2024-25", INDEX( 'PR24 Forecast'!$U$5:$U$140, MATCH('Non-household delivery'!$A169, 'PR24 Forecast'!$AA$5:$AA$140, 0)), 'Non-household delivery'!E169)),"")</f>
        <v>1.212</v>
      </c>
      <c r="H169" s="10">
        <f t="shared" si="22"/>
        <v>2.4669244860573987E-2</v>
      </c>
      <c r="I169" s="9" t="str">
        <f>IF(C169&gt;="2025-26",D169*'Non-household rates'!$O$54*'Non-household rates'!$O$85, "")</f>
        <v/>
      </c>
      <c r="J169" s="9" t="str">
        <f t="shared" si="23"/>
        <v/>
      </c>
      <c r="M169"/>
    </row>
    <row r="170" spans="1:13" ht="14.25">
      <c r="A170" s="4" t="str">
        <f t="shared" si="21"/>
        <v>SEW20</v>
      </c>
      <c r="B170" s="4" t="s">
        <v>57</v>
      </c>
      <c r="C170" s="4" t="s">
        <v>36</v>
      </c>
      <c r="D170" s="4">
        <f>IF(C170 &lt; "2024-25", INDEX('Historic replacements'!$D$3:$D$233, MATCH('Non-household delivery'!A170, 'Historic replacements'!$A$3:$A$233, 0)), INDEX('PR24 Forecast'!$X$5:$X$140, MATCH('Non-household delivery'!A170, 'PR24 Forecast'!$AA$5:$AA$140, 0)))</f>
        <v>48.691000000000003</v>
      </c>
      <c r="E170" s="9">
        <f>IFERROR(IF('Non-household delivery'!C170&lt;="2024-25", INDEX( 'PR19 Forecast'!$D$4:$D$139, MATCH('Non-household delivery'!A170, 'PR19 Forecast'!$G$4:$G$139, 0)), INDEX('PR24 Forecast'!$U$5:$U$140, MATCH('Non-household delivery'!$A170, 'PR24 Forecast'!$AA$5:$AA$140, 0))), "")</f>
        <v>1.377</v>
      </c>
      <c r="F170" s="4">
        <f>IFERROR(INDEX('Historic replacements'!$F$3:$F$233, MATCH('Non-household delivery'!$A170, 'Historic replacements'!$A$3:$A$233, 0)), "")</f>
        <v>0.85899999999999999</v>
      </c>
      <c r="G170" s="9">
        <f>IFERROR(IF($C170 &lt;= "2023-24", $F170, IF(C170 = "2024-25", INDEX( 'PR24 Forecast'!$U$5:$U$140, MATCH('Non-household delivery'!$A170, 'PR24 Forecast'!$AA$5:$AA$140, 0)), 'Non-household delivery'!E170)),"")</f>
        <v>0.85899999999999999</v>
      </c>
      <c r="H170" s="10">
        <f t="shared" si="22"/>
        <v>1.7641863999507096E-2</v>
      </c>
      <c r="I170" s="9" t="str">
        <f>IF(C170&gt;="2025-26",D170*'Non-household rates'!$O$54*'Non-household rates'!$O$85, "")</f>
        <v/>
      </c>
      <c r="J170" s="9" t="str">
        <f t="shared" si="23"/>
        <v/>
      </c>
      <c r="M170"/>
    </row>
    <row r="171" spans="1:13" ht="14.25">
      <c r="A171" s="4" t="str">
        <f t="shared" si="21"/>
        <v>SEW21</v>
      </c>
      <c r="B171" s="4" t="s">
        <v>57</v>
      </c>
      <c r="C171" s="4" t="s">
        <v>37</v>
      </c>
      <c r="D171" s="4">
        <f>IF(C171 &lt; "2024-25", INDEX('Historic replacements'!$D$3:$D$233, MATCH('Non-household delivery'!A171, 'Historic replacements'!$A$3:$A$233, 0)), INDEX('PR24 Forecast'!$X$5:$X$140, MATCH('Non-household delivery'!A171, 'PR24 Forecast'!$AA$5:$AA$140, 0)))</f>
        <v>51.939</v>
      </c>
      <c r="E171" s="9">
        <f>IFERROR(IF('Non-household delivery'!C171&lt;="2024-25", INDEX( 'PR19 Forecast'!$D$4:$D$139, MATCH('Non-household delivery'!A171, 'PR19 Forecast'!$G$4:$G$139, 0)), INDEX('PR24 Forecast'!$U$5:$U$140, MATCH('Non-household delivery'!$A171, 'PR24 Forecast'!$AA$5:$AA$140, 0))), "")</f>
        <v>0.88800000000000001</v>
      </c>
      <c r="F171" s="4">
        <f>IFERROR(INDEX('Historic replacements'!$F$3:$F$233, MATCH('Non-household delivery'!$A171, 'Historic replacements'!$A$3:$A$233, 0)), "")</f>
        <v>2.4710000000000001</v>
      </c>
      <c r="G171" s="9">
        <f>IFERROR(IF($C171 &lt;= "2023-24", $F171, IF(C171 = "2024-25", INDEX( 'PR24 Forecast'!$U$5:$U$140, MATCH('Non-household delivery'!$A171, 'PR24 Forecast'!$AA$5:$AA$140, 0)), 'Non-household delivery'!E171)),"")</f>
        <v>2.4710000000000001</v>
      </c>
      <c r="H171" s="10">
        <f t="shared" si="22"/>
        <v>4.7575039950711412E-2</v>
      </c>
      <c r="I171" s="9" t="str">
        <f>IF(C171&gt;="2025-26",D171*'Non-household rates'!$O$54*'Non-household rates'!$O$85, "")</f>
        <v/>
      </c>
      <c r="J171" s="9" t="str">
        <f t="shared" si="23"/>
        <v/>
      </c>
      <c r="M171"/>
    </row>
    <row r="172" spans="1:13" ht="14.25">
      <c r="A172" s="4" t="str">
        <f t="shared" si="21"/>
        <v>SEW22</v>
      </c>
      <c r="B172" s="4" t="s">
        <v>57</v>
      </c>
      <c r="C172" s="4" t="s">
        <v>38</v>
      </c>
      <c r="D172" s="4">
        <f>IF(C172 &lt; "2024-25", INDEX('Historic replacements'!$D$3:$D$233, MATCH('Non-household delivery'!A172, 'Historic replacements'!$A$3:$A$233, 0)), INDEX('PR24 Forecast'!$X$5:$X$140, MATCH('Non-household delivery'!A172, 'PR24 Forecast'!$AA$5:$AA$140, 0)))</f>
        <v>51.792999999999999</v>
      </c>
      <c r="E172" s="9">
        <f>IFERROR(IF('Non-household delivery'!C172&lt;="2024-25", INDEX( 'PR19 Forecast'!$D$4:$D$139, MATCH('Non-household delivery'!A172, 'PR19 Forecast'!$G$4:$G$139, 0)), INDEX('PR24 Forecast'!$U$5:$U$140, MATCH('Non-household delivery'!$A172, 'PR24 Forecast'!$AA$5:$AA$140, 0))), "")</f>
        <v>0.88800000000000001</v>
      </c>
      <c r="F172" s="4">
        <f>IFERROR(INDEX('Historic replacements'!$F$3:$F$233, MATCH('Non-household delivery'!$A172, 'Historic replacements'!$A$3:$A$233, 0)), "")</f>
        <v>1.446</v>
      </c>
      <c r="G172" s="9">
        <f>IFERROR(IF($C172 &lt;= "2023-24", $F172, IF(C172 = "2024-25", INDEX( 'PR24 Forecast'!$U$5:$U$140, MATCH('Non-household delivery'!$A172, 'PR24 Forecast'!$AA$5:$AA$140, 0)), 'Non-household delivery'!E172)),"")</f>
        <v>1.446</v>
      </c>
      <c r="H172" s="10">
        <f t="shared" si="22"/>
        <v>2.7918830730021431E-2</v>
      </c>
      <c r="I172" s="9" t="str">
        <f>IF(C172&gt;="2025-26",D172*'Non-household rates'!$O$54*'Non-household rates'!$O$85, "")</f>
        <v/>
      </c>
      <c r="J172" s="9" t="str">
        <f t="shared" si="23"/>
        <v/>
      </c>
      <c r="M172"/>
    </row>
    <row r="173" spans="1:13" ht="14.25">
      <c r="A173" s="4" t="str">
        <f t="shared" si="21"/>
        <v>SEW23</v>
      </c>
      <c r="B173" s="4" t="s">
        <v>57</v>
      </c>
      <c r="C173" s="4" t="s">
        <v>39</v>
      </c>
      <c r="D173" s="4">
        <f>IF(C173 &lt; "2024-25", INDEX('Historic replacements'!$D$3:$D$233, MATCH('Non-household delivery'!A173, 'Historic replacements'!$A$3:$A$233, 0)), INDEX('PR24 Forecast'!$X$5:$X$140, MATCH('Non-household delivery'!A173, 'PR24 Forecast'!$AA$5:$AA$140, 0)))</f>
        <v>51.478000000000002</v>
      </c>
      <c r="E173" s="9">
        <f>IFERROR(IF('Non-household delivery'!C173&lt;="2024-25", INDEX( 'PR19 Forecast'!$D$4:$D$139, MATCH('Non-household delivery'!A173, 'PR19 Forecast'!$G$4:$G$139, 0)), INDEX('PR24 Forecast'!$U$5:$U$140, MATCH('Non-household delivery'!$A173, 'PR24 Forecast'!$AA$5:$AA$140, 0))), "")</f>
        <v>0.88800000000000001</v>
      </c>
      <c r="F173" s="4">
        <f>IFERROR(INDEX('Historic replacements'!$F$3:$F$233, MATCH('Non-household delivery'!$A173, 'Historic replacements'!$A$3:$A$233, 0)), "")</f>
        <v>2.0739999999999998</v>
      </c>
      <c r="G173" s="9">
        <f>IFERROR(IF($C173 &lt;= "2023-24", $F173, IF(C173 = "2024-25", INDEX( 'PR24 Forecast'!$U$5:$U$140, MATCH('Non-household delivery'!$A173, 'PR24 Forecast'!$AA$5:$AA$140, 0)), 'Non-household delivery'!E173)),"")</f>
        <v>2.0739999999999998</v>
      </c>
      <c r="H173" s="10">
        <f t="shared" si="22"/>
        <v>4.0289055518862422E-2</v>
      </c>
      <c r="I173" s="9" t="str">
        <f>IF(C173&gt;="2025-26",D173*'Non-household rates'!$O$54*'Non-household rates'!$O$85, "")</f>
        <v/>
      </c>
      <c r="J173" s="9" t="str">
        <f t="shared" si="23"/>
        <v/>
      </c>
      <c r="M173"/>
    </row>
    <row r="174" spans="1:13" ht="14.25">
      <c r="A174" s="4" t="str">
        <f t="shared" si="21"/>
        <v>SEW24</v>
      </c>
      <c r="B174" s="4" t="s">
        <v>57</v>
      </c>
      <c r="C174" s="4" t="s">
        <v>40</v>
      </c>
      <c r="D174" s="4">
        <f>IF(C174 &lt; "2024-25", INDEX('Historic replacements'!$D$3:$D$233, MATCH('Non-household delivery'!A174, 'Historic replacements'!$A$3:$A$233, 0)), INDEX('PR24 Forecast'!$X$5:$X$140, MATCH('Non-household delivery'!A174, 'PR24 Forecast'!$AA$5:$AA$140, 0)))</f>
        <v>51.363</v>
      </c>
      <c r="E174" s="9">
        <f>IFERROR(IF('Non-household delivery'!C174&lt;="2024-25", INDEX( 'PR19 Forecast'!$D$4:$D$139, MATCH('Non-household delivery'!A174, 'PR19 Forecast'!$G$4:$G$139, 0)), INDEX('PR24 Forecast'!$U$5:$U$140, MATCH('Non-household delivery'!$A174, 'PR24 Forecast'!$AA$5:$AA$140, 0))), "")</f>
        <v>0.88800000000000001</v>
      </c>
      <c r="F174" s="4">
        <f>IFERROR(INDEX('Historic replacements'!$F$3:$F$233, MATCH('Non-household delivery'!$A174, 'Historic replacements'!$A$3:$A$233, 0)), "")</f>
        <v>1.9830000000000001</v>
      </c>
      <c r="G174" s="9">
        <f>IFERROR(IF($C174 &lt;= "2023-24", $F174, IF(C174 = "2024-25", INDEX( 'PR24 Forecast'!$U$5:$U$140, MATCH('Non-household delivery'!$A174, 'PR24 Forecast'!$AA$5:$AA$140, 0)), 'Non-household delivery'!E174)),"")</f>
        <v>1.9830000000000001</v>
      </c>
      <c r="H174" s="10">
        <f t="shared" si="22"/>
        <v>3.8607557969744757E-2</v>
      </c>
      <c r="I174" s="9" t="str">
        <f>IF(C174&gt;="2025-26",D174*'Non-household rates'!$O$54*'Non-household rates'!$O$85, "")</f>
        <v/>
      </c>
      <c r="J174" s="9" t="str">
        <f t="shared" si="23"/>
        <v/>
      </c>
      <c r="M174"/>
    </row>
    <row r="175" spans="1:13" ht="14.25">
      <c r="A175" s="4" t="str">
        <f t="shared" si="21"/>
        <v>SEW25</v>
      </c>
      <c r="B175" s="4" t="s">
        <v>57</v>
      </c>
      <c r="C175" s="4" t="s">
        <v>65</v>
      </c>
      <c r="D175" s="4">
        <f>IF(C175 &lt; "2024-25", INDEX('Historic replacements'!$D$3:$D$233, MATCH('Non-household delivery'!A175, 'Historic replacements'!$A$3:$A$233, 0)), INDEX('PR24 Forecast'!$X$5:$X$140, MATCH('Non-household delivery'!A175, 'PR24 Forecast'!$AA$5:$AA$140, 0)))</f>
        <v>51.67199999999999</v>
      </c>
      <c r="E175" s="9">
        <f>IFERROR(IF('Non-household delivery'!C175&lt;="2024-25", INDEX( 'PR19 Forecast'!$D$4:$D$139, MATCH('Non-household delivery'!A175, 'PR19 Forecast'!$G$4:$G$139, 0)), INDEX('PR24 Forecast'!$U$5:$U$140, MATCH('Non-household delivery'!$A175, 'PR24 Forecast'!$AA$5:$AA$140, 0))), "")</f>
        <v>0.88800000000000001</v>
      </c>
      <c r="F175" s="4" t="str">
        <f>IFERROR(INDEX('Historic replacements'!$F$3:$F$233, MATCH('Non-household delivery'!$A175, 'Historic replacements'!$A$3:$A$233, 0)), "")</f>
        <v/>
      </c>
      <c r="G175" s="9">
        <f>IFERROR(IF($C175 &lt;= "2023-24", $F175, IF(C175 = "2024-25", INDEX( 'PR24 Forecast'!$U$5:$U$140, MATCH('Non-household delivery'!$A175, 'PR24 Forecast'!$AA$5:$AA$140, 0)), 'Non-household delivery'!E175)),"")</f>
        <v>2.5665304405874503</v>
      </c>
      <c r="H175" s="10">
        <f t="shared" si="22"/>
        <v>4.9669655530799092E-2</v>
      </c>
      <c r="I175" s="9" t="str">
        <f>IF(C175&gt;="2025-26",D175*'Non-household rates'!$O$54*'Non-household rates'!$O$85, "")</f>
        <v/>
      </c>
      <c r="J175" s="9" t="str">
        <f t="shared" si="23"/>
        <v/>
      </c>
      <c r="M175"/>
    </row>
    <row r="176" spans="1:13" ht="14.25">
      <c r="A176" s="4" t="str">
        <f t="shared" si="21"/>
        <v>SEW26</v>
      </c>
      <c r="B176" s="4" t="s">
        <v>57</v>
      </c>
      <c r="C176" s="4" t="s">
        <v>101</v>
      </c>
      <c r="D176" s="4">
        <f>IF(C176 &lt; "2024-25", INDEX('Historic replacements'!$D$3:$D$233, MATCH('Non-household delivery'!A176, 'Historic replacements'!$A$3:$A$233, 0)), INDEX('PR24 Forecast'!$X$5:$X$140, MATCH('Non-household delivery'!A176, 'PR24 Forecast'!$AA$5:$AA$140, 0)))</f>
        <v>52.23453445926868</v>
      </c>
      <c r="E176" s="9">
        <f>IFERROR(IF('Non-household delivery'!C176&lt;="2024-25", INDEX( 'PR19 Forecast'!$D$4:$D$139, MATCH('Non-household delivery'!A176, 'PR19 Forecast'!$G$4:$G$139, 0)), INDEX('PR24 Forecast'!$U$5:$U$140, MATCH('Non-household delivery'!$A176, 'PR24 Forecast'!$AA$5:$AA$140, 0))), "")</f>
        <v>5.7985500000000014</v>
      </c>
      <c r="F176" s="4" t="str">
        <f>IFERROR(INDEX('Historic replacements'!$F$3:$F$233, MATCH('Non-household delivery'!$A176, 'Historic replacements'!$A$3:$A$233, 0)), "")</f>
        <v/>
      </c>
      <c r="G176" s="9">
        <f>IFERROR(IF($C176 &lt;= "2023-24", $F176, IF(C176 = "2024-25", INDEX( 'PR24 Forecast'!$U$5:$U$140, MATCH('Non-household delivery'!$A176, 'PR24 Forecast'!$AA$5:$AA$140, 0)), 'Non-household delivery'!E176)),"")</f>
        <v>5.7985500000000014</v>
      </c>
      <c r="H176" s="10">
        <f t="shared" si="22"/>
        <v>0.11100989144493249</v>
      </c>
      <c r="I176" s="9">
        <f>IF(C176&gt;="2025-26",D176*'Non-household rates'!$O$54*'Non-household rates'!$O$85, "")</f>
        <v>1.0651324144837817</v>
      </c>
      <c r="J176" s="9">
        <f t="shared" si="23"/>
        <v>4.7334175855162197</v>
      </c>
      <c r="M176"/>
    </row>
    <row r="177" spans="1:13" ht="14.25">
      <c r="A177" s="4" t="str">
        <f t="shared" si="21"/>
        <v>SEW27</v>
      </c>
      <c r="B177" s="4" t="s">
        <v>57</v>
      </c>
      <c r="C177" s="4" t="s">
        <v>102</v>
      </c>
      <c r="D177" s="4">
        <f>IF(C177 &lt; "2024-25", INDEX('Historic replacements'!$D$3:$D$233, MATCH('Non-household delivery'!A177, 'Historic replacements'!$A$3:$A$233, 0)), INDEX('PR24 Forecast'!$X$5:$X$140, MATCH('Non-household delivery'!A177, 'PR24 Forecast'!$AA$5:$AA$140, 0)))</f>
        <v>52.808320664224688</v>
      </c>
      <c r="E177" s="9">
        <f>IFERROR(IF('Non-household delivery'!C177&lt;="2024-25", INDEX( 'PR19 Forecast'!$D$4:$D$139, MATCH('Non-household delivery'!A177, 'PR19 Forecast'!$G$4:$G$139, 0)), INDEX('PR24 Forecast'!$U$5:$U$140, MATCH('Non-household delivery'!$A177, 'PR24 Forecast'!$AA$5:$AA$140, 0))), "")</f>
        <v>5.6985500000000009</v>
      </c>
      <c r="F177" s="4" t="str">
        <f>IFERROR(INDEX('Historic replacements'!$F$3:$F$233, MATCH('Non-household delivery'!$A177, 'Historic replacements'!$A$3:$A$233, 0)), "")</f>
        <v/>
      </c>
      <c r="G177" s="9">
        <f>IFERROR(IF($C177 &lt;= "2023-24", $F177, IF(C177 = "2024-25", INDEX( 'PR24 Forecast'!$U$5:$U$140, MATCH('Non-household delivery'!$A177, 'PR24 Forecast'!$AA$5:$AA$140, 0)), 'Non-household delivery'!E177)),"")</f>
        <v>5.6985500000000009</v>
      </c>
      <c r="H177" s="10">
        <f t="shared" si="22"/>
        <v>0.10791007796353801</v>
      </c>
      <c r="I177" s="9">
        <f>IF(C177&gt;="2025-26",D177*'Non-household rates'!$O$54*'Non-household rates'!$O$85, "")</f>
        <v>1.0768326869607738</v>
      </c>
      <c r="J177" s="9">
        <f t="shared" si="23"/>
        <v>4.6217173130392268</v>
      </c>
      <c r="M177"/>
    </row>
    <row r="178" spans="1:13" ht="14.25">
      <c r="A178" s="4" t="str">
        <f t="shared" si="21"/>
        <v>SEW28</v>
      </c>
      <c r="B178" s="4" t="s">
        <v>57</v>
      </c>
      <c r="C178" s="4" t="s">
        <v>103</v>
      </c>
      <c r="D178" s="4">
        <f>IF(C178 &lt; "2024-25", INDEX('Historic replacements'!$D$3:$D$233, MATCH('Non-household delivery'!A178, 'Historic replacements'!$A$3:$A$233, 0)), INDEX('PR24 Forecast'!$X$5:$X$140, MATCH('Non-household delivery'!A178, 'PR24 Forecast'!$AA$5:$AA$140, 0)))</f>
        <v>53.39071736001182</v>
      </c>
      <c r="E178" s="9">
        <f>IFERROR(IF('Non-household delivery'!C178&lt;="2024-25", INDEX( 'PR19 Forecast'!$D$4:$D$139, MATCH('Non-household delivery'!A178, 'PR19 Forecast'!$G$4:$G$139, 0)), INDEX('PR24 Forecast'!$U$5:$U$140, MATCH('Non-household delivery'!$A178, 'PR24 Forecast'!$AA$5:$AA$140, 0))), "")</f>
        <v>4.0245500000000014</v>
      </c>
      <c r="F178" s="4" t="str">
        <f>IFERROR(INDEX('Historic replacements'!$F$3:$F$233, MATCH('Non-household delivery'!$A178, 'Historic replacements'!$A$3:$A$233, 0)), "")</f>
        <v/>
      </c>
      <c r="G178" s="9">
        <f>IFERROR(IF($C178 &lt;= "2023-24", $F178, IF(C178 = "2024-25", INDEX( 'PR24 Forecast'!$U$5:$U$140, MATCH('Non-household delivery'!$A178, 'PR24 Forecast'!$AA$5:$AA$140, 0)), 'Non-household delivery'!E178)),"")</f>
        <v>4.0245500000000014</v>
      </c>
      <c r="H178" s="10">
        <f t="shared" si="22"/>
        <v>7.5379208203227452E-2</v>
      </c>
      <c r="I178" s="9">
        <f>IF(C178&gt;="2025-26",D178*'Non-household rates'!$O$54*'Non-household rates'!$O$85, "")</f>
        <v>1.0887085389271554</v>
      </c>
      <c r="J178" s="9">
        <f t="shared" si="23"/>
        <v>2.935841461072846</v>
      </c>
      <c r="M178"/>
    </row>
    <row r="179" spans="1:13" ht="14.25">
      <c r="A179" s="4" t="str">
        <f t="shared" si="21"/>
        <v>SEW29</v>
      </c>
      <c r="B179" s="4" t="s">
        <v>57</v>
      </c>
      <c r="C179" s="4" t="s">
        <v>104</v>
      </c>
      <c r="D179" s="4">
        <f>IF(C179 &lt; "2024-25", INDEX('Historic replacements'!$D$3:$D$233, MATCH('Non-household delivery'!A179, 'Historic replacements'!$A$3:$A$233, 0)), INDEX('PR24 Forecast'!$X$5:$X$140, MATCH('Non-household delivery'!A179, 'PR24 Forecast'!$AA$5:$AA$140, 0)))</f>
        <v>53.981830196824347</v>
      </c>
      <c r="E179" s="9">
        <f>IFERROR(IF('Non-household delivery'!C179&lt;="2024-25", INDEX( 'PR19 Forecast'!$D$4:$D$139, MATCH('Non-household delivery'!A179, 'PR19 Forecast'!$G$4:$G$139, 0)), INDEX('PR24 Forecast'!$U$5:$U$140, MATCH('Non-household delivery'!$A179, 'PR24 Forecast'!$AA$5:$AA$140, 0))), "")</f>
        <v>4.0245500000000014</v>
      </c>
      <c r="F179" s="4" t="str">
        <f>IFERROR(INDEX('Historic replacements'!$F$3:$F$233, MATCH('Non-household delivery'!$A179, 'Historic replacements'!$A$3:$A$233, 0)), "")</f>
        <v/>
      </c>
      <c r="G179" s="9">
        <f>IFERROR(IF($C179 &lt;= "2023-24", $F179, IF(C179 = "2024-25", INDEX( 'PR24 Forecast'!$U$5:$U$140, MATCH('Non-household delivery'!$A179, 'PR24 Forecast'!$AA$5:$AA$140, 0)), 'Non-household delivery'!E179)),"")</f>
        <v>4.0245500000000014</v>
      </c>
      <c r="H179" s="10">
        <f t="shared" si="22"/>
        <v>7.4553789401470838E-2</v>
      </c>
      <c r="I179" s="9">
        <f>IF(C179&gt;="2025-26",D179*'Non-household rates'!$O$54*'Non-household rates'!$O$85, "")</f>
        <v>1.1007621247324897</v>
      </c>
      <c r="J179" s="9">
        <f t="shared" si="23"/>
        <v>2.9237878752675117</v>
      </c>
      <c r="M179"/>
    </row>
    <row r="180" spans="1:13" ht="14.25">
      <c r="A180" s="4" t="str">
        <f t="shared" si="21"/>
        <v>SEW30</v>
      </c>
      <c r="B180" s="4" t="s">
        <v>57</v>
      </c>
      <c r="C180" s="4" t="s">
        <v>105</v>
      </c>
      <c r="D180" s="4">
        <f>IF(C180 &lt; "2024-25", INDEX('Historic replacements'!$D$3:$D$233, MATCH('Non-household delivery'!A180, 'Historic replacements'!$A$3:$A$233, 0)), INDEX('PR24 Forecast'!$X$5:$X$140, MATCH('Non-household delivery'!A180, 'PR24 Forecast'!$AA$5:$AA$140, 0)))</f>
        <v>54.581817649953642</v>
      </c>
      <c r="E180" s="9">
        <f>IFERROR(IF('Non-household delivery'!C180&lt;="2024-25", INDEX( 'PR19 Forecast'!$D$4:$D$139, MATCH('Non-household delivery'!A180, 'PR19 Forecast'!$G$4:$G$139, 0)), INDEX('PR24 Forecast'!$U$5:$U$140, MATCH('Non-household delivery'!$A180, 'PR24 Forecast'!$AA$5:$AA$140, 0))), "")</f>
        <v>4.0245500000000014</v>
      </c>
      <c r="F180" s="4" t="str">
        <f>IFERROR(INDEX('Historic replacements'!$F$3:$F$233, MATCH('Non-household delivery'!$A180, 'Historic replacements'!$A$3:$A$233, 0)), "")</f>
        <v/>
      </c>
      <c r="G180" s="9">
        <f>IFERROR(IF($C180 &lt;= "2023-24", $F180, IF(C180 = "2024-25", INDEX( 'PR24 Forecast'!$U$5:$U$140, MATCH('Non-household delivery'!$A180, 'PR24 Forecast'!$AA$5:$AA$140, 0)), 'Non-household delivery'!E180)),"")</f>
        <v>4.0245500000000014</v>
      </c>
      <c r="H180" s="10">
        <f t="shared" si="22"/>
        <v>7.3734261211497412E-2</v>
      </c>
      <c r="I180" s="9">
        <f>IF(C180&gt;="2025-26",D180*'Non-household rates'!$O$54*'Non-household rates'!$O$85, "")</f>
        <v>1.1129966759011214</v>
      </c>
      <c r="J180" s="9">
        <f t="shared" si="23"/>
        <v>2.9115533240988798</v>
      </c>
      <c r="M180"/>
    </row>
    <row r="181" spans="1:13" ht="14.25">
      <c r="A181" s="4" t="str">
        <f t="shared" si="21"/>
        <v>SRN12</v>
      </c>
      <c r="B181" s="4" t="s">
        <v>43</v>
      </c>
      <c r="C181" s="4" t="s">
        <v>28</v>
      </c>
      <c r="D181" s="4">
        <f>IF(C181 &lt; "2024-25", INDEX('Historic replacements'!$D$3:$D$233, MATCH('Non-household delivery'!A181, 'Historic replacements'!$A$3:$A$233, 0)), INDEX('PR24 Forecast'!$X$5:$X$140, MATCH('Non-household delivery'!A181, 'PR24 Forecast'!$AA$5:$AA$140, 0)))</f>
        <v>63.042000000000002</v>
      </c>
      <c r="E181" s="9" t="str">
        <f>IFERROR(IF('Non-household delivery'!C181&lt;="2024-25", INDEX( 'PR19 Forecast'!$D$4:$D$139, MATCH('Non-household delivery'!A181, 'PR19 Forecast'!$G$4:$G$139, 0)), INDEX('PR24 Forecast'!$U$5:$U$140, MATCH('Non-household delivery'!$A181, 'PR24 Forecast'!$AA$5:$AA$140, 0))), "")</f>
        <v/>
      </c>
      <c r="F181" s="4">
        <f>IFERROR(INDEX('Historic replacements'!$F$3:$F$233, MATCH('Non-household delivery'!$A181, 'Historic replacements'!$A$3:$A$233, 0)), "")</f>
        <v>2.214</v>
      </c>
      <c r="G181" s="9">
        <f>IFERROR(IF($C181 &lt;= "2023-24", $F181, IF(C181 = "2024-25", INDEX( 'PR24 Forecast'!$U$5:$U$140, MATCH('Non-household delivery'!$A181, 'PR24 Forecast'!$AA$5:$AA$140, 0)), 'Non-household delivery'!E181)),"")</f>
        <v>2.214</v>
      </c>
      <c r="H181" s="10">
        <f t="shared" si="22"/>
        <v>3.511944418007043E-2</v>
      </c>
      <c r="I181" s="9" t="str">
        <f>IF(C181&gt;="2025-26",D181*'Non-household rates'!$O$54*'Non-household rates'!$O$85, "")</f>
        <v/>
      </c>
      <c r="J181" s="9" t="str">
        <f t="shared" si="23"/>
        <v/>
      </c>
      <c r="M181"/>
    </row>
    <row r="182" spans="1:13" ht="14.25">
      <c r="A182" s="4" t="str">
        <f t="shared" si="21"/>
        <v>SRN13</v>
      </c>
      <c r="B182" s="4" t="s">
        <v>43</v>
      </c>
      <c r="C182" s="4" t="s">
        <v>29</v>
      </c>
      <c r="D182" s="4">
        <f>IF(C182 &lt; "2024-25", INDEX('Historic replacements'!$D$3:$D$233, MATCH('Non-household delivery'!A182, 'Historic replacements'!$A$3:$A$233, 0)), INDEX('PR24 Forecast'!$X$5:$X$140, MATCH('Non-household delivery'!A182, 'PR24 Forecast'!$AA$5:$AA$140, 0)))</f>
        <v>63.337000000000003</v>
      </c>
      <c r="E182" s="9" t="str">
        <f>IFERROR(IF('Non-household delivery'!C182&lt;="2024-25", INDEX( 'PR19 Forecast'!$D$4:$D$139, MATCH('Non-household delivery'!A182, 'PR19 Forecast'!$G$4:$G$139, 0)), INDEX('PR24 Forecast'!$U$5:$U$140, MATCH('Non-household delivery'!$A182, 'PR24 Forecast'!$AA$5:$AA$140, 0))), "")</f>
        <v/>
      </c>
      <c r="F182" s="4">
        <f>IFERROR(INDEX('Historic replacements'!$F$3:$F$233, MATCH('Non-household delivery'!$A182, 'Historic replacements'!$A$3:$A$233, 0)), "")</f>
        <v>1.478</v>
      </c>
      <c r="G182" s="9">
        <f>IFERROR(IF($C182 &lt;= "2023-24", $F182, IF(C182 = "2024-25", INDEX( 'PR24 Forecast'!$U$5:$U$140, MATCH('Non-household delivery'!$A182, 'PR24 Forecast'!$AA$5:$AA$140, 0)), 'Non-household delivery'!E182)),"")</f>
        <v>1.478</v>
      </c>
      <c r="H182" s="10">
        <f t="shared" si="22"/>
        <v>2.3335491103146658E-2</v>
      </c>
      <c r="I182" s="9" t="str">
        <f>IF(C182&gt;="2025-26",D182*'Non-household rates'!$O$54*'Non-household rates'!$O$85, "")</f>
        <v/>
      </c>
      <c r="J182" s="9" t="str">
        <f t="shared" si="23"/>
        <v/>
      </c>
      <c r="M182"/>
    </row>
    <row r="183" spans="1:13" ht="14.25">
      <c r="A183" s="4" t="str">
        <f t="shared" si="21"/>
        <v>SRN14</v>
      </c>
      <c r="B183" s="4" t="s">
        <v>43</v>
      </c>
      <c r="C183" s="4" t="s">
        <v>30</v>
      </c>
      <c r="D183" s="4">
        <f>IF(C183 &lt; "2024-25", INDEX('Historic replacements'!$D$3:$D$233, MATCH('Non-household delivery'!A183, 'Historic replacements'!$A$3:$A$233, 0)), INDEX('PR24 Forecast'!$X$5:$X$140, MATCH('Non-household delivery'!A183, 'PR24 Forecast'!$AA$5:$AA$140, 0)))</f>
        <v>63.518000000000001</v>
      </c>
      <c r="E183" s="9" t="str">
        <f>IFERROR(IF('Non-household delivery'!C183&lt;="2024-25", INDEX( 'PR19 Forecast'!$D$4:$D$139, MATCH('Non-household delivery'!A183, 'PR19 Forecast'!$G$4:$G$139, 0)), INDEX('PR24 Forecast'!$U$5:$U$140, MATCH('Non-household delivery'!$A183, 'PR24 Forecast'!$AA$5:$AA$140, 0))), "")</f>
        <v/>
      </c>
      <c r="F183" s="4">
        <f>IFERROR(INDEX('Historic replacements'!$F$3:$F$233, MATCH('Non-household delivery'!$A183, 'Historic replacements'!$A$3:$A$233, 0)), "")</f>
        <v>1.2450000000000001</v>
      </c>
      <c r="G183" s="9">
        <f>IFERROR(IF($C183 &lt;= "2023-24", $F183, IF(C183 = "2024-25", INDEX( 'PR24 Forecast'!$U$5:$U$140, MATCH('Non-household delivery'!$A183, 'PR24 Forecast'!$AA$5:$AA$140, 0)), 'Non-household delivery'!E183)),"")</f>
        <v>1.2450000000000001</v>
      </c>
      <c r="H183" s="10">
        <f t="shared" si="22"/>
        <v>1.9600743096445102E-2</v>
      </c>
      <c r="I183" s="9" t="str">
        <f>IF(C183&gt;="2025-26",D183*'Non-household rates'!$O$54*'Non-household rates'!$O$85, "")</f>
        <v/>
      </c>
      <c r="J183" s="9" t="str">
        <f t="shared" si="23"/>
        <v/>
      </c>
      <c r="M183"/>
    </row>
    <row r="184" spans="1:13" ht="14.25">
      <c r="A184" s="4" t="str">
        <f t="shared" si="21"/>
        <v>SRN15</v>
      </c>
      <c r="B184" s="4" t="s">
        <v>43</v>
      </c>
      <c r="C184" s="4" t="s">
        <v>31</v>
      </c>
      <c r="D184" s="4">
        <f>IF(C184 &lt; "2024-25", INDEX('Historic replacements'!$D$3:$D$233, MATCH('Non-household delivery'!A184, 'Historic replacements'!$A$3:$A$233, 0)), INDEX('PR24 Forecast'!$X$5:$X$140, MATCH('Non-household delivery'!A184, 'PR24 Forecast'!$AA$5:$AA$140, 0)))</f>
        <v>65.352999999999994</v>
      </c>
      <c r="E184" s="9" t="str">
        <f>IFERROR(IF('Non-household delivery'!C184&lt;="2024-25", INDEX( 'PR19 Forecast'!$D$4:$D$139, MATCH('Non-household delivery'!A184, 'PR19 Forecast'!$G$4:$G$139, 0)), INDEX('PR24 Forecast'!$U$5:$U$140, MATCH('Non-household delivery'!$A184, 'PR24 Forecast'!$AA$5:$AA$140, 0))), "")</f>
        <v/>
      </c>
      <c r="F184" s="4">
        <f>IFERROR(INDEX('Historic replacements'!$F$3:$F$233, MATCH('Non-household delivery'!$A184, 'Historic replacements'!$A$3:$A$233, 0)), "")</f>
        <v>2.1240000000000001</v>
      </c>
      <c r="G184" s="9">
        <f>IFERROR(IF($C184 &lt;= "2023-24", $F184, IF(C184 = "2024-25", INDEX( 'PR24 Forecast'!$U$5:$U$140, MATCH('Non-household delivery'!$A184, 'PR24 Forecast'!$AA$5:$AA$140, 0)), 'Non-household delivery'!E184)),"")</f>
        <v>2.1240000000000001</v>
      </c>
      <c r="H184" s="10">
        <f t="shared" si="22"/>
        <v>3.2500420791700464E-2</v>
      </c>
      <c r="I184" s="9" t="str">
        <f>IF(C184&gt;="2025-26",D184*'Non-household rates'!$O$54*'Non-household rates'!$O$85, "")</f>
        <v/>
      </c>
      <c r="J184" s="9" t="str">
        <f t="shared" si="23"/>
        <v/>
      </c>
      <c r="M184"/>
    </row>
    <row r="185" spans="1:13" ht="14.25">
      <c r="A185" s="4" t="str">
        <f t="shared" si="21"/>
        <v>SRN16</v>
      </c>
      <c r="B185" s="4" t="s">
        <v>43</v>
      </c>
      <c r="C185" s="4" t="s">
        <v>32</v>
      </c>
      <c r="D185" s="4">
        <f>IF(C185 &lt; "2024-25", INDEX('Historic replacements'!$D$3:$D$233, MATCH('Non-household delivery'!A185, 'Historic replacements'!$A$3:$A$233, 0)), INDEX('PR24 Forecast'!$X$5:$X$140, MATCH('Non-household delivery'!A185, 'PR24 Forecast'!$AA$5:$AA$140, 0)))</f>
        <v>66.403999999999996</v>
      </c>
      <c r="E185" s="9" t="str">
        <f>IFERROR(IF('Non-household delivery'!C185&lt;="2024-25", INDEX( 'PR19 Forecast'!$D$4:$D$139, MATCH('Non-household delivery'!A185, 'PR19 Forecast'!$G$4:$G$139, 0)), INDEX('PR24 Forecast'!$U$5:$U$140, MATCH('Non-household delivery'!$A185, 'PR24 Forecast'!$AA$5:$AA$140, 0))), "")</f>
        <v/>
      </c>
      <c r="F185" s="4">
        <f>IFERROR(INDEX('Historic replacements'!$F$3:$F$233, MATCH('Non-household delivery'!$A185, 'Historic replacements'!$A$3:$A$233, 0)), "")</f>
        <v>1.05</v>
      </c>
      <c r="G185" s="9">
        <f>IFERROR(IF($C185 &lt;= "2023-24", $F185, IF(C185 = "2024-25", INDEX( 'PR24 Forecast'!$U$5:$U$140, MATCH('Non-household delivery'!$A185, 'PR24 Forecast'!$AA$5:$AA$140, 0)), 'Non-household delivery'!E185)),"")</f>
        <v>1.05</v>
      </c>
      <c r="H185" s="10">
        <f t="shared" si="22"/>
        <v>1.5812300463827481E-2</v>
      </c>
      <c r="I185" s="9" t="str">
        <f>IF(C185&gt;="2025-26",D185*'Non-household rates'!$O$54*'Non-household rates'!$O$85, "")</f>
        <v/>
      </c>
      <c r="J185" s="9" t="str">
        <f t="shared" si="23"/>
        <v/>
      </c>
      <c r="M185"/>
    </row>
    <row r="186" spans="1:13" ht="14.25">
      <c r="A186" s="4" t="str">
        <f t="shared" si="21"/>
        <v>SRN17</v>
      </c>
      <c r="B186" s="4" t="s">
        <v>43</v>
      </c>
      <c r="C186" s="4" t="s">
        <v>33</v>
      </c>
      <c r="D186" s="4">
        <f>IF(C186 &lt; "2024-25", INDEX('Historic replacements'!$D$3:$D$233, MATCH('Non-household delivery'!A186, 'Historic replacements'!$A$3:$A$233, 0)), INDEX('PR24 Forecast'!$X$5:$X$140, MATCH('Non-household delivery'!A186, 'PR24 Forecast'!$AA$5:$AA$140, 0)))</f>
        <v>59.168999999999997</v>
      </c>
      <c r="E186" s="9" t="str">
        <f>IFERROR(IF('Non-household delivery'!C186&lt;="2024-25", INDEX( 'PR19 Forecast'!$D$4:$D$139, MATCH('Non-household delivery'!A186, 'PR19 Forecast'!$G$4:$G$139, 0)), INDEX('PR24 Forecast'!$U$5:$U$140, MATCH('Non-household delivery'!$A186, 'PR24 Forecast'!$AA$5:$AA$140, 0))), "")</f>
        <v/>
      </c>
      <c r="F186" s="4">
        <f>IFERROR(INDEX('Historic replacements'!$F$3:$F$233, MATCH('Non-household delivery'!$A186, 'Historic replacements'!$A$3:$A$233, 0)), "")</f>
        <v>1.0409999999999999</v>
      </c>
      <c r="G186" s="9">
        <f>IFERROR(IF($C186 &lt;= "2023-24", $F186, IF(C186 = "2024-25", INDEX( 'PR24 Forecast'!$U$5:$U$140, MATCH('Non-household delivery'!$A186, 'PR24 Forecast'!$AA$5:$AA$140, 0)), 'Non-household delivery'!E186)),"")</f>
        <v>1.0409999999999999</v>
      </c>
      <c r="H186" s="10">
        <f t="shared" si="22"/>
        <v>1.7593672362216702E-2</v>
      </c>
      <c r="I186" s="9" t="str">
        <f>IF(C186&gt;="2025-26",D186*'Non-household rates'!$O$54*'Non-household rates'!$O$85, "")</f>
        <v/>
      </c>
      <c r="J186" s="9" t="str">
        <f t="shared" si="23"/>
        <v/>
      </c>
      <c r="M186"/>
    </row>
    <row r="187" spans="1:13" ht="14.25">
      <c r="A187" s="4" t="str">
        <f t="shared" ref="A187:A285" si="24">B187&amp;RIGHT(C187,2)</f>
        <v>SRN18</v>
      </c>
      <c r="B187" s="4" t="s">
        <v>43</v>
      </c>
      <c r="C187" s="4" t="s">
        <v>34</v>
      </c>
      <c r="D187" s="4">
        <f>IF(C187 &lt; "2024-25", INDEX('Historic replacements'!$D$3:$D$233, MATCH('Non-household delivery'!A187, 'Historic replacements'!$A$3:$A$233, 0)), INDEX('PR24 Forecast'!$X$5:$X$140, MATCH('Non-household delivery'!A187, 'PR24 Forecast'!$AA$5:$AA$140, 0)))</f>
        <v>57.834000000000003</v>
      </c>
      <c r="E187" s="9">
        <f>IFERROR(IF('Non-household delivery'!C187&lt;="2024-25", INDEX( 'PR19 Forecast'!$D$4:$D$139, MATCH('Non-household delivery'!A187, 'PR19 Forecast'!$G$4:$G$139, 0)), INDEX('PR24 Forecast'!$U$5:$U$140, MATCH('Non-household delivery'!$A187, 'PR24 Forecast'!$AA$5:$AA$140, 0))), "")</f>
        <v>0.28000000000000003</v>
      </c>
      <c r="F187" s="4">
        <f>IFERROR(INDEX('Historic replacements'!$F$3:$F$233, MATCH('Non-household delivery'!$A187, 'Historic replacements'!$A$3:$A$233, 0)), "")</f>
        <v>0.28000000000000003</v>
      </c>
      <c r="G187" s="9">
        <f>IFERROR(IF($C187 &lt;= "2023-24", $F187, IF(C187 = "2024-25", INDEX( 'PR24 Forecast'!$U$5:$U$140, MATCH('Non-household delivery'!$A187, 'PR24 Forecast'!$AA$5:$AA$140, 0)), 'Non-household delivery'!E187)),"")</f>
        <v>0.28000000000000003</v>
      </c>
      <c r="H187" s="10">
        <f t="shared" si="22"/>
        <v>4.8414427499394825E-3</v>
      </c>
      <c r="I187" s="9" t="str">
        <f>IF(C187&gt;="2025-26",D187*'Non-household rates'!$O$54*'Non-household rates'!$O$85, "")</f>
        <v/>
      </c>
      <c r="J187" s="9" t="str">
        <f t="shared" si="23"/>
        <v/>
      </c>
      <c r="M187"/>
    </row>
    <row r="188" spans="1:13" ht="14.25">
      <c r="A188" s="4" t="str">
        <f t="shared" si="24"/>
        <v>SRN19</v>
      </c>
      <c r="B188" s="4" t="s">
        <v>43</v>
      </c>
      <c r="C188" s="4" t="s">
        <v>35</v>
      </c>
      <c r="D188" s="4">
        <f>IF(C188 &lt; "2024-25", INDEX('Historic replacements'!$D$3:$D$233, MATCH('Non-household delivery'!A188, 'Historic replacements'!$A$3:$A$233, 0)), INDEX('PR24 Forecast'!$X$5:$X$140, MATCH('Non-household delivery'!A188, 'PR24 Forecast'!$AA$5:$AA$140, 0)))</f>
        <v>60.493000000000002</v>
      </c>
      <c r="E188" s="9">
        <f>IFERROR(IF('Non-household delivery'!C188&lt;="2024-25", INDEX( 'PR19 Forecast'!$D$4:$D$139, MATCH('Non-household delivery'!A188, 'PR19 Forecast'!$G$4:$G$139, 0)), INDEX('PR24 Forecast'!$U$5:$U$140, MATCH('Non-household delivery'!$A188, 'PR24 Forecast'!$AA$5:$AA$140, 0))), "")</f>
        <v>0.63700000000000001</v>
      </c>
      <c r="F188" s="4">
        <f>IFERROR(INDEX('Historic replacements'!$F$3:$F$233, MATCH('Non-household delivery'!$A188, 'Historic replacements'!$A$3:$A$233, 0)), "")</f>
        <v>0.63700000000000001</v>
      </c>
      <c r="G188" s="9">
        <f>IFERROR(IF($C188 &lt;= "2023-24", $F188, IF(C188 = "2024-25", INDEX( 'PR24 Forecast'!$U$5:$U$140, MATCH('Non-household delivery'!$A188, 'PR24 Forecast'!$AA$5:$AA$140, 0)), 'Non-household delivery'!E188)),"")</f>
        <v>0.63700000000000001</v>
      </c>
      <c r="H188" s="10">
        <f t="shared" si="22"/>
        <v>1.0530143983601407E-2</v>
      </c>
      <c r="I188" s="9" t="str">
        <f>IF(C188&gt;="2025-26",D188*'Non-household rates'!$O$54*'Non-household rates'!$O$85, "")</f>
        <v/>
      </c>
      <c r="J188" s="9" t="str">
        <f t="shared" si="23"/>
        <v/>
      </c>
      <c r="M188"/>
    </row>
    <row r="189" spans="1:13" ht="14.25">
      <c r="A189" s="4" t="str">
        <f t="shared" si="24"/>
        <v>SRN20</v>
      </c>
      <c r="B189" s="4" t="s">
        <v>43</v>
      </c>
      <c r="C189" s="4" t="s">
        <v>36</v>
      </c>
      <c r="D189" s="4">
        <f>IF(C189 &lt; "2024-25", INDEX('Historic replacements'!$D$3:$D$233, MATCH('Non-household delivery'!A189, 'Historic replacements'!$A$3:$A$233, 0)), INDEX('PR24 Forecast'!$X$5:$X$140, MATCH('Non-household delivery'!A189, 'PR24 Forecast'!$AA$5:$AA$140, 0)))</f>
        <v>58.679000000000002</v>
      </c>
      <c r="E189" s="9">
        <f>IFERROR(IF('Non-household delivery'!C189&lt;="2024-25", INDEX( 'PR19 Forecast'!$D$4:$D$139, MATCH('Non-household delivery'!A189, 'PR19 Forecast'!$G$4:$G$139, 0)), INDEX('PR24 Forecast'!$U$5:$U$140, MATCH('Non-household delivery'!$A189, 'PR24 Forecast'!$AA$5:$AA$140, 0))), "")</f>
        <v>0.28000000000000003</v>
      </c>
      <c r="F189" s="4">
        <f>IFERROR(INDEX('Historic replacements'!$F$3:$F$233, MATCH('Non-household delivery'!$A189, 'Historic replacements'!$A$3:$A$233, 0)), "")</f>
        <v>1.3779999999999999</v>
      </c>
      <c r="G189" s="9">
        <f>IFERROR(IF($C189 &lt;= "2023-24", $F189, IF(C189 = "2024-25", INDEX( 'PR24 Forecast'!$U$5:$U$140, MATCH('Non-household delivery'!$A189, 'PR24 Forecast'!$AA$5:$AA$140, 0)), 'Non-household delivery'!E189)),"")</f>
        <v>1.3779999999999999</v>
      </c>
      <c r="H189" s="10">
        <f t="shared" si="22"/>
        <v>2.3483699449547535E-2</v>
      </c>
      <c r="I189" s="9" t="str">
        <f>IF(C189&gt;="2025-26",D189*'Non-household rates'!$O$54*'Non-household rates'!$O$85, "")</f>
        <v/>
      </c>
      <c r="J189" s="9" t="str">
        <f t="shared" si="23"/>
        <v/>
      </c>
      <c r="M189"/>
    </row>
    <row r="190" spans="1:13" ht="14.25">
      <c r="A190" s="4" t="str">
        <f t="shared" si="24"/>
        <v>SRN21</v>
      </c>
      <c r="B190" s="4" t="s">
        <v>43</v>
      </c>
      <c r="C190" s="4" t="s">
        <v>37</v>
      </c>
      <c r="D190" s="4">
        <f>IF(C190 &lt; "2024-25", INDEX('Historic replacements'!$D$3:$D$233, MATCH('Non-household delivery'!A190, 'Historic replacements'!$A$3:$A$233, 0)), INDEX('PR24 Forecast'!$X$5:$X$140, MATCH('Non-household delivery'!A190, 'PR24 Forecast'!$AA$5:$AA$140, 0)))</f>
        <v>55.944000000000003</v>
      </c>
      <c r="E190" s="9">
        <f>IFERROR(IF('Non-household delivery'!C190&lt;="2024-25", INDEX( 'PR19 Forecast'!$D$4:$D$139, MATCH('Non-household delivery'!A190, 'PR19 Forecast'!$G$4:$G$139, 0)), INDEX('PR24 Forecast'!$U$5:$U$140, MATCH('Non-household delivery'!$A190, 'PR24 Forecast'!$AA$5:$AA$140, 0))), "")</f>
        <v>1.38</v>
      </c>
      <c r="F190" s="4">
        <f>IFERROR(INDEX('Historic replacements'!$F$3:$F$233, MATCH('Non-household delivery'!$A190, 'Historic replacements'!$A$3:$A$233, 0)), "")</f>
        <v>8.4000000000000005E-2</v>
      </c>
      <c r="G190" s="9">
        <f>IFERROR(IF($C190 &lt;= "2023-24", $F190, IF(C190 = "2024-25", INDEX( 'PR24 Forecast'!$U$5:$U$140, MATCH('Non-household delivery'!$A190, 'PR24 Forecast'!$AA$5:$AA$140, 0)), 'Non-household delivery'!E190)),"")</f>
        <v>8.4000000000000005E-2</v>
      </c>
      <c r="H190" s="10">
        <f t="shared" si="22"/>
        <v>1.5015015015015015E-3</v>
      </c>
      <c r="I190" s="9" t="str">
        <f>IF(C190&gt;="2025-26",D190*'Non-household rates'!$O$54*'Non-household rates'!$O$85, "")</f>
        <v/>
      </c>
      <c r="J190" s="9" t="str">
        <f t="shared" si="23"/>
        <v/>
      </c>
      <c r="M190"/>
    </row>
    <row r="191" spans="1:13" ht="14.25">
      <c r="A191" s="4" t="str">
        <f t="shared" si="24"/>
        <v>SRN22</v>
      </c>
      <c r="B191" s="4" t="s">
        <v>43</v>
      </c>
      <c r="C191" s="4" t="s">
        <v>38</v>
      </c>
      <c r="D191" s="4">
        <f>IF(C191 &lt; "2024-25", INDEX('Historic replacements'!$D$3:$D$233, MATCH('Non-household delivery'!A191, 'Historic replacements'!$A$3:$A$233, 0)), INDEX('PR24 Forecast'!$X$5:$X$140, MATCH('Non-household delivery'!A191, 'PR24 Forecast'!$AA$5:$AA$140, 0)))</f>
        <v>56.38</v>
      </c>
      <c r="E191" s="9">
        <f>IFERROR(IF('Non-household delivery'!C191&lt;="2024-25", INDEX( 'PR19 Forecast'!$D$4:$D$139, MATCH('Non-household delivery'!A191, 'PR19 Forecast'!$G$4:$G$139, 0)), INDEX('PR24 Forecast'!$U$5:$U$140, MATCH('Non-household delivery'!$A191, 'PR24 Forecast'!$AA$5:$AA$140, 0))), "")</f>
        <v>1.38</v>
      </c>
      <c r="F191" s="4">
        <f>IFERROR(INDEX('Historic replacements'!$F$3:$F$233, MATCH('Non-household delivery'!$A191, 'Historic replacements'!$A$3:$A$233, 0)), "")</f>
        <v>0.248</v>
      </c>
      <c r="G191" s="9">
        <f>IFERROR(IF($C191 &lt;= "2023-24", $F191, IF(C191 = "2024-25", INDEX( 'PR24 Forecast'!$U$5:$U$140, MATCH('Non-household delivery'!$A191, 'PR24 Forecast'!$AA$5:$AA$140, 0)), 'Non-household delivery'!E191)),"")</f>
        <v>0.248</v>
      </c>
      <c r="H191" s="10">
        <f t="shared" si="22"/>
        <v>4.398722951401206E-3</v>
      </c>
      <c r="I191" s="9" t="str">
        <f>IF(C191&gt;="2025-26",D191*'Non-household rates'!$O$54*'Non-household rates'!$O$85, "")</f>
        <v/>
      </c>
      <c r="J191" s="9" t="str">
        <f t="shared" si="23"/>
        <v/>
      </c>
      <c r="M191"/>
    </row>
    <row r="192" spans="1:13" ht="14.25">
      <c r="A192" s="4" t="str">
        <f t="shared" si="24"/>
        <v>SRN23</v>
      </c>
      <c r="B192" s="4" t="s">
        <v>43</v>
      </c>
      <c r="C192" s="4" t="s">
        <v>39</v>
      </c>
      <c r="D192" s="4">
        <f>IF(C192 &lt; "2024-25", INDEX('Historic replacements'!$D$3:$D$233, MATCH('Non-household delivery'!A192, 'Historic replacements'!$A$3:$A$233, 0)), INDEX('PR24 Forecast'!$X$5:$X$140, MATCH('Non-household delivery'!A192, 'PR24 Forecast'!$AA$5:$AA$140, 0)))</f>
        <v>55.887</v>
      </c>
      <c r="E192" s="9">
        <f>IFERROR(IF('Non-household delivery'!C192&lt;="2024-25", INDEX( 'PR19 Forecast'!$D$4:$D$139, MATCH('Non-household delivery'!A192, 'PR19 Forecast'!$G$4:$G$139, 0)), INDEX('PR24 Forecast'!$U$5:$U$140, MATCH('Non-household delivery'!$A192, 'PR24 Forecast'!$AA$5:$AA$140, 0))), "")</f>
        <v>1.38</v>
      </c>
      <c r="F192" s="4">
        <f>IFERROR(INDEX('Historic replacements'!$F$3:$F$233, MATCH('Non-household delivery'!$A192, 'Historic replacements'!$A$3:$A$233, 0)), "")</f>
        <v>0.128</v>
      </c>
      <c r="G192" s="9">
        <f>IFERROR(IF($C192 &lt;= "2023-24", $F192, IF(C192 = "2024-25", INDEX( 'PR24 Forecast'!$U$5:$U$140, MATCH('Non-household delivery'!$A192, 'PR24 Forecast'!$AA$5:$AA$140, 0)), 'Non-household delivery'!E192)),"")</f>
        <v>0.128</v>
      </c>
      <c r="H192" s="10">
        <f t="shared" si="22"/>
        <v>2.2903358562814252E-3</v>
      </c>
      <c r="I192" s="9" t="str">
        <f>IF(C192&gt;="2025-26",D192*'Non-household rates'!$O$54*'Non-household rates'!$O$85, "")</f>
        <v/>
      </c>
      <c r="J192" s="9" t="str">
        <f t="shared" si="23"/>
        <v/>
      </c>
      <c r="M192"/>
    </row>
    <row r="193" spans="1:13" ht="14.25">
      <c r="A193" s="4" t="str">
        <f t="shared" si="24"/>
        <v>SRN24</v>
      </c>
      <c r="B193" s="4" t="s">
        <v>43</v>
      </c>
      <c r="C193" s="4" t="s">
        <v>40</v>
      </c>
      <c r="D193" s="4">
        <f>IF(C193 &lt; "2024-25", INDEX('Historic replacements'!$D$3:$D$233, MATCH('Non-household delivery'!A193, 'Historic replacements'!$A$3:$A$233, 0)), INDEX('PR24 Forecast'!$X$5:$X$140, MATCH('Non-household delivery'!A193, 'PR24 Forecast'!$AA$5:$AA$140, 0)))</f>
        <v>54.936999999999998</v>
      </c>
      <c r="E193" s="9">
        <f>IFERROR(IF('Non-household delivery'!C193&lt;="2024-25", INDEX( 'PR19 Forecast'!$D$4:$D$139, MATCH('Non-household delivery'!A193, 'PR19 Forecast'!$G$4:$G$139, 0)), INDEX('PR24 Forecast'!$U$5:$U$140, MATCH('Non-household delivery'!$A193, 'PR24 Forecast'!$AA$5:$AA$140, 0))), "")</f>
        <v>1.38</v>
      </c>
      <c r="F193" s="4">
        <f>IFERROR(INDEX('Historic replacements'!$F$3:$F$233, MATCH('Non-household delivery'!$A193, 'Historic replacements'!$A$3:$A$233, 0)), "")</f>
        <v>0.156</v>
      </c>
      <c r="G193" s="9">
        <f>IFERROR(IF($C193 &lt;= "2023-24", $F193, IF(C193 = "2024-25", INDEX( 'PR24 Forecast'!$U$5:$U$140, MATCH('Non-household delivery'!$A193, 'PR24 Forecast'!$AA$5:$AA$140, 0)), 'Non-household delivery'!E193)),"")</f>
        <v>0.156</v>
      </c>
      <c r="H193" s="10">
        <f t="shared" si="22"/>
        <v>2.839616287747784E-3</v>
      </c>
      <c r="I193" s="9" t="str">
        <f>IF(C193&gt;="2025-26",D193*'Non-household rates'!$O$54*'Non-household rates'!$O$85, "")</f>
        <v/>
      </c>
      <c r="J193" s="9" t="str">
        <f t="shared" si="23"/>
        <v/>
      </c>
      <c r="M193"/>
    </row>
    <row r="194" spans="1:13" ht="14.25">
      <c r="A194" s="4" t="str">
        <f t="shared" si="24"/>
        <v>SRN25</v>
      </c>
      <c r="B194" s="4" t="s">
        <v>43</v>
      </c>
      <c r="C194" s="4" t="s">
        <v>65</v>
      </c>
      <c r="D194" s="4">
        <f>IF(C194 &lt; "2024-25", INDEX('Historic replacements'!$D$3:$D$233, MATCH('Non-household delivery'!A194, 'Historic replacements'!$A$3:$A$233, 0)), INDEX('PR24 Forecast'!$X$5:$X$140, MATCH('Non-household delivery'!A194, 'PR24 Forecast'!$AA$5:$AA$140, 0)))</f>
        <v>57.531999999999996</v>
      </c>
      <c r="E194" s="9">
        <f>IFERROR(IF('Non-household delivery'!C194&lt;="2024-25", INDEX( 'PR19 Forecast'!$D$4:$D$139, MATCH('Non-household delivery'!A194, 'PR19 Forecast'!$G$4:$G$139, 0)), INDEX('PR24 Forecast'!$U$5:$U$140, MATCH('Non-household delivery'!$A194, 'PR24 Forecast'!$AA$5:$AA$140, 0))), "")</f>
        <v>1.38</v>
      </c>
      <c r="F194" s="4" t="str">
        <f>IFERROR(INDEX('Historic replacements'!$F$3:$F$233, MATCH('Non-household delivery'!$A194, 'Historic replacements'!$A$3:$A$233, 0)), "")</f>
        <v/>
      </c>
      <c r="G194" s="9">
        <f>IFERROR(IF($C194 &lt;= "2023-24", $F194, IF(C194 = "2024-25", INDEX( 'PR24 Forecast'!$U$5:$U$140, MATCH('Non-household delivery'!$A194, 'PR24 Forecast'!$AA$5:$AA$140, 0)), 'Non-household delivery'!E194)),"")</f>
        <v>0.18099999999999999</v>
      </c>
      <c r="H194" s="10">
        <f t="shared" si="22"/>
        <v>3.1460752276993675E-3</v>
      </c>
      <c r="I194" s="9" t="str">
        <f>IF(C194&gt;="2025-26",D194*'Non-household rates'!$O$54*'Non-household rates'!$O$85, "")</f>
        <v/>
      </c>
      <c r="J194" s="9" t="str">
        <f t="shared" si="23"/>
        <v/>
      </c>
      <c r="M194"/>
    </row>
    <row r="195" spans="1:13" ht="14.25">
      <c r="A195" s="4" t="str">
        <f t="shared" si="24"/>
        <v>SRN26</v>
      </c>
      <c r="B195" s="4" t="s">
        <v>43</v>
      </c>
      <c r="C195" s="4" t="s">
        <v>101</v>
      </c>
      <c r="D195" s="4">
        <f>IF(C195 &lt; "2024-25", INDEX('Historic replacements'!$D$3:$D$233, MATCH('Non-household delivery'!A195, 'Historic replacements'!$A$3:$A$233, 0)), INDEX('PR24 Forecast'!$X$5:$X$140, MATCH('Non-household delivery'!A195, 'PR24 Forecast'!$AA$5:$AA$140, 0)))</f>
        <v>57.942999999999991</v>
      </c>
      <c r="E195" s="9">
        <f>IFERROR(IF('Non-household delivery'!C195&lt;="2024-25", INDEX( 'PR19 Forecast'!$D$4:$D$139, MATCH('Non-household delivery'!A195, 'PR19 Forecast'!$G$4:$G$139, 0)), INDEX('PR24 Forecast'!$U$5:$U$140, MATCH('Non-household delivery'!$A195, 'PR24 Forecast'!$AA$5:$AA$140, 0))), "")</f>
        <v>6.375</v>
      </c>
      <c r="F195" s="4" t="str">
        <f>IFERROR(INDEX('Historic replacements'!$F$3:$F$233, MATCH('Non-household delivery'!$A195, 'Historic replacements'!$A$3:$A$233, 0)), "")</f>
        <v/>
      </c>
      <c r="G195" s="9">
        <f>IFERROR(IF($C195 &lt;= "2023-24", $F195, IF(C195 = "2024-25", INDEX( 'PR24 Forecast'!$U$5:$U$140, MATCH('Non-household delivery'!$A195, 'PR24 Forecast'!$AA$5:$AA$140, 0)), 'Non-household delivery'!E195)),"")</f>
        <v>6.375</v>
      </c>
      <c r="H195" s="10">
        <f t="shared" si="22"/>
        <v>0.11002191809191794</v>
      </c>
      <c r="I195" s="9">
        <f>IF(C195&gt;="2025-26",D195*'Non-household rates'!$O$54*'Non-household rates'!$O$85, "")</f>
        <v>1.1815357048995865</v>
      </c>
      <c r="J195" s="9">
        <f t="shared" si="23"/>
        <v>5.193464295100414</v>
      </c>
      <c r="M195"/>
    </row>
    <row r="196" spans="1:13" ht="14.25">
      <c r="A196" s="4" t="str">
        <f t="shared" si="24"/>
        <v>SRN27</v>
      </c>
      <c r="B196" s="4" t="s">
        <v>43</v>
      </c>
      <c r="C196" s="4" t="s">
        <v>102</v>
      </c>
      <c r="D196" s="4">
        <f>IF(C196 &lt; "2024-25", INDEX('Historic replacements'!$D$3:$D$233, MATCH('Non-household delivery'!A196, 'Historic replacements'!$A$3:$A$233, 0)), INDEX('PR24 Forecast'!$X$5:$X$140, MATCH('Non-household delivery'!A196, 'PR24 Forecast'!$AA$5:$AA$140, 0)))</f>
        <v>58.253999999999998</v>
      </c>
      <c r="E196" s="9">
        <f>IFERROR(IF('Non-household delivery'!C196&lt;="2024-25", INDEX( 'PR19 Forecast'!$D$4:$D$139, MATCH('Non-household delivery'!A196, 'PR19 Forecast'!$G$4:$G$139, 0)), INDEX('PR24 Forecast'!$U$5:$U$140, MATCH('Non-household delivery'!$A196, 'PR24 Forecast'!$AA$5:$AA$140, 0))), "")</f>
        <v>10.068999999999999</v>
      </c>
      <c r="F196" s="4" t="str">
        <f>IFERROR(INDEX('Historic replacements'!$F$3:$F$233, MATCH('Non-household delivery'!$A196, 'Historic replacements'!$A$3:$A$233, 0)), "")</f>
        <v/>
      </c>
      <c r="G196" s="9">
        <f>IFERROR(IF($C196 &lt;= "2023-24", $F196, IF(C196 = "2024-25", INDEX( 'PR24 Forecast'!$U$5:$U$140, MATCH('Non-household delivery'!$A196, 'PR24 Forecast'!$AA$5:$AA$140, 0)), 'Non-household delivery'!E196)),"")</f>
        <v>10.068999999999999</v>
      </c>
      <c r="H196" s="10">
        <f t="shared" si="22"/>
        <v>0.17284649981117176</v>
      </c>
      <c r="I196" s="9">
        <f>IF(C196&gt;="2025-26",D196*'Non-household rates'!$O$54*'Non-household rates'!$O$85, "")</f>
        <v>1.1878774132029841</v>
      </c>
      <c r="J196" s="9">
        <f t="shared" si="23"/>
        <v>8.8811225867970158</v>
      </c>
      <c r="M196"/>
    </row>
    <row r="197" spans="1:13" ht="14.25">
      <c r="A197" s="4" t="str">
        <f t="shared" si="24"/>
        <v>SRN28</v>
      </c>
      <c r="B197" s="4" t="s">
        <v>43</v>
      </c>
      <c r="C197" s="4" t="s">
        <v>103</v>
      </c>
      <c r="D197" s="4">
        <f>IF(C197 &lt; "2024-25", INDEX('Historic replacements'!$D$3:$D$233, MATCH('Non-household delivery'!A197, 'Historic replacements'!$A$3:$A$233, 0)), INDEX('PR24 Forecast'!$X$5:$X$140, MATCH('Non-household delivery'!A197, 'PR24 Forecast'!$AA$5:$AA$140, 0)))</f>
        <v>58.8</v>
      </c>
      <c r="E197" s="9">
        <f>IFERROR(IF('Non-household delivery'!C197&lt;="2024-25", INDEX( 'PR19 Forecast'!$D$4:$D$139, MATCH('Non-household delivery'!A197, 'PR19 Forecast'!$G$4:$G$139, 0)), INDEX('PR24 Forecast'!$U$5:$U$140, MATCH('Non-household delivery'!$A197, 'PR24 Forecast'!$AA$5:$AA$140, 0))), "")</f>
        <v>5.3159999999999998</v>
      </c>
      <c r="F197" s="4" t="str">
        <f>IFERROR(INDEX('Historic replacements'!$F$3:$F$233, MATCH('Non-household delivery'!$A197, 'Historic replacements'!$A$3:$A$233, 0)), "")</f>
        <v/>
      </c>
      <c r="G197" s="9">
        <f>IFERROR(IF($C197 &lt;= "2023-24", $F197, IF(C197 = "2024-25", INDEX( 'PR24 Forecast'!$U$5:$U$140, MATCH('Non-household delivery'!$A197, 'PR24 Forecast'!$AA$5:$AA$140, 0)), 'Non-household delivery'!E197)),"")</f>
        <v>5.3159999999999998</v>
      </c>
      <c r="H197" s="10">
        <f t="shared" si="22"/>
        <v>9.0408163265306124E-2</v>
      </c>
      <c r="I197" s="9">
        <f>IF(C197&gt;="2025-26",D197*'Non-household rates'!$O$54*'Non-household rates'!$O$85, "")</f>
        <v>1.1990110875877273</v>
      </c>
      <c r="J197" s="9">
        <f t="shared" si="23"/>
        <v>4.1169889124122729</v>
      </c>
      <c r="M197"/>
    </row>
    <row r="198" spans="1:13" ht="14.25">
      <c r="A198" s="4" t="str">
        <f t="shared" si="24"/>
        <v>SRN29</v>
      </c>
      <c r="B198" s="4" t="s">
        <v>43</v>
      </c>
      <c r="C198" s="4" t="s">
        <v>104</v>
      </c>
      <c r="D198" s="4">
        <f>IF(C198 &lt; "2024-25", INDEX('Historic replacements'!$D$3:$D$233, MATCH('Non-household delivery'!A198, 'Historic replacements'!$A$3:$A$233, 0)), INDEX('PR24 Forecast'!$X$5:$X$140, MATCH('Non-household delivery'!A198, 'PR24 Forecast'!$AA$5:$AA$140, 0)))</f>
        <v>59.411999999999992</v>
      </c>
      <c r="E198" s="9">
        <f>IFERROR(IF('Non-household delivery'!C198&lt;="2024-25", INDEX( 'PR19 Forecast'!$D$4:$D$139, MATCH('Non-household delivery'!A198, 'PR19 Forecast'!$G$4:$G$139, 0)), INDEX('PR24 Forecast'!$U$5:$U$140, MATCH('Non-household delivery'!$A198, 'PR24 Forecast'!$AA$5:$AA$140, 0))), "")</f>
        <v>13.542999999999999</v>
      </c>
      <c r="F198" s="4" t="str">
        <f>IFERROR(INDEX('Historic replacements'!$F$3:$F$233, MATCH('Non-household delivery'!$A198, 'Historic replacements'!$A$3:$A$233, 0)), "")</f>
        <v/>
      </c>
      <c r="G198" s="9">
        <f>IFERROR(IF($C198 &lt;= "2023-24", $F198, IF(C198 = "2024-25", INDEX( 'PR24 Forecast'!$U$5:$U$140, MATCH('Non-household delivery'!$A198, 'PR24 Forecast'!$AA$5:$AA$140, 0)), 'Non-household delivery'!E198)),"")</f>
        <v>13.542999999999999</v>
      </c>
      <c r="H198" s="10">
        <f t="shared" ref="H198:H261" si="25">G198/D198</f>
        <v>0.2279505823739312</v>
      </c>
      <c r="I198" s="9">
        <f>IF(C198&gt;="2025-26",D198*'Non-household rates'!$O$54*'Non-household rates'!$O$85, "")</f>
        <v>1.2114905907442528</v>
      </c>
      <c r="J198" s="9">
        <f t="shared" si="23"/>
        <v>12.331509409255746</v>
      </c>
      <c r="M198"/>
    </row>
    <row r="199" spans="1:13" ht="14.25">
      <c r="A199" s="4" t="str">
        <f t="shared" si="24"/>
        <v>SRN30</v>
      </c>
      <c r="B199" s="4" t="s">
        <v>43</v>
      </c>
      <c r="C199" s="4" t="s">
        <v>105</v>
      </c>
      <c r="D199" s="4">
        <f>IF(C199 &lt; "2024-25", INDEX('Historic replacements'!$D$3:$D$233, MATCH('Non-household delivery'!A199, 'Historic replacements'!$A$3:$A$233, 0)), INDEX('PR24 Forecast'!$X$5:$X$140, MATCH('Non-household delivery'!A199, 'PR24 Forecast'!$AA$5:$AA$140, 0)))</f>
        <v>60.003</v>
      </c>
      <c r="E199" s="9">
        <f>IFERROR(IF('Non-household delivery'!C199&lt;="2024-25", INDEX( 'PR19 Forecast'!$D$4:$D$139, MATCH('Non-household delivery'!A199, 'PR19 Forecast'!$G$4:$G$139, 0)), INDEX('PR24 Forecast'!$U$5:$U$140, MATCH('Non-household delivery'!$A199, 'PR24 Forecast'!$AA$5:$AA$140, 0))), "")</f>
        <v>15.462999999999999</v>
      </c>
      <c r="F199" s="4" t="str">
        <f>IFERROR(INDEX('Historic replacements'!$F$3:$F$233, MATCH('Non-household delivery'!$A199, 'Historic replacements'!$A$3:$A$233, 0)), "")</f>
        <v/>
      </c>
      <c r="G199" s="9">
        <f>IFERROR(IF($C199 &lt;= "2023-24", $F199, IF(C199 = "2024-25", INDEX( 'PR24 Forecast'!$U$5:$U$140, MATCH('Non-household delivery'!$A199, 'PR24 Forecast'!$AA$5:$AA$140, 0)), 'Non-household delivery'!E199)),"")</f>
        <v>15.462999999999999</v>
      </c>
      <c r="H199" s="10">
        <f t="shared" si="25"/>
        <v>0.25770378147759276</v>
      </c>
      <c r="I199" s="9">
        <f>IF(C199&gt;="2025-26",D199*'Non-household rates'!$O$54*'Non-household rates'!$O$85, "")</f>
        <v>1.223541875655211</v>
      </c>
      <c r="J199" s="9">
        <f t="shared" si="23"/>
        <v>14.239458124344788</v>
      </c>
      <c r="M199"/>
    </row>
    <row r="200" spans="1:13" ht="14.25">
      <c r="A200" s="4" t="str">
        <f t="shared" si="24"/>
        <v>SSC12</v>
      </c>
      <c r="B200" s="4" t="s">
        <v>58</v>
      </c>
      <c r="C200" s="4" t="s">
        <v>28</v>
      </c>
      <c r="D200" s="4">
        <f>IF(C200 &lt; "2024-25", INDEX('Historic replacements'!$D$3:$D$233, MATCH('Non-household delivery'!A200, 'Historic replacements'!$A$3:$A$233, 0)), INDEX('PR24 Forecast'!$X$5:$X$140, MATCH('Non-household delivery'!A200, 'PR24 Forecast'!$AA$5:$AA$140, 0)))</f>
        <v>44.515999999999998</v>
      </c>
      <c r="E200" s="9" t="str">
        <f>IFERROR(IF('Non-household delivery'!C200&lt;="2024-25", INDEX( 'PR19 Forecast'!$D$4:$D$139, MATCH('Non-household delivery'!A200, 'PR19 Forecast'!$G$4:$G$139, 0)), INDEX('PR24 Forecast'!$U$5:$U$140, MATCH('Non-household delivery'!$A200, 'PR24 Forecast'!$AA$5:$AA$140, 0))), "")</f>
        <v/>
      </c>
      <c r="F200" s="4">
        <f>IFERROR(INDEX('Historic replacements'!$F$3:$F$233, MATCH('Non-household delivery'!$A200, 'Historic replacements'!$A$3:$A$233, 0)), "")</f>
        <v>0.36699999999999999</v>
      </c>
      <c r="G200" s="9">
        <f>IFERROR(IF($C200 &lt;= "2023-24", $F200, IF(C200 = "2024-25", INDEX( 'PR24 Forecast'!$U$5:$U$140, MATCH('Non-household delivery'!$A200, 'PR24 Forecast'!$AA$5:$AA$140, 0)), 'Non-household delivery'!E200)),"")</f>
        <v>0.36699999999999999</v>
      </c>
      <c r="H200" s="10">
        <f t="shared" si="25"/>
        <v>8.2442267948602752E-3</v>
      </c>
      <c r="I200" s="9" t="str">
        <f>IF(C200&gt;="2025-26",D200*'Non-household rates'!$O$54*'Non-household rates'!$O$85, "")</f>
        <v/>
      </c>
      <c r="J200" s="9" t="str">
        <f t="shared" si="23"/>
        <v/>
      </c>
      <c r="M200"/>
    </row>
    <row r="201" spans="1:13" ht="14.25">
      <c r="A201" s="4" t="str">
        <f t="shared" si="24"/>
        <v>SSC13</v>
      </c>
      <c r="B201" s="4" t="s">
        <v>58</v>
      </c>
      <c r="C201" s="4" t="s">
        <v>29</v>
      </c>
      <c r="D201" s="4">
        <f>IF(C201 &lt; "2024-25", INDEX('Historic replacements'!$D$3:$D$233, MATCH('Non-household delivery'!A201, 'Historic replacements'!$A$3:$A$233, 0)), INDEX('PR24 Forecast'!$X$5:$X$140, MATCH('Non-household delivery'!A201, 'PR24 Forecast'!$AA$5:$AA$140, 0)))</f>
        <v>44.59</v>
      </c>
      <c r="E201" s="9" t="str">
        <f>IFERROR(IF('Non-household delivery'!C201&lt;="2024-25", INDEX( 'PR19 Forecast'!$D$4:$D$139, MATCH('Non-household delivery'!A201, 'PR19 Forecast'!$G$4:$G$139, 0)), INDEX('PR24 Forecast'!$U$5:$U$140, MATCH('Non-household delivery'!$A201, 'PR24 Forecast'!$AA$5:$AA$140, 0))), "")</f>
        <v/>
      </c>
      <c r="F201" s="4">
        <f>IFERROR(INDEX('Historic replacements'!$F$3:$F$233, MATCH('Non-household delivery'!$A201, 'Historic replacements'!$A$3:$A$233, 0)), "")</f>
        <v>0.57399999999999995</v>
      </c>
      <c r="G201" s="9">
        <f>IFERROR(IF($C201 &lt;= "2023-24", $F201, IF(C201 = "2024-25", INDEX( 'PR24 Forecast'!$U$5:$U$140, MATCH('Non-household delivery'!$A201, 'PR24 Forecast'!$AA$5:$AA$140, 0)), 'Non-household delivery'!E201)),"")</f>
        <v>0.57399999999999995</v>
      </c>
      <c r="H201" s="10">
        <f t="shared" si="25"/>
        <v>1.2872841444270014E-2</v>
      </c>
      <c r="I201" s="9" t="str">
        <f>IF(C201&gt;="2025-26",D201*'Non-household rates'!$O$54*'Non-household rates'!$O$85, "")</f>
        <v/>
      </c>
      <c r="J201" s="9" t="str">
        <f t="shared" si="23"/>
        <v/>
      </c>
      <c r="M201"/>
    </row>
    <row r="202" spans="1:13" ht="14.25">
      <c r="A202" s="4" t="str">
        <f t="shared" si="24"/>
        <v>SSC14</v>
      </c>
      <c r="B202" s="4" t="s">
        <v>58</v>
      </c>
      <c r="C202" s="4" t="s">
        <v>30</v>
      </c>
      <c r="D202" s="4">
        <f>IF(C202 &lt; "2024-25", INDEX('Historic replacements'!$D$3:$D$233, MATCH('Non-household delivery'!A202, 'Historic replacements'!$A$3:$A$233, 0)), INDEX('PR24 Forecast'!$X$5:$X$140, MATCH('Non-household delivery'!A202, 'PR24 Forecast'!$AA$5:$AA$140, 0)))</f>
        <v>44.521999999999998</v>
      </c>
      <c r="E202" s="9" t="str">
        <f>IFERROR(IF('Non-household delivery'!C202&lt;="2024-25", INDEX( 'PR19 Forecast'!$D$4:$D$139, MATCH('Non-household delivery'!A202, 'PR19 Forecast'!$G$4:$G$139, 0)), INDEX('PR24 Forecast'!$U$5:$U$140, MATCH('Non-household delivery'!$A202, 'PR24 Forecast'!$AA$5:$AA$140, 0))), "")</f>
        <v/>
      </c>
      <c r="F202" s="4">
        <f>IFERROR(INDEX('Historic replacements'!$F$3:$F$233, MATCH('Non-household delivery'!$A202, 'Historic replacements'!$A$3:$A$233, 0)), "")</f>
        <v>0.76200000000000001</v>
      </c>
      <c r="G202" s="9">
        <f>IFERROR(IF($C202 &lt;= "2023-24", $F202, IF(C202 = "2024-25", INDEX( 'PR24 Forecast'!$U$5:$U$140, MATCH('Non-household delivery'!$A202, 'PR24 Forecast'!$AA$5:$AA$140, 0)), 'Non-household delivery'!E202)),"")</f>
        <v>0.76200000000000001</v>
      </c>
      <c r="H202" s="10">
        <f t="shared" si="25"/>
        <v>1.7115134091011185E-2</v>
      </c>
      <c r="I202" s="9" t="str">
        <f>IF(C202&gt;="2025-26",D202*'Non-household rates'!$O$54*'Non-household rates'!$O$85, "")</f>
        <v/>
      </c>
      <c r="J202" s="9" t="str">
        <f t="shared" si="23"/>
        <v/>
      </c>
      <c r="M202"/>
    </row>
    <row r="203" spans="1:13" ht="14.25">
      <c r="A203" s="4" t="str">
        <f t="shared" si="24"/>
        <v>SSC15</v>
      </c>
      <c r="B203" s="4" t="s">
        <v>58</v>
      </c>
      <c r="C203" s="4" t="s">
        <v>31</v>
      </c>
      <c r="D203" s="4">
        <f>IF(C203 &lt; "2024-25", INDEX('Historic replacements'!$D$3:$D$233, MATCH('Non-household delivery'!A203, 'Historic replacements'!$A$3:$A$233, 0)), INDEX('PR24 Forecast'!$X$5:$X$140, MATCH('Non-household delivery'!A203, 'PR24 Forecast'!$AA$5:$AA$140, 0)))</f>
        <v>45.066000000000003</v>
      </c>
      <c r="E203" s="9" t="str">
        <f>IFERROR(IF('Non-household delivery'!C203&lt;="2024-25", INDEX( 'PR19 Forecast'!$D$4:$D$139, MATCH('Non-household delivery'!A203, 'PR19 Forecast'!$G$4:$G$139, 0)), INDEX('PR24 Forecast'!$U$5:$U$140, MATCH('Non-household delivery'!$A203, 'PR24 Forecast'!$AA$5:$AA$140, 0))), "")</f>
        <v/>
      </c>
      <c r="F203" s="4">
        <f>IFERROR(INDEX('Historic replacements'!$F$3:$F$233, MATCH('Non-household delivery'!$A203, 'Historic replacements'!$A$3:$A$233, 0)), "")</f>
        <v>0.79100000000000004</v>
      </c>
      <c r="G203" s="9">
        <f>IFERROR(IF($C203 &lt;= "2023-24", $F203, IF(C203 = "2024-25", INDEX( 'PR24 Forecast'!$U$5:$U$140, MATCH('Non-household delivery'!$A203, 'PR24 Forecast'!$AA$5:$AA$140, 0)), 'Non-household delivery'!E203)),"")</f>
        <v>0.79100000000000004</v>
      </c>
      <c r="H203" s="10">
        <f t="shared" si="25"/>
        <v>1.7552034793414103E-2</v>
      </c>
      <c r="I203" s="9" t="str">
        <f>IF(C203&gt;="2025-26",D203*'Non-household rates'!$O$54*'Non-household rates'!$O$85, "")</f>
        <v/>
      </c>
      <c r="J203" s="9" t="str">
        <f t="shared" si="23"/>
        <v/>
      </c>
      <c r="M203"/>
    </row>
    <row r="204" spans="1:13" ht="14.25">
      <c r="A204" s="4" t="str">
        <f t="shared" si="24"/>
        <v>SSC16</v>
      </c>
      <c r="B204" s="4" t="s">
        <v>58</v>
      </c>
      <c r="C204" s="4" t="s">
        <v>32</v>
      </c>
      <c r="D204" s="4">
        <f>IF(C204 &lt; "2024-25", INDEX('Historic replacements'!$D$3:$D$233, MATCH('Non-household delivery'!A204, 'Historic replacements'!$A$3:$A$233, 0)), INDEX('PR24 Forecast'!$X$5:$X$140, MATCH('Non-household delivery'!A204, 'PR24 Forecast'!$AA$5:$AA$140, 0)))</f>
        <v>44.996000000000002</v>
      </c>
      <c r="E204" s="9" t="str">
        <f>IFERROR(IF('Non-household delivery'!C204&lt;="2024-25", INDEX( 'PR19 Forecast'!$D$4:$D$139, MATCH('Non-household delivery'!A204, 'PR19 Forecast'!$G$4:$G$139, 0)), INDEX('PR24 Forecast'!$U$5:$U$140, MATCH('Non-household delivery'!$A204, 'PR24 Forecast'!$AA$5:$AA$140, 0))), "")</f>
        <v/>
      </c>
      <c r="F204" s="4">
        <f>IFERROR(INDEX('Historic replacements'!$F$3:$F$233, MATCH('Non-household delivery'!$A204, 'Historic replacements'!$A$3:$A$233, 0)), "")</f>
        <v>0.73499999999999999</v>
      </c>
      <c r="G204" s="9">
        <f>IFERROR(IF($C204 &lt;= "2023-24", $F204, IF(C204 = "2024-25", INDEX( 'PR24 Forecast'!$U$5:$U$140, MATCH('Non-household delivery'!$A204, 'PR24 Forecast'!$AA$5:$AA$140, 0)), 'Non-household delivery'!E204)),"")</f>
        <v>0.73499999999999999</v>
      </c>
      <c r="H204" s="10">
        <f t="shared" si="25"/>
        <v>1.6334785314250155E-2</v>
      </c>
      <c r="I204" s="9" t="str">
        <f>IF(C204&gt;="2025-26",D204*'Non-household rates'!$O$54*'Non-household rates'!$O$85, "")</f>
        <v/>
      </c>
      <c r="J204" s="9" t="str">
        <f t="shared" si="23"/>
        <v/>
      </c>
      <c r="M204"/>
    </row>
    <row r="205" spans="1:13" ht="14.25">
      <c r="A205" s="4" t="str">
        <f t="shared" si="24"/>
        <v>SSC17</v>
      </c>
      <c r="B205" s="4" t="s">
        <v>58</v>
      </c>
      <c r="C205" s="4" t="s">
        <v>33</v>
      </c>
      <c r="D205" s="4">
        <f>IF(C205 &lt; "2024-25", INDEX('Historic replacements'!$D$3:$D$233, MATCH('Non-household delivery'!A205, 'Historic replacements'!$A$3:$A$233, 0)), INDEX('PR24 Forecast'!$X$5:$X$140, MATCH('Non-household delivery'!A205, 'PR24 Forecast'!$AA$5:$AA$140, 0)))</f>
        <v>47.018000000000001</v>
      </c>
      <c r="E205" s="9" t="str">
        <f>IFERROR(IF('Non-household delivery'!C205&lt;="2024-25", INDEX( 'PR19 Forecast'!$D$4:$D$139, MATCH('Non-household delivery'!A205, 'PR19 Forecast'!$G$4:$G$139, 0)), INDEX('PR24 Forecast'!$U$5:$U$140, MATCH('Non-household delivery'!$A205, 'PR24 Forecast'!$AA$5:$AA$140, 0))), "")</f>
        <v/>
      </c>
      <c r="F205" s="4">
        <f>IFERROR(INDEX('Historic replacements'!$F$3:$F$233, MATCH('Non-household delivery'!$A205, 'Historic replacements'!$A$3:$A$233, 0)), "")</f>
        <v>0.68500000000000005</v>
      </c>
      <c r="G205" s="9">
        <f>IFERROR(IF($C205 &lt;= "2023-24", $F205, IF(C205 = "2024-25", INDEX( 'PR24 Forecast'!$U$5:$U$140, MATCH('Non-household delivery'!$A205, 'PR24 Forecast'!$AA$5:$AA$140, 0)), 'Non-household delivery'!E205)),"")</f>
        <v>0.68500000000000005</v>
      </c>
      <c r="H205" s="10">
        <f t="shared" si="25"/>
        <v>1.4568888510783105E-2</v>
      </c>
      <c r="I205" s="9" t="str">
        <f>IF(C205&gt;="2025-26",D205*'Non-household rates'!$O$54*'Non-household rates'!$O$85, "")</f>
        <v/>
      </c>
      <c r="J205" s="9" t="str">
        <f t="shared" si="23"/>
        <v/>
      </c>
      <c r="M205"/>
    </row>
    <row r="206" spans="1:13" ht="14.25">
      <c r="A206" s="4" t="str">
        <f t="shared" si="24"/>
        <v>SSC18</v>
      </c>
      <c r="B206" s="4" t="s">
        <v>58</v>
      </c>
      <c r="C206" s="4" t="s">
        <v>34</v>
      </c>
      <c r="D206" s="4">
        <f>IF(C206 &lt; "2024-25", INDEX('Historic replacements'!$D$3:$D$233, MATCH('Non-household delivery'!A206, 'Historic replacements'!$A$3:$A$233, 0)), INDEX('PR24 Forecast'!$X$5:$X$140, MATCH('Non-household delivery'!A206, 'PR24 Forecast'!$AA$5:$AA$140, 0)))</f>
        <v>42.627000000000002</v>
      </c>
      <c r="E206" s="9">
        <f>IFERROR(IF('Non-household delivery'!C206&lt;="2024-25", INDEX( 'PR19 Forecast'!$D$4:$D$139, MATCH('Non-household delivery'!A206, 'PR19 Forecast'!$G$4:$G$139, 0)), INDEX('PR24 Forecast'!$U$5:$U$140, MATCH('Non-household delivery'!$A206, 'PR24 Forecast'!$AA$5:$AA$140, 0))), "")</f>
        <v>0.85299999999999998</v>
      </c>
      <c r="F206" s="4">
        <f>IFERROR(INDEX('Historic replacements'!$F$3:$F$233, MATCH('Non-household delivery'!$A206, 'Historic replacements'!$A$3:$A$233, 0)), "")</f>
        <v>0.85299999999999998</v>
      </c>
      <c r="G206" s="9">
        <f>IFERROR(IF($C206 &lt;= "2023-24", $F206, IF(C206 = "2024-25", INDEX( 'PR24 Forecast'!$U$5:$U$140, MATCH('Non-household delivery'!$A206, 'PR24 Forecast'!$AA$5:$AA$140, 0)), 'Non-household delivery'!E206)),"")</f>
        <v>0.85299999999999998</v>
      </c>
      <c r="H206" s="10">
        <f t="shared" si="25"/>
        <v>2.0010791282520465E-2</v>
      </c>
      <c r="I206" s="9" t="str">
        <f>IF(C206&gt;="2025-26",D206*'Non-household rates'!$O$54*'Non-household rates'!$O$85, "")</f>
        <v/>
      </c>
      <c r="J206" s="9" t="str">
        <f t="shared" si="23"/>
        <v/>
      </c>
      <c r="M206"/>
    </row>
    <row r="207" spans="1:13" ht="14.25">
      <c r="A207" s="4" t="str">
        <f t="shared" si="24"/>
        <v>SSC19</v>
      </c>
      <c r="B207" s="4" t="s">
        <v>58</v>
      </c>
      <c r="C207" s="4" t="s">
        <v>35</v>
      </c>
      <c r="D207" s="4">
        <f>IF(C207 &lt; "2024-25", INDEX('Historic replacements'!$D$3:$D$233, MATCH('Non-household delivery'!A207, 'Historic replacements'!$A$3:$A$233, 0)), INDEX('PR24 Forecast'!$X$5:$X$140, MATCH('Non-household delivery'!A207, 'PR24 Forecast'!$AA$5:$AA$140, 0)))</f>
        <v>45.295000000000002</v>
      </c>
      <c r="E207" s="9">
        <f>IFERROR(IF('Non-household delivery'!C207&lt;="2024-25", INDEX( 'PR19 Forecast'!$D$4:$D$139, MATCH('Non-household delivery'!A207, 'PR19 Forecast'!$G$4:$G$139, 0)), INDEX('PR24 Forecast'!$U$5:$U$140, MATCH('Non-household delivery'!$A207, 'PR24 Forecast'!$AA$5:$AA$140, 0))), "")</f>
        <v>0.60799999999999998</v>
      </c>
      <c r="F207" s="4">
        <f>IFERROR(INDEX('Historic replacements'!$F$3:$F$233, MATCH('Non-household delivery'!$A207, 'Historic replacements'!$A$3:$A$233, 0)), "")</f>
        <v>0.60799999999999998</v>
      </c>
      <c r="G207" s="9">
        <f>IFERROR(IF($C207 &lt;= "2023-24", $F207, IF(C207 = "2024-25", INDEX( 'PR24 Forecast'!$U$5:$U$140, MATCH('Non-household delivery'!$A207, 'PR24 Forecast'!$AA$5:$AA$140, 0)), 'Non-household delivery'!E207)),"")</f>
        <v>0.60799999999999998</v>
      </c>
      <c r="H207" s="10">
        <f t="shared" si="25"/>
        <v>1.3423115134120762E-2</v>
      </c>
      <c r="I207" s="9" t="str">
        <f>IF(C207&gt;="2025-26",D207*'Non-household rates'!$O$54*'Non-household rates'!$O$85, "")</f>
        <v/>
      </c>
      <c r="J207" s="9" t="str">
        <f t="shared" si="23"/>
        <v/>
      </c>
      <c r="M207"/>
    </row>
    <row r="208" spans="1:13" ht="14.25">
      <c r="A208" s="4" t="str">
        <f t="shared" si="24"/>
        <v>SSC20</v>
      </c>
      <c r="B208" s="4" t="s">
        <v>58</v>
      </c>
      <c r="C208" s="4" t="s">
        <v>36</v>
      </c>
      <c r="D208" s="4">
        <f>IF(C208 &lt; "2024-25", INDEX('Historic replacements'!$D$3:$D$233, MATCH('Non-household delivery'!A208, 'Historic replacements'!$A$3:$A$233, 0)), INDEX('PR24 Forecast'!$X$5:$X$140, MATCH('Non-household delivery'!A208, 'PR24 Forecast'!$AA$5:$AA$140, 0)))</f>
        <v>42.649000000000001</v>
      </c>
      <c r="E208" s="9">
        <f>IFERROR(IF('Non-household delivery'!C208&lt;="2024-25", INDEX( 'PR19 Forecast'!$D$4:$D$139, MATCH('Non-household delivery'!A208, 'PR19 Forecast'!$G$4:$G$139, 0)), INDEX('PR24 Forecast'!$U$5:$U$140, MATCH('Non-household delivery'!$A208, 'PR24 Forecast'!$AA$5:$AA$140, 0))), "")</f>
        <v>0.6</v>
      </c>
      <c r="F208" s="4">
        <f>IFERROR(INDEX('Historic replacements'!$F$3:$F$233, MATCH('Non-household delivery'!$A208, 'Historic replacements'!$A$3:$A$233, 0)), "")</f>
        <v>0.56999999999999995</v>
      </c>
      <c r="G208" s="9">
        <f>IFERROR(IF($C208 &lt;= "2023-24", $F208, IF(C208 = "2024-25", INDEX( 'PR24 Forecast'!$U$5:$U$140, MATCH('Non-household delivery'!$A208, 'PR24 Forecast'!$AA$5:$AA$140, 0)), 'Non-household delivery'!E208)),"")</f>
        <v>0.56999999999999995</v>
      </c>
      <c r="H208" s="10">
        <f t="shared" si="25"/>
        <v>1.336490890759455E-2</v>
      </c>
      <c r="I208" s="9" t="str">
        <f>IF(C208&gt;="2025-26",D208*'Non-household rates'!$O$54*'Non-household rates'!$O$85, "")</f>
        <v/>
      </c>
      <c r="J208" s="9" t="str">
        <f t="shared" si="23"/>
        <v/>
      </c>
      <c r="M208"/>
    </row>
    <row r="209" spans="1:13" ht="14.25">
      <c r="A209" s="4" t="str">
        <f t="shared" si="24"/>
        <v>SSC21</v>
      </c>
      <c r="B209" s="4" t="s">
        <v>58</v>
      </c>
      <c r="C209" s="4" t="s">
        <v>37</v>
      </c>
      <c r="D209" s="4">
        <f>IF(C209 &lt; "2024-25", INDEX('Historic replacements'!$D$3:$D$233, MATCH('Non-household delivery'!A209, 'Historic replacements'!$A$3:$A$233, 0)), INDEX('PR24 Forecast'!$X$5:$X$140, MATCH('Non-household delivery'!A209, 'PR24 Forecast'!$AA$5:$AA$140, 0)))</f>
        <v>42.67</v>
      </c>
      <c r="E209" s="9">
        <f>IFERROR(IF('Non-household delivery'!C209&lt;="2024-25", INDEX( 'PR19 Forecast'!$D$4:$D$139, MATCH('Non-household delivery'!A209, 'PR19 Forecast'!$G$4:$G$139, 0)), INDEX('PR24 Forecast'!$U$5:$U$140, MATCH('Non-household delivery'!$A209, 'PR24 Forecast'!$AA$5:$AA$140, 0))), "")</f>
        <v>0.6</v>
      </c>
      <c r="F209" s="4">
        <f>IFERROR(INDEX('Historic replacements'!$F$3:$F$233, MATCH('Non-household delivery'!$A209, 'Historic replacements'!$A$3:$A$233, 0)), "")</f>
        <v>0.35699999999999998</v>
      </c>
      <c r="G209" s="9">
        <f>IFERROR(IF($C209 &lt;= "2023-24", $F209, IF(C209 = "2024-25", INDEX( 'PR24 Forecast'!$U$5:$U$140, MATCH('Non-household delivery'!$A209, 'PR24 Forecast'!$AA$5:$AA$140, 0)), 'Non-household delivery'!E209)),"")</f>
        <v>0.35699999999999998</v>
      </c>
      <c r="H209" s="10">
        <f t="shared" si="25"/>
        <v>8.3665338645418311E-3</v>
      </c>
      <c r="I209" s="9" t="str">
        <f>IF(C209&gt;="2025-26",D209*'Non-household rates'!$O$54*'Non-household rates'!$O$85, "")</f>
        <v/>
      </c>
      <c r="J209" s="9" t="str">
        <f t="shared" si="23"/>
        <v/>
      </c>
      <c r="M209"/>
    </row>
    <row r="210" spans="1:13" ht="14.25">
      <c r="A210" s="4" t="str">
        <f t="shared" si="24"/>
        <v>SSC22</v>
      </c>
      <c r="B210" s="4" t="s">
        <v>58</v>
      </c>
      <c r="C210" s="4" t="s">
        <v>38</v>
      </c>
      <c r="D210" s="4">
        <f>IF(C210 &lt; "2024-25", INDEX('Historic replacements'!$D$3:$D$233, MATCH('Non-household delivery'!A210, 'Historic replacements'!$A$3:$A$233, 0)), INDEX('PR24 Forecast'!$X$5:$X$140, MATCH('Non-household delivery'!A210, 'PR24 Forecast'!$AA$5:$AA$140, 0)))</f>
        <v>42.578000000000003</v>
      </c>
      <c r="E210" s="9">
        <f>IFERROR(IF('Non-household delivery'!C210&lt;="2024-25", INDEX( 'PR19 Forecast'!$D$4:$D$139, MATCH('Non-household delivery'!A210, 'PR19 Forecast'!$G$4:$G$139, 0)), INDEX('PR24 Forecast'!$U$5:$U$140, MATCH('Non-household delivery'!$A210, 'PR24 Forecast'!$AA$5:$AA$140, 0))), "")</f>
        <v>0.6</v>
      </c>
      <c r="F210" s="4">
        <f>IFERROR(INDEX('Historic replacements'!$F$3:$F$233, MATCH('Non-household delivery'!$A210, 'Historic replacements'!$A$3:$A$233, 0)), "")</f>
        <v>1.2</v>
      </c>
      <c r="G210" s="9">
        <f>IFERROR(IF($C210 &lt;= "2023-24", $F210, IF(C210 = "2024-25", INDEX( 'PR24 Forecast'!$U$5:$U$140, MATCH('Non-household delivery'!$A210, 'PR24 Forecast'!$AA$5:$AA$140, 0)), 'Non-household delivery'!E210)),"")</f>
        <v>1.2</v>
      </c>
      <c r="H210" s="10">
        <f t="shared" si="25"/>
        <v>2.8183568979285072E-2</v>
      </c>
      <c r="I210" s="9" t="str">
        <f>IF(C210&gt;="2025-26",D210*'Non-household rates'!$O$54*'Non-household rates'!$O$85, "")</f>
        <v/>
      </c>
      <c r="J210" s="9" t="str">
        <f t="shared" si="23"/>
        <v/>
      </c>
      <c r="M210"/>
    </row>
    <row r="211" spans="1:13" ht="14.25">
      <c r="A211" s="4" t="str">
        <f t="shared" si="24"/>
        <v>SSC23</v>
      </c>
      <c r="B211" s="4" t="s">
        <v>58</v>
      </c>
      <c r="C211" s="4" t="s">
        <v>39</v>
      </c>
      <c r="D211" s="4">
        <f>IF(C211 &lt; "2024-25", INDEX('Historic replacements'!$D$3:$D$233, MATCH('Non-household delivery'!A211, 'Historic replacements'!$A$3:$A$233, 0)), INDEX('PR24 Forecast'!$X$5:$X$140, MATCH('Non-household delivery'!A211, 'PR24 Forecast'!$AA$5:$AA$140, 0)))</f>
        <v>42.331000000000003</v>
      </c>
      <c r="E211" s="9">
        <f>IFERROR(IF('Non-household delivery'!C211&lt;="2024-25", INDEX( 'PR19 Forecast'!$D$4:$D$139, MATCH('Non-household delivery'!A211, 'PR19 Forecast'!$G$4:$G$139, 0)), INDEX('PR24 Forecast'!$U$5:$U$140, MATCH('Non-household delivery'!$A211, 'PR24 Forecast'!$AA$5:$AA$140, 0))), "")</f>
        <v>0.6</v>
      </c>
      <c r="F211" s="4">
        <f>IFERROR(INDEX('Historic replacements'!$F$3:$F$233, MATCH('Non-household delivery'!$A211, 'Historic replacements'!$A$3:$A$233, 0)), "")</f>
        <v>0.10299999999999999</v>
      </c>
      <c r="G211" s="9">
        <f>IFERROR(IF($C211 &lt;= "2023-24", $F211, IF(C211 = "2024-25", INDEX( 'PR24 Forecast'!$U$5:$U$140, MATCH('Non-household delivery'!$A211, 'PR24 Forecast'!$AA$5:$AA$140, 0)), 'Non-household delivery'!E211)),"")</f>
        <v>0.10299999999999999</v>
      </c>
      <c r="H211" s="10">
        <f t="shared" si="25"/>
        <v>2.433204979802036E-3</v>
      </c>
      <c r="I211" s="9" t="str">
        <f>IF(C211&gt;="2025-26",D211*'Non-household rates'!$O$54*'Non-household rates'!$O$85, "")</f>
        <v/>
      </c>
      <c r="J211" s="9" t="str">
        <f t="shared" si="23"/>
        <v/>
      </c>
      <c r="M211"/>
    </row>
    <row r="212" spans="1:13" ht="14.25">
      <c r="A212" s="4" t="str">
        <f t="shared" si="24"/>
        <v>SSC24</v>
      </c>
      <c r="B212" s="4" t="s">
        <v>58</v>
      </c>
      <c r="C212" s="4" t="s">
        <v>40</v>
      </c>
      <c r="D212" s="4">
        <f>IF(C212 &lt; "2024-25", INDEX('Historic replacements'!$D$3:$D$233, MATCH('Non-household delivery'!A212, 'Historic replacements'!$A$3:$A$233, 0)), INDEX('PR24 Forecast'!$X$5:$X$140, MATCH('Non-household delivery'!A212, 'PR24 Forecast'!$AA$5:$AA$140, 0)))</f>
        <v>42.050000000000011</v>
      </c>
      <c r="E212" s="9">
        <f>IFERROR(IF('Non-household delivery'!C212&lt;="2024-25", INDEX( 'PR19 Forecast'!$D$4:$D$139, MATCH('Non-household delivery'!A212, 'PR19 Forecast'!$G$4:$G$139, 0)), INDEX('PR24 Forecast'!$U$5:$U$140, MATCH('Non-household delivery'!$A212, 'PR24 Forecast'!$AA$5:$AA$140, 0))), "")</f>
        <v>0.6</v>
      </c>
      <c r="F212" s="4">
        <f>IFERROR(INDEX('Historic replacements'!$F$3:$F$233, MATCH('Non-household delivery'!$A212, 'Historic replacements'!$A$3:$A$233, 0)), "")</f>
        <v>1.2609999999999999</v>
      </c>
      <c r="G212" s="9">
        <f>IFERROR(IF($C212 &lt;= "2023-24", $F212, IF(C212 = "2024-25", INDEX( 'PR24 Forecast'!$U$5:$U$140, MATCH('Non-household delivery'!$A212, 'PR24 Forecast'!$AA$5:$AA$140, 0)), 'Non-household delivery'!E212)),"")</f>
        <v>1.2609999999999999</v>
      </c>
      <c r="H212" s="10">
        <f t="shared" si="25"/>
        <v>2.9988109393579061E-2</v>
      </c>
      <c r="I212" s="9" t="str">
        <f>IF(C212&gt;="2025-26",D212*'Non-household rates'!$O$54*'Non-household rates'!$O$85, "")</f>
        <v/>
      </c>
      <c r="J212" s="9" t="str">
        <f t="shared" ref="J212:J275" si="26">IF(C212 &gt;="2025-26", E212-I212, "")</f>
        <v/>
      </c>
      <c r="M212"/>
    </row>
    <row r="213" spans="1:13" ht="14.25">
      <c r="A213" s="4" t="str">
        <f t="shared" si="24"/>
        <v>SSC25</v>
      </c>
      <c r="B213" s="4" t="s">
        <v>58</v>
      </c>
      <c r="C213" s="4" t="s">
        <v>65</v>
      </c>
      <c r="D213" s="4">
        <f>IF(C213 &lt; "2024-25", INDEX('Historic replacements'!$D$3:$D$233, MATCH('Non-household delivery'!A213, 'Historic replacements'!$A$3:$A$233, 0)), INDEX('PR24 Forecast'!$X$5:$X$140, MATCH('Non-household delivery'!A213, 'PR24 Forecast'!$AA$5:$AA$140, 0)))</f>
        <v>42.609254141863303</v>
      </c>
      <c r="E213" s="9">
        <f>IFERROR(IF('Non-household delivery'!C213&lt;="2024-25", INDEX( 'PR19 Forecast'!$D$4:$D$139, MATCH('Non-household delivery'!A213, 'PR19 Forecast'!$G$4:$G$139, 0)), INDEX('PR24 Forecast'!$U$5:$U$140, MATCH('Non-household delivery'!$A213, 'PR24 Forecast'!$AA$5:$AA$140, 0))), "")</f>
        <v>0.6</v>
      </c>
      <c r="F213" s="4" t="str">
        <f>IFERROR(INDEX('Historic replacements'!$F$3:$F$233, MATCH('Non-household delivery'!$A213, 'Historic replacements'!$A$3:$A$233, 0)), "")</f>
        <v/>
      </c>
      <c r="G213" s="9">
        <f>IFERROR(IF($C213 &lt;= "2023-24", $F213, IF(C213 = "2024-25", INDEX( 'PR24 Forecast'!$U$5:$U$140, MATCH('Non-household delivery'!$A213, 'PR24 Forecast'!$AA$5:$AA$140, 0)), 'Non-household delivery'!E213)),"")</f>
        <v>0.27</v>
      </c>
      <c r="H213" s="10">
        <f t="shared" si="25"/>
        <v>6.3366516367796928E-3</v>
      </c>
      <c r="I213" s="9" t="str">
        <f>IF(C213&gt;="2025-26",D213*'Non-household rates'!$O$54*'Non-household rates'!$O$85, "")</f>
        <v/>
      </c>
      <c r="J213" s="9" t="str">
        <f t="shared" si="26"/>
        <v/>
      </c>
      <c r="M213"/>
    </row>
    <row r="214" spans="1:13" ht="14.25">
      <c r="A214" s="4" t="str">
        <f t="shared" si="24"/>
        <v>SSC26</v>
      </c>
      <c r="B214" s="4" t="s">
        <v>58</v>
      </c>
      <c r="C214" s="4" t="s">
        <v>101</v>
      </c>
      <c r="D214" s="4">
        <f>IF(C214 &lt; "2024-25", INDEX('Historic replacements'!$D$3:$D$233, MATCH('Non-household delivery'!A214, 'Historic replacements'!$A$3:$A$233, 0)), INDEX('PR24 Forecast'!$X$5:$X$140, MATCH('Non-household delivery'!A214, 'PR24 Forecast'!$AA$5:$AA$140, 0)))</f>
        <v>42.771252154523403</v>
      </c>
      <c r="E214" s="9">
        <f>IFERROR(IF('Non-household delivery'!C214&lt;="2024-25", INDEX( 'PR19 Forecast'!$D$4:$D$139, MATCH('Non-household delivery'!A214, 'PR19 Forecast'!$G$4:$G$139, 0)), INDEX('PR24 Forecast'!$U$5:$U$140, MATCH('Non-household delivery'!$A214, 'PR24 Forecast'!$AA$5:$AA$140, 0))), "")</f>
        <v>2.3284731289022353</v>
      </c>
      <c r="F214" s="4" t="str">
        <f>IFERROR(INDEX('Historic replacements'!$F$3:$F$233, MATCH('Non-household delivery'!$A214, 'Historic replacements'!$A$3:$A$233, 0)), "")</f>
        <v/>
      </c>
      <c r="G214" s="9">
        <f>IFERROR(IF($C214 &lt;= "2023-24", $F214, IF(C214 = "2024-25", INDEX( 'PR24 Forecast'!$U$5:$U$140, MATCH('Non-household delivery'!$A214, 'PR24 Forecast'!$AA$5:$AA$140, 0)), 'Non-household delivery'!E214)),"")</f>
        <v>2.3284731289022353</v>
      </c>
      <c r="H214" s="10">
        <f t="shared" si="25"/>
        <v>5.4440144059611791E-2</v>
      </c>
      <c r="I214" s="9">
        <f>IF(C214&gt;="2025-26",D214*'Non-household rates'!$O$54*'Non-household rates'!$O$85, "")</f>
        <v>0.87216335991979665</v>
      </c>
      <c r="J214" s="9">
        <f t="shared" si="26"/>
        <v>1.4563097689824387</v>
      </c>
      <c r="M214"/>
    </row>
    <row r="215" spans="1:13" ht="14.25">
      <c r="A215" s="4" t="str">
        <f t="shared" si="24"/>
        <v>SSC27</v>
      </c>
      <c r="B215" s="4" t="s">
        <v>58</v>
      </c>
      <c r="C215" s="4" t="s">
        <v>102</v>
      </c>
      <c r="D215" s="4">
        <f>IF(C215 &lt; "2024-25", INDEX('Historic replacements'!$D$3:$D$233, MATCH('Non-household delivery'!A215, 'Historic replacements'!$A$3:$A$233, 0)), INDEX('PR24 Forecast'!$X$5:$X$140, MATCH('Non-household delivery'!A215, 'PR24 Forecast'!$AA$5:$AA$140, 0)))</f>
        <v>42.924578740715063</v>
      </c>
      <c r="E215" s="9">
        <f>IFERROR(IF('Non-household delivery'!C215&lt;="2024-25", INDEX( 'PR19 Forecast'!$D$4:$D$139, MATCH('Non-household delivery'!A215, 'PR19 Forecast'!$G$4:$G$139, 0)), INDEX('PR24 Forecast'!$U$5:$U$140, MATCH('Non-household delivery'!$A215, 'PR24 Forecast'!$AA$5:$AA$140, 0))), "")</f>
        <v>5.2390645400300295</v>
      </c>
      <c r="F215" s="4" t="str">
        <f>IFERROR(INDEX('Historic replacements'!$F$3:$F$233, MATCH('Non-household delivery'!$A215, 'Historic replacements'!$A$3:$A$233, 0)), "")</f>
        <v/>
      </c>
      <c r="G215" s="9">
        <f>IFERROR(IF($C215 &lt;= "2023-24", $F215, IF(C215 = "2024-25", INDEX( 'PR24 Forecast'!$U$5:$U$140, MATCH('Non-household delivery'!$A215, 'PR24 Forecast'!$AA$5:$AA$140, 0)), 'Non-household delivery'!E215)),"")</f>
        <v>5.2390645400300295</v>
      </c>
      <c r="H215" s="10">
        <f t="shared" si="25"/>
        <v>0.12205278872220224</v>
      </c>
      <c r="I215" s="9">
        <f>IF(C215&gt;="2025-26",D215*'Non-household rates'!$O$54*'Non-household rates'!$O$85, "")</f>
        <v>0.87528989524064305</v>
      </c>
      <c r="J215" s="9">
        <f t="shared" si="26"/>
        <v>4.3637746447893866</v>
      </c>
      <c r="M215"/>
    </row>
    <row r="216" spans="1:13" ht="14.25">
      <c r="A216" s="4" t="str">
        <f t="shared" si="24"/>
        <v>SSC28</v>
      </c>
      <c r="B216" s="4" t="s">
        <v>58</v>
      </c>
      <c r="C216" s="4" t="s">
        <v>103</v>
      </c>
      <c r="D216" s="4">
        <f>IF(C216 &lt; "2024-25", INDEX('Historic replacements'!$D$3:$D$233, MATCH('Non-household delivery'!A216, 'Historic replacements'!$A$3:$A$233, 0)), INDEX('PR24 Forecast'!$X$5:$X$140, MATCH('Non-household delivery'!A216, 'PR24 Forecast'!$AA$5:$AA$140, 0)))</f>
        <v>43.089138765740827</v>
      </c>
      <c r="E216" s="9">
        <f>IFERROR(IF('Non-household delivery'!C216&lt;="2024-25", INDEX( 'PR19 Forecast'!$D$4:$D$139, MATCH('Non-household delivery'!A216, 'PR19 Forecast'!$G$4:$G$139, 0)), INDEX('PR24 Forecast'!$U$5:$U$140, MATCH('Non-household delivery'!$A216, 'PR24 Forecast'!$AA$5:$AA$140, 0))), "")</f>
        <v>5.2390645400300295</v>
      </c>
      <c r="F216" s="4" t="str">
        <f>IFERROR(INDEX('Historic replacements'!$F$3:$F$233, MATCH('Non-household delivery'!$A216, 'Historic replacements'!$A$3:$A$233, 0)), "")</f>
        <v/>
      </c>
      <c r="G216" s="9">
        <f>IFERROR(IF($C216 &lt;= "2023-24", $F216, IF(C216 = "2024-25", INDEX( 'PR24 Forecast'!$U$5:$U$140, MATCH('Non-household delivery'!$A216, 'PR24 Forecast'!$AA$5:$AA$140, 0)), 'Non-household delivery'!E216)),"")</f>
        <v>5.2390645400300295</v>
      </c>
      <c r="H216" s="10">
        <f t="shared" si="25"/>
        <v>0.12158666174584784</v>
      </c>
      <c r="I216" s="9">
        <f>IF(C216&gt;="2025-26",D216*'Non-household rates'!$O$54*'Non-household rates'!$O$85, "")</f>
        <v>0.87864549548859561</v>
      </c>
      <c r="J216" s="9">
        <f t="shared" si="26"/>
        <v>4.3604190445414339</v>
      </c>
      <c r="M216"/>
    </row>
    <row r="217" spans="1:13" ht="14.25">
      <c r="A217" s="4" t="str">
        <f t="shared" si="24"/>
        <v>SSC29</v>
      </c>
      <c r="B217" s="4" t="s">
        <v>58</v>
      </c>
      <c r="C217" s="4" t="s">
        <v>104</v>
      </c>
      <c r="D217" s="4">
        <f>IF(C217 &lt; "2024-25", INDEX('Historic replacements'!$D$3:$D$233, MATCH('Non-household delivery'!A217, 'Historic replacements'!$A$3:$A$233, 0)), INDEX('PR24 Forecast'!$X$5:$X$140, MATCH('Non-household delivery'!A217, 'PR24 Forecast'!$AA$5:$AA$140, 0)))</f>
        <v>43.253698790766592</v>
      </c>
      <c r="E217" s="9">
        <f>IFERROR(IF('Non-household delivery'!C217&lt;="2024-25", INDEX( 'PR19 Forecast'!$D$4:$D$139, MATCH('Non-household delivery'!A217, 'PR19 Forecast'!$G$4:$G$139, 0)), INDEX('PR24 Forecast'!$U$5:$U$140, MATCH('Non-household delivery'!$A217, 'PR24 Forecast'!$AA$5:$AA$140, 0))), "")</f>
        <v>5.2390645400300295</v>
      </c>
      <c r="F217" s="4" t="str">
        <f>IFERROR(INDEX('Historic replacements'!$F$3:$F$233, MATCH('Non-household delivery'!$A217, 'Historic replacements'!$A$3:$A$233, 0)), "")</f>
        <v/>
      </c>
      <c r="G217" s="9">
        <f>IFERROR(IF($C217 &lt;= "2023-24", $F217, IF(C217 = "2024-25", INDEX( 'PR24 Forecast'!$U$5:$U$140, MATCH('Non-household delivery'!$A217, 'PR24 Forecast'!$AA$5:$AA$140, 0)), 'Non-household delivery'!E217)),"")</f>
        <v>5.2390645400300295</v>
      </c>
      <c r="H217" s="10">
        <f t="shared" si="25"/>
        <v>0.12112408155827861</v>
      </c>
      <c r="I217" s="9">
        <f>IF(C217&gt;="2025-26",D217*'Non-household rates'!$O$54*'Non-household rates'!$O$85, "")</f>
        <v>0.88200109573654795</v>
      </c>
      <c r="J217" s="9">
        <f t="shared" si="26"/>
        <v>4.3570634442934812</v>
      </c>
      <c r="M217"/>
    </row>
    <row r="218" spans="1:13" ht="14.25">
      <c r="A218" s="4" t="str">
        <f t="shared" si="24"/>
        <v>SSC30</v>
      </c>
      <c r="B218" s="4" t="s">
        <v>58</v>
      </c>
      <c r="C218" s="4" t="s">
        <v>105</v>
      </c>
      <c r="D218" s="4">
        <f>IF(C218 &lt; "2024-25", INDEX('Historic replacements'!$D$3:$D$233, MATCH('Non-household delivery'!A218, 'Historic replacements'!$A$3:$A$233, 0)), INDEX('PR24 Forecast'!$X$5:$X$140, MATCH('Non-household delivery'!A218, 'PR24 Forecast'!$AA$5:$AA$140, 0)))</f>
        <v>43.413331868935288</v>
      </c>
      <c r="E218" s="9">
        <f>IFERROR(IF('Non-household delivery'!C218&lt;="2024-25", INDEX( 'PR19 Forecast'!$D$4:$D$139, MATCH('Non-household delivery'!A218, 'PR19 Forecast'!$G$4:$G$139, 0)), INDEX('PR24 Forecast'!$U$5:$U$140, MATCH('Non-household delivery'!$A218, 'PR24 Forecast'!$AA$5:$AA$140, 0))), "")</f>
        <v>5.2390645400300295</v>
      </c>
      <c r="F218" s="4" t="str">
        <f>IFERROR(INDEX('Historic replacements'!$F$3:$F$233, MATCH('Non-household delivery'!$A218, 'Historic replacements'!$A$3:$A$233, 0)), "")</f>
        <v/>
      </c>
      <c r="G218" s="9">
        <f>IFERROR(IF($C218 &lt;= "2023-24", $F218, IF(C218 = "2024-25", INDEX( 'PR24 Forecast'!$U$5:$U$140, MATCH('Non-household delivery'!$A218, 'PR24 Forecast'!$AA$5:$AA$140, 0)), 'Non-household delivery'!E218)),"")</f>
        <v>5.2390645400300295</v>
      </c>
      <c r="H218" s="10">
        <f t="shared" si="25"/>
        <v>0.12067870201362911</v>
      </c>
      <c r="I218" s="9">
        <f>IF(C218&gt;="2025-26",D218*'Non-household rates'!$O$54*'Non-household rates'!$O$85, "")</f>
        <v>0.88525622891120836</v>
      </c>
      <c r="J218" s="9">
        <f t="shared" si="26"/>
        <v>4.3538083111188213</v>
      </c>
      <c r="M218"/>
    </row>
    <row r="219" spans="1:13" ht="14.25">
      <c r="A219" s="4" t="str">
        <f t="shared" si="24"/>
        <v>SVE19</v>
      </c>
      <c r="B219" s="4" t="s">
        <v>59</v>
      </c>
      <c r="C219" s="4" t="s">
        <v>35</v>
      </c>
      <c r="D219" s="4">
        <f>IF(C219 &lt; "2024-25", INDEX('Historic replacements'!$D$3:$D$233, MATCH('Non-household delivery'!A219, 'Historic replacements'!$A$3:$A$233, 0)), INDEX('PR24 Forecast'!$X$5:$X$140, MATCH('Non-household delivery'!A219, 'PR24 Forecast'!$AA$5:$AA$140, 0)))</f>
        <v>193.82300000000001</v>
      </c>
      <c r="E219" s="9">
        <f>IFERROR(IF('Non-household delivery'!C219&lt;="2024-25", INDEX( 'PR19 Forecast'!$D$4:$D$139, MATCH('Non-household delivery'!A219, 'PR19 Forecast'!$G$4:$G$139, 0)), INDEX('PR24 Forecast'!$U$5:$U$140, MATCH('Non-household delivery'!$A219, 'PR24 Forecast'!$AA$5:$AA$140, 0))), "")</f>
        <v>2.0840000000000001</v>
      </c>
      <c r="F219" s="4">
        <f>IFERROR(INDEX('Historic replacements'!$F$3:$F$233, MATCH('Non-household delivery'!$A219, 'Historic replacements'!$A$3:$A$233, 0)), "")</f>
        <v>2.0840000000000001</v>
      </c>
      <c r="G219" s="9">
        <f>IFERROR(IF($C219 &lt;= "2023-24", $F219, IF(C219 = "2024-25", INDEX( 'PR24 Forecast'!$U$5:$U$140, MATCH('Non-household delivery'!$A219, 'PR24 Forecast'!$AA$5:$AA$140, 0)), 'Non-household delivery'!E219)),"")</f>
        <v>2.0840000000000001</v>
      </c>
      <c r="H219" s="10">
        <f t="shared" si="25"/>
        <v>1.0752077926768237E-2</v>
      </c>
      <c r="I219" s="9" t="str">
        <f>IF(C219&gt;="2025-26",D219*'Non-household rates'!$O$54*'Non-household rates'!$O$85, "")</f>
        <v/>
      </c>
      <c r="J219" s="9" t="str">
        <f t="shared" si="26"/>
        <v/>
      </c>
      <c r="M219"/>
    </row>
    <row r="220" spans="1:13" ht="14.25">
      <c r="A220" s="4" t="str">
        <f t="shared" si="24"/>
        <v>SVE20</v>
      </c>
      <c r="B220" s="4" t="s">
        <v>59</v>
      </c>
      <c r="C220" s="4" t="s">
        <v>36</v>
      </c>
      <c r="D220" s="4">
        <f>IF(C220 &lt; "2024-25", INDEX('Historic replacements'!$D$3:$D$233, MATCH('Non-household delivery'!A220, 'Historic replacements'!$A$3:$A$233, 0)), INDEX('PR24 Forecast'!$X$5:$X$140, MATCH('Non-household delivery'!A220, 'PR24 Forecast'!$AA$5:$AA$140, 0)))</f>
        <v>195.93700000000001</v>
      </c>
      <c r="E220" s="9">
        <f>IFERROR(IF('Non-household delivery'!C220&lt;="2024-25", INDEX( 'PR19 Forecast'!$D$4:$D$139, MATCH('Non-household delivery'!A220, 'PR19 Forecast'!$G$4:$G$139, 0)), INDEX('PR24 Forecast'!$U$5:$U$140, MATCH('Non-household delivery'!$A220, 'PR24 Forecast'!$AA$5:$AA$140, 0))), "")</f>
        <v>2.355</v>
      </c>
      <c r="F220" s="4">
        <f>IFERROR(INDEX('Historic replacements'!$F$3:$F$233, MATCH('Non-household delivery'!$A220, 'Historic replacements'!$A$3:$A$233, 0)), "")</f>
        <v>0.33</v>
      </c>
      <c r="G220" s="9">
        <f>IFERROR(IF($C220 &lt;= "2023-24", $F220, IF(C220 = "2024-25", INDEX( 'PR24 Forecast'!$U$5:$U$140, MATCH('Non-household delivery'!$A220, 'PR24 Forecast'!$AA$5:$AA$140, 0)), 'Non-household delivery'!E220)),"")</f>
        <v>0.33</v>
      </c>
      <c r="H220" s="10">
        <f t="shared" si="25"/>
        <v>1.6842148241526613E-3</v>
      </c>
      <c r="I220" s="9" t="str">
        <f>IF(C220&gt;="2025-26",D220*'Non-household rates'!$O$54*'Non-household rates'!$O$85, "")</f>
        <v/>
      </c>
      <c r="J220" s="9" t="str">
        <f t="shared" si="26"/>
        <v/>
      </c>
      <c r="M220"/>
    </row>
    <row r="221" spans="1:13" ht="14.25">
      <c r="A221" s="4" t="str">
        <f t="shared" si="24"/>
        <v>SVE21</v>
      </c>
      <c r="B221" s="4" t="s">
        <v>59</v>
      </c>
      <c r="C221" s="4" t="s">
        <v>37</v>
      </c>
      <c r="D221" s="4">
        <f>IF(C221 &lt; "2024-25", INDEX('Historic replacements'!$D$3:$D$233, MATCH('Non-household delivery'!A221, 'Historic replacements'!$A$3:$A$233, 0)), INDEX('PR24 Forecast'!$X$5:$X$140, MATCH('Non-household delivery'!A221, 'PR24 Forecast'!$AA$5:$AA$140, 0)))</f>
        <v>197.36</v>
      </c>
      <c r="E221" s="9">
        <f>IFERROR(IF('Non-household delivery'!C221&lt;="2024-25", INDEX( 'PR19 Forecast'!$D$4:$D$139, MATCH('Non-household delivery'!A221, 'PR19 Forecast'!$G$4:$G$139, 0)), INDEX('PR24 Forecast'!$U$5:$U$140, MATCH('Non-household delivery'!$A221, 'PR24 Forecast'!$AA$5:$AA$140, 0))), "")</f>
        <v>2.355</v>
      </c>
      <c r="F221" s="4">
        <f>IFERROR(INDEX('Historic replacements'!$F$3:$F$233, MATCH('Non-household delivery'!$A221, 'Historic replacements'!$A$3:$A$233, 0)), "")</f>
        <v>0</v>
      </c>
      <c r="G221" s="9">
        <f>IFERROR(IF($C221 &lt;= "2023-24", $F221, IF(C221 = "2024-25", INDEX( 'PR24 Forecast'!$U$5:$U$140, MATCH('Non-household delivery'!$A221, 'PR24 Forecast'!$AA$5:$AA$140, 0)), 'Non-household delivery'!E221)),"")</f>
        <v>0</v>
      </c>
      <c r="H221" s="10">
        <f t="shared" si="25"/>
        <v>0</v>
      </c>
      <c r="I221" s="9" t="str">
        <f>IF(C221&gt;="2025-26",D221*'Non-household rates'!$O$54*'Non-household rates'!$O$85, "")</f>
        <v/>
      </c>
      <c r="J221" s="9" t="str">
        <f t="shared" si="26"/>
        <v/>
      </c>
      <c r="M221"/>
    </row>
    <row r="222" spans="1:13" ht="14.25">
      <c r="A222" s="4" t="str">
        <f t="shared" si="24"/>
        <v>SVE22</v>
      </c>
      <c r="B222" s="4" t="s">
        <v>59</v>
      </c>
      <c r="C222" s="4" t="s">
        <v>38</v>
      </c>
      <c r="D222" s="4">
        <f>IF(C222 &lt; "2024-25", INDEX('Historic replacements'!$D$3:$D$233, MATCH('Non-household delivery'!A222, 'Historic replacements'!$A$3:$A$233, 0)), INDEX('PR24 Forecast'!$X$5:$X$140, MATCH('Non-household delivery'!A222, 'PR24 Forecast'!$AA$5:$AA$140, 0)))</f>
        <v>198.22499999999999</v>
      </c>
      <c r="E222" s="9">
        <f>IFERROR(IF('Non-household delivery'!C222&lt;="2024-25", INDEX( 'PR19 Forecast'!$D$4:$D$139, MATCH('Non-household delivery'!A222, 'PR19 Forecast'!$G$4:$G$139, 0)), INDEX('PR24 Forecast'!$U$5:$U$140, MATCH('Non-household delivery'!$A222, 'PR24 Forecast'!$AA$5:$AA$140, 0))), "")</f>
        <v>2.355</v>
      </c>
      <c r="F222" s="4">
        <f>IFERROR(INDEX('Historic replacements'!$F$3:$F$233, MATCH('Non-household delivery'!$A222, 'Historic replacements'!$A$3:$A$233, 0)), "")</f>
        <v>2.5250000000000004</v>
      </c>
      <c r="G222" s="9">
        <f>IFERROR(IF($C222 &lt;= "2023-24", $F222, IF(C222 = "2024-25", INDEX( 'PR24 Forecast'!$U$5:$U$140, MATCH('Non-household delivery'!$A222, 'PR24 Forecast'!$AA$5:$AA$140, 0)), 'Non-household delivery'!E222)),"")</f>
        <v>2.5250000000000004</v>
      </c>
      <c r="H222" s="10">
        <f t="shared" si="25"/>
        <v>1.2738050195484931E-2</v>
      </c>
      <c r="I222" s="9" t="str">
        <f>IF(C222&gt;="2025-26",D222*'Non-household rates'!$O$54*'Non-household rates'!$O$85, "")</f>
        <v/>
      </c>
      <c r="J222" s="9" t="str">
        <f t="shared" si="26"/>
        <v/>
      </c>
      <c r="M222"/>
    </row>
    <row r="223" spans="1:13" ht="14.25">
      <c r="A223" s="4" t="str">
        <f t="shared" si="24"/>
        <v>SVE23</v>
      </c>
      <c r="B223" s="4" t="s">
        <v>59</v>
      </c>
      <c r="C223" s="4" t="s">
        <v>39</v>
      </c>
      <c r="D223" s="4">
        <f>IF(C223 &lt; "2024-25", INDEX('Historic replacements'!$D$3:$D$233, MATCH('Non-household delivery'!A223, 'Historic replacements'!$A$3:$A$233, 0)), INDEX('PR24 Forecast'!$X$5:$X$140, MATCH('Non-household delivery'!A223, 'PR24 Forecast'!$AA$5:$AA$140, 0)))</f>
        <v>198.887</v>
      </c>
      <c r="E223" s="9">
        <f>IFERROR(IF('Non-household delivery'!C223&lt;="2024-25", INDEX( 'PR19 Forecast'!$D$4:$D$139, MATCH('Non-household delivery'!A223, 'PR19 Forecast'!$G$4:$G$139, 0)), INDEX('PR24 Forecast'!$U$5:$U$140, MATCH('Non-household delivery'!$A223, 'PR24 Forecast'!$AA$5:$AA$140, 0))), "")</f>
        <v>2.355</v>
      </c>
      <c r="F223" s="4">
        <f>IFERROR(INDEX('Historic replacements'!$F$3:$F$233, MATCH('Non-household delivery'!$A223, 'Historic replacements'!$A$3:$A$233, 0)), "")</f>
        <v>3.286</v>
      </c>
      <c r="G223" s="9">
        <f>IFERROR(IF($C223 &lt;= "2023-24", $F223, IF(C223 = "2024-25", INDEX( 'PR24 Forecast'!$U$5:$U$140, MATCH('Non-household delivery'!$A223, 'PR24 Forecast'!$AA$5:$AA$140, 0)), 'Non-household delivery'!E223)),"")</f>
        <v>3.286</v>
      </c>
      <c r="H223" s="10">
        <f t="shared" si="25"/>
        <v>1.6521944621820432E-2</v>
      </c>
      <c r="I223" s="9" t="str">
        <f>IF(C223&gt;="2025-26",D223*'Non-household rates'!$O$54*'Non-household rates'!$O$85, "")</f>
        <v/>
      </c>
      <c r="J223" s="9" t="str">
        <f t="shared" si="26"/>
        <v/>
      </c>
      <c r="M223"/>
    </row>
    <row r="224" spans="1:13" ht="14.25">
      <c r="A224" s="4" t="str">
        <f t="shared" si="24"/>
        <v>SVE24</v>
      </c>
      <c r="B224" s="4" t="s">
        <v>59</v>
      </c>
      <c r="C224" s="4" t="s">
        <v>40</v>
      </c>
      <c r="D224" s="4">
        <f>IF(C224 &lt; "2024-25", INDEX('Historic replacements'!$D$3:$D$233, MATCH('Non-household delivery'!A224, 'Historic replacements'!$A$3:$A$233, 0)), INDEX('PR24 Forecast'!$X$5:$X$140, MATCH('Non-household delivery'!A224, 'PR24 Forecast'!$AA$5:$AA$140, 0)))</f>
        <v>198.22099999999998</v>
      </c>
      <c r="E224" s="9">
        <f>IFERROR(IF('Non-household delivery'!C224&lt;="2024-25", INDEX( 'PR19 Forecast'!$D$4:$D$139, MATCH('Non-household delivery'!A224, 'PR19 Forecast'!$G$4:$G$139, 0)), INDEX('PR24 Forecast'!$U$5:$U$140, MATCH('Non-household delivery'!$A224, 'PR24 Forecast'!$AA$5:$AA$140, 0))), "")</f>
        <v>2.355</v>
      </c>
      <c r="F224" s="4">
        <f>IFERROR(INDEX('Historic replacements'!$F$3:$F$233, MATCH('Non-household delivery'!$A224, 'Historic replacements'!$A$3:$A$233, 0)), "")</f>
        <v>3.165</v>
      </c>
      <c r="G224" s="9">
        <f>IFERROR(IF($C224 &lt;= "2023-24", $F224, IF(C224 = "2024-25", INDEX( 'PR24 Forecast'!$U$5:$U$140, MATCH('Non-household delivery'!$A224, 'PR24 Forecast'!$AA$5:$AA$140, 0)), 'Non-household delivery'!E224)),"")</f>
        <v>3.165</v>
      </c>
      <c r="H224" s="10">
        <f t="shared" si="25"/>
        <v>1.5967026702518906E-2</v>
      </c>
      <c r="I224" s="9" t="str">
        <f>IF(C224&gt;="2025-26",D224*'Non-household rates'!$O$54*'Non-household rates'!$O$85, "")</f>
        <v/>
      </c>
      <c r="J224" s="9" t="str">
        <f t="shared" si="26"/>
        <v/>
      </c>
      <c r="M224"/>
    </row>
    <row r="225" spans="1:13" ht="14.25">
      <c r="A225" s="4" t="str">
        <f t="shared" si="24"/>
        <v>SVE25</v>
      </c>
      <c r="B225" s="4" t="s">
        <v>59</v>
      </c>
      <c r="C225" s="4" t="s">
        <v>65</v>
      </c>
      <c r="D225" s="4">
        <f>IF(C225 &lt; "2024-25", INDEX('Historic replacements'!$D$3:$D$233, MATCH('Non-household delivery'!A225, 'Historic replacements'!$A$3:$A$233, 0)), INDEX('PR24 Forecast'!$X$5:$X$140, MATCH('Non-household delivery'!A225, 'PR24 Forecast'!$AA$5:$AA$140, 0)))</f>
        <v>201.007952869321</v>
      </c>
      <c r="E225" s="9">
        <f>IFERROR(IF('Non-household delivery'!C225&lt;="2024-25", INDEX( 'PR19 Forecast'!$D$4:$D$139, MATCH('Non-household delivery'!A225, 'PR19 Forecast'!$G$4:$G$139, 0)), INDEX('PR24 Forecast'!$U$5:$U$140, MATCH('Non-household delivery'!$A225, 'PR24 Forecast'!$AA$5:$AA$140, 0))), "")</f>
        <v>2.355</v>
      </c>
      <c r="F225" s="4" t="str">
        <f>IFERROR(INDEX('Historic replacements'!$F$3:$F$233, MATCH('Non-household delivery'!$A225, 'Historic replacements'!$A$3:$A$233, 0)), "")</f>
        <v/>
      </c>
      <c r="G225" s="9">
        <f>IFERROR(IF($C225 &lt;= "2023-24", $F225, IF(C225 = "2024-25", INDEX( 'PR24 Forecast'!$U$5:$U$140, MATCH('Non-household delivery'!$A225, 'PR24 Forecast'!$AA$5:$AA$140, 0)), 'Non-household delivery'!E225)),"")</f>
        <v>6.1319999999999997</v>
      </c>
      <c r="H225" s="10">
        <f t="shared" si="25"/>
        <v>3.0506255660374425E-2</v>
      </c>
      <c r="I225" s="9" t="str">
        <f>IF(C225&gt;="2025-26",D225*'Non-household rates'!$O$54*'Non-household rates'!$O$85, "")</f>
        <v/>
      </c>
      <c r="J225" s="9" t="str">
        <f t="shared" si="26"/>
        <v/>
      </c>
      <c r="M225"/>
    </row>
    <row r="226" spans="1:13" ht="14.25">
      <c r="A226" s="4" t="str">
        <f t="shared" si="24"/>
        <v>SVE26</v>
      </c>
      <c r="B226" s="4" t="s">
        <v>59</v>
      </c>
      <c r="C226" s="4" t="s">
        <v>101</v>
      </c>
      <c r="D226" s="4">
        <f>IF(C226 &lt; "2024-25", INDEX('Historic replacements'!$D$3:$D$233, MATCH('Non-household delivery'!A226, 'Historic replacements'!$A$3:$A$233, 0)), INDEX('PR24 Forecast'!$X$5:$X$140, MATCH('Non-household delivery'!A226, 'PR24 Forecast'!$AA$5:$AA$140, 0)))</f>
        <v>201.894952869321</v>
      </c>
      <c r="E226" s="9">
        <f>IFERROR(IF('Non-household delivery'!C226&lt;="2024-25", INDEX( 'PR19 Forecast'!$D$4:$D$139, MATCH('Non-household delivery'!A226, 'PR19 Forecast'!$G$4:$G$139, 0)), INDEX('PR24 Forecast'!$U$5:$U$140, MATCH('Non-household delivery'!$A226, 'PR24 Forecast'!$AA$5:$AA$140, 0))), "")</f>
        <v>6.7069999999999999</v>
      </c>
      <c r="F226" s="4" t="str">
        <f>IFERROR(INDEX('Historic replacements'!$F$3:$F$233, MATCH('Non-household delivery'!$A226, 'Historic replacements'!$A$3:$A$233, 0)), "")</f>
        <v/>
      </c>
      <c r="G226" s="9">
        <f>IFERROR(IF($C226 &lt;= "2023-24", $F226, IF(C226 = "2024-25", INDEX( 'PR24 Forecast'!$U$5:$U$140, MATCH('Non-household delivery'!$A226, 'PR24 Forecast'!$AA$5:$AA$140, 0)), 'Non-household delivery'!E226)),"")</f>
        <v>6.7069999999999999</v>
      </c>
      <c r="H226" s="10">
        <f t="shared" si="25"/>
        <v>3.322024599763615E-2</v>
      </c>
      <c r="I226" s="9">
        <f>IF(C226&gt;="2025-26",D226*'Non-household rates'!$O$54*'Non-household rates'!$O$85, "")</f>
        <v>4.1169096431686656</v>
      </c>
      <c r="J226" s="9">
        <f t="shared" si="26"/>
        <v>2.5900903568313343</v>
      </c>
      <c r="M226"/>
    </row>
    <row r="227" spans="1:13" ht="14.25">
      <c r="A227" s="4" t="str">
        <f t="shared" si="24"/>
        <v>SVE27</v>
      </c>
      <c r="B227" s="4" t="s">
        <v>59</v>
      </c>
      <c r="C227" s="4" t="s">
        <v>102</v>
      </c>
      <c r="D227" s="4">
        <f>IF(C227 &lt; "2024-25", INDEX('Historic replacements'!$D$3:$D$233, MATCH('Non-household delivery'!A227, 'Historic replacements'!$A$3:$A$233, 0)), INDEX('PR24 Forecast'!$X$5:$X$140, MATCH('Non-household delivery'!A227, 'PR24 Forecast'!$AA$5:$AA$140, 0)))</f>
        <v>202.77095286932101</v>
      </c>
      <c r="E227" s="9">
        <f>IFERROR(IF('Non-household delivery'!C227&lt;="2024-25", INDEX( 'PR19 Forecast'!$D$4:$D$139, MATCH('Non-household delivery'!A227, 'PR19 Forecast'!$G$4:$G$139, 0)), INDEX('PR24 Forecast'!$U$5:$U$140, MATCH('Non-household delivery'!$A227, 'PR24 Forecast'!$AA$5:$AA$140, 0))), "")</f>
        <v>6.7069999999999999</v>
      </c>
      <c r="F227" s="4" t="str">
        <f>IFERROR(INDEX('Historic replacements'!$F$3:$F$233, MATCH('Non-household delivery'!$A227, 'Historic replacements'!$A$3:$A$233, 0)), "")</f>
        <v/>
      </c>
      <c r="G227" s="9">
        <f>IFERROR(IF($C227 &lt;= "2023-24", $F227, IF(C227 = "2024-25", INDEX( 'PR24 Forecast'!$U$5:$U$140, MATCH('Non-household delivery'!$A227, 'PR24 Forecast'!$AA$5:$AA$140, 0)), 'Non-household delivery'!E227)),"")</f>
        <v>6.7069999999999999</v>
      </c>
      <c r="H227" s="10">
        <f t="shared" si="25"/>
        <v>3.3076729704586603E-2</v>
      </c>
      <c r="I227" s="9">
        <f>IF(C227&gt;="2025-26",D227*'Non-household rates'!$O$54*'Non-household rates'!$O$85, "")</f>
        <v>4.1347724614123198</v>
      </c>
      <c r="J227" s="9">
        <f t="shared" si="26"/>
        <v>2.5722275385876801</v>
      </c>
      <c r="M227"/>
    </row>
    <row r="228" spans="1:13" ht="14.25">
      <c r="A228" s="4" t="str">
        <f t="shared" si="24"/>
        <v>SVE28</v>
      </c>
      <c r="B228" s="4" t="s">
        <v>59</v>
      </c>
      <c r="C228" s="4" t="s">
        <v>103</v>
      </c>
      <c r="D228" s="4">
        <f>IF(C228 &lt; "2024-25", INDEX('Historic replacements'!$D$3:$D$233, MATCH('Non-household delivery'!A228, 'Historic replacements'!$A$3:$A$233, 0)), INDEX('PR24 Forecast'!$X$5:$X$140, MATCH('Non-household delivery'!A228, 'PR24 Forecast'!$AA$5:$AA$140, 0)))</f>
        <v>203.589952869321</v>
      </c>
      <c r="E228" s="9">
        <f>IFERROR(IF('Non-household delivery'!C228&lt;="2024-25", INDEX( 'PR19 Forecast'!$D$4:$D$139, MATCH('Non-household delivery'!A228, 'PR19 Forecast'!$G$4:$G$139, 0)), INDEX('PR24 Forecast'!$U$5:$U$140, MATCH('Non-household delivery'!$A228, 'PR24 Forecast'!$AA$5:$AA$140, 0))), "")</f>
        <v>6.7069999999999999</v>
      </c>
      <c r="F228" s="4" t="str">
        <f>IFERROR(INDEX('Historic replacements'!$F$3:$F$233, MATCH('Non-household delivery'!$A228, 'Historic replacements'!$A$3:$A$233, 0)), "")</f>
        <v/>
      </c>
      <c r="G228" s="9">
        <f>IFERROR(IF($C228 &lt;= "2023-24", $F228, IF(C228 = "2024-25", INDEX( 'PR24 Forecast'!$U$5:$U$140, MATCH('Non-household delivery'!$A228, 'PR24 Forecast'!$AA$5:$AA$140, 0)), 'Non-household delivery'!E228)),"")</f>
        <v>6.7069999999999999</v>
      </c>
      <c r="H228" s="10">
        <f t="shared" si="25"/>
        <v>3.2943668906417235E-2</v>
      </c>
      <c r="I228" s="9">
        <f>IF(C228&gt;="2025-26",D228*'Non-household rates'!$O$54*'Non-household rates'!$O$85, "")</f>
        <v>4.151472972989434</v>
      </c>
      <c r="J228" s="9">
        <f t="shared" si="26"/>
        <v>2.5555270270105659</v>
      </c>
      <c r="M228"/>
    </row>
    <row r="229" spans="1:13" ht="14.25">
      <c r="A229" s="4" t="str">
        <f t="shared" si="24"/>
        <v>SVE29</v>
      </c>
      <c r="B229" s="4" t="s">
        <v>59</v>
      </c>
      <c r="C229" s="4" t="s">
        <v>104</v>
      </c>
      <c r="D229" s="4">
        <f>IF(C229 &lt; "2024-25", INDEX('Historic replacements'!$D$3:$D$233, MATCH('Non-household delivery'!A229, 'Historic replacements'!$A$3:$A$233, 0)), INDEX('PR24 Forecast'!$X$5:$X$140, MATCH('Non-household delivery'!A229, 'PR24 Forecast'!$AA$5:$AA$140, 0)))</f>
        <v>204.39695286932101</v>
      </c>
      <c r="E229" s="9">
        <f>IFERROR(IF('Non-household delivery'!C229&lt;="2024-25", INDEX( 'PR19 Forecast'!$D$4:$D$139, MATCH('Non-household delivery'!A229, 'PR19 Forecast'!$G$4:$G$139, 0)), INDEX('PR24 Forecast'!$U$5:$U$140, MATCH('Non-household delivery'!$A229, 'PR24 Forecast'!$AA$5:$AA$140, 0))), "")</f>
        <v>6.7069999999999999</v>
      </c>
      <c r="F229" s="4" t="str">
        <f>IFERROR(INDEX('Historic replacements'!$F$3:$F$233, MATCH('Non-household delivery'!$A229, 'Historic replacements'!$A$3:$A$233, 0)), "")</f>
        <v/>
      </c>
      <c r="G229" s="9">
        <f>IFERROR(IF($C229 &lt;= "2023-24", $F229, IF(C229 = "2024-25", INDEX( 'PR24 Forecast'!$U$5:$U$140, MATCH('Non-household delivery'!$A229, 'PR24 Forecast'!$AA$5:$AA$140, 0)), 'Non-household delivery'!E229)),"")</f>
        <v>6.7069999999999999</v>
      </c>
      <c r="H229" s="10">
        <f t="shared" si="25"/>
        <v>3.2813600720789843E-2</v>
      </c>
      <c r="I229" s="9">
        <f>IF(C229&gt;="2025-26",D229*'Non-household rates'!$O$54*'Non-household rates'!$O$85, "")</f>
        <v>4.1679287884262255</v>
      </c>
      <c r="J229" s="9">
        <f t="shared" si="26"/>
        <v>2.5390712115737744</v>
      </c>
      <c r="M229"/>
    </row>
    <row r="230" spans="1:13" ht="14.25">
      <c r="A230" s="4" t="str">
        <f t="shared" si="24"/>
        <v>SVE30</v>
      </c>
      <c r="B230" s="4" t="s">
        <v>59</v>
      </c>
      <c r="C230" s="4" t="s">
        <v>105</v>
      </c>
      <c r="D230" s="4">
        <f>IF(C230 &lt; "2024-25", INDEX('Historic replacements'!$D$3:$D$233, MATCH('Non-household delivery'!A230, 'Historic replacements'!$A$3:$A$233, 0)), INDEX('PR24 Forecast'!$X$5:$X$140, MATCH('Non-household delivery'!A230, 'PR24 Forecast'!$AA$5:$AA$140, 0)))</f>
        <v>205.23795286932099</v>
      </c>
      <c r="E230" s="9">
        <f>IFERROR(IF('Non-household delivery'!C230&lt;="2024-25", INDEX( 'PR19 Forecast'!$D$4:$D$139, MATCH('Non-household delivery'!A230, 'PR19 Forecast'!$G$4:$G$139, 0)), INDEX('PR24 Forecast'!$U$5:$U$140, MATCH('Non-household delivery'!$A230, 'PR24 Forecast'!$AA$5:$AA$140, 0))), "")</f>
        <v>6.7069999999999999</v>
      </c>
      <c r="F230" s="4" t="str">
        <f>IFERROR(INDEX('Historic replacements'!$F$3:$F$233, MATCH('Non-household delivery'!$A230, 'Historic replacements'!$A$3:$A$233, 0)), "")</f>
        <v/>
      </c>
      <c r="G230" s="9">
        <f>IFERROR(IF($C230 &lt;= "2023-24", $F230, IF(C230 = "2024-25", INDEX( 'PR24 Forecast'!$U$5:$U$140, MATCH('Non-household delivery'!$A230, 'PR24 Forecast'!$AA$5:$AA$140, 0)), 'Non-household delivery'!E230)),"")</f>
        <v>6.7069999999999999</v>
      </c>
      <c r="H230" s="10">
        <f t="shared" si="25"/>
        <v>3.267914099820747E-2</v>
      </c>
      <c r="I230" s="9">
        <f>IF(C230&gt;="2025-26",D230*'Non-household rates'!$O$54*'Non-household rates'!$O$85, "")</f>
        <v>4.1850779095939341</v>
      </c>
      <c r="J230" s="9">
        <f t="shared" si="26"/>
        <v>2.5219220904060657</v>
      </c>
      <c r="M230"/>
    </row>
    <row r="231" spans="1:13" ht="14.25">
      <c r="A231" s="4" t="str">
        <f t="shared" si="24"/>
        <v>SVT12</v>
      </c>
      <c r="B231" s="4" t="s">
        <v>44</v>
      </c>
      <c r="C231" s="4" t="s">
        <v>28</v>
      </c>
      <c r="D231" s="4">
        <f>IF(C231 &lt; "2024-25", INDEX('Historic replacements'!$D$3:$D$233, MATCH('Non-household delivery'!A231, 'Historic replacements'!$A$3:$A$233, 0)), INDEX('PR24 Forecast'!$X$5:$X$140, MATCH('Non-household delivery'!A231, 'PR24 Forecast'!$AA$5:$AA$140, 0)))</f>
        <v>197.31700000000001</v>
      </c>
      <c r="E231" s="9" t="str">
        <f>IFERROR(IF('Non-household delivery'!C231&lt;="2024-25", INDEX( 'PR19 Forecast'!$D$4:$D$139, MATCH('Non-household delivery'!A231, 'PR19 Forecast'!$G$4:$G$139, 0)), INDEX('PR24 Forecast'!$U$5:$U$140, MATCH('Non-household delivery'!$A231, 'PR24 Forecast'!$AA$5:$AA$140, 0))), "")</f>
        <v/>
      </c>
      <c r="F231" s="4">
        <f>IFERROR(INDEX('Historic replacements'!$F$3:$F$233, MATCH('Non-household delivery'!$A231, 'Historic replacements'!$A$3:$A$233, 0)), "")</f>
        <v>7.9329999999999998</v>
      </c>
      <c r="G231" s="9">
        <f>IFERROR(IF($C231 &lt;= "2023-24", $F231, IF(C231 = "2024-25", INDEX( 'PR24 Forecast'!$U$5:$U$140, MATCH('Non-household delivery'!$A231, 'PR24 Forecast'!$AA$5:$AA$140, 0)), 'Non-household delivery'!E231)),"")</f>
        <v>7.9329999999999998</v>
      </c>
      <c r="H231" s="10">
        <f t="shared" si="25"/>
        <v>4.0204341237703792E-2</v>
      </c>
      <c r="I231" s="9" t="str">
        <f>IF(C231&gt;="2025-26",D231*'Non-household rates'!$O$54*'Non-household rates'!$O$85, "")</f>
        <v/>
      </c>
      <c r="J231" s="9" t="str">
        <f t="shared" si="26"/>
        <v/>
      </c>
      <c r="M231"/>
    </row>
    <row r="232" spans="1:13" ht="14.25">
      <c r="A232" s="4" t="str">
        <f t="shared" si="24"/>
        <v>SVT13</v>
      </c>
      <c r="B232" s="4" t="s">
        <v>44</v>
      </c>
      <c r="C232" s="4" t="s">
        <v>29</v>
      </c>
      <c r="D232" s="4">
        <f>IF(C232 &lt; "2024-25", INDEX('Historic replacements'!$D$3:$D$233, MATCH('Non-household delivery'!A232, 'Historic replacements'!$A$3:$A$233, 0)), INDEX('PR24 Forecast'!$X$5:$X$140, MATCH('Non-household delivery'!A232, 'PR24 Forecast'!$AA$5:$AA$140, 0)))</f>
        <v>198.35300000000001</v>
      </c>
      <c r="E232" s="9" t="str">
        <f>IFERROR(IF('Non-household delivery'!C232&lt;="2024-25", INDEX( 'PR19 Forecast'!$D$4:$D$139, MATCH('Non-household delivery'!A232, 'PR19 Forecast'!$G$4:$G$139, 0)), INDEX('PR24 Forecast'!$U$5:$U$140, MATCH('Non-household delivery'!$A232, 'PR24 Forecast'!$AA$5:$AA$140, 0))), "")</f>
        <v/>
      </c>
      <c r="F232" s="4">
        <f>IFERROR(INDEX('Historic replacements'!$F$3:$F$233, MATCH('Non-household delivery'!$A232, 'Historic replacements'!$A$3:$A$233, 0)), "")</f>
        <v>7.2370000000000001</v>
      </c>
      <c r="G232" s="9">
        <f>IFERROR(IF($C232 &lt;= "2023-24", $F232, IF(C232 = "2024-25", INDEX( 'PR24 Forecast'!$U$5:$U$140, MATCH('Non-household delivery'!$A232, 'PR24 Forecast'!$AA$5:$AA$140, 0)), 'Non-household delivery'!E232)),"")</f>
        <v>7.2370000000000001</v>
      </c>
      <c r="H232" s="10">
        <f t="shared" si="25"/>
        <v>3.6485457744526169E-2</v>
      </c>
      <c r="I232" s="9" t="str">
        <f>IF(C232&gt;="2025-26",D232*'Non-household rates'!$O$54*'Non-household rates'!$O$85, "")</f>
        <v/>
      </c>
      <c r="J232" s="9" t="str">
        <f t="shared" si="26"/>
        <v/>
      </c>
      <c r="M232"/>
    </row>
    <row r="233" spans="1:13" ht="14.25">
      <c r="A233" s="4" t="str">
        <f t="shared" si="24"/>
        <v>SVT14</v>
      </c>
      <c r="B233" s="4" t="s">
        <v>44</v>
      </c>
      <c r="C233" s="4" t="s">
        <v>30</v>
      </c>
      <c r="D233" s="4">
        <f>IF(C233 &lt; "2024-25", INDEX('Historic replacements'!$D$3:$D$233, MATCH('Non-household delivery'!A233, 'Historic replacements'!$A$3:$A$233, 0)), INDEX('PR24 Forecast'!$X$5:$X$140, MATCH('Non-household delivery'!A233, 'PR24 Forecast'!$AA$5:$AA$140, 0)))</f>
        <v>199.47200000000001</v>
      </c>
      <c r="E233" s="9" t="str">
        <f>IFERROR(IF('Non-household delivery'!C233&lt;="2024-25", INDEX( 'PR19 Forecast'!$D$4:$D$139, MATCH('Non-household delivery'!A233, 'PR19 Forecast'!$G$4:$G$139, 0)), INDEX('PR24 Forecast'!$U$5:$U$140, MATCH('Non-household delivery'!$A233, 'PR24 Forecast'!$AA$5:$AA$140, 0))), "")</f>
        <v/>
      </c>
      <c r="F233" s="4">
        <f>IFERROR(INDEX('Historic replacements'!$F$3:$F$233, MATCH('Non-household delivery'!$A233, 'Historic replacements'!$A$3:$A$233, 0)), "")</f>
        <v>7.2770000000000001</v>
      </c>
      <c r="G233" s="9">
        <f>IFERROR(IF($C233 &lt;= "2023-24", $F233, IF(C233 = "2024-25", INDEX( 'PR24 Forecast'!$U$5:$U$140, MATCH('Non-household delivery'!$A233, 'PR24 Forecast'!$AA$5:$AA$140, 0)), 'Non-household delivery'!E233)),"")</f>
        <v>7.2770000000000001</v>
      </c>
      <c r="H233" s="10">
        <f t="shared" si="25"/>
        <v>3.6481310660142777E-2</v>
      </c>
      <c r="I233" s="9" t="str">
        <f>IF(C233&gt;="2025-26",D233*'Non-household rates'!$O$54*'Non-household rates'!$O$85, "")</f>
        <v/>
      </c>
      <c r="J233" s="9" t="str">
        <f t="shared" si="26"/>
        <v/>
      </c>
      <c r="M233"/>
    </row>
    <row r="234" spans="1:13" ht="14.25">
      <c r="A234" s="4" t="str">
        <f t="shared" si="24"/>
        <v>SVT15</v>
      </c>
      <c r="B234" s="4" t="s">
        <v>44</v>
      </c>
      <c r="C234" s="4" t="s">
        <v>31</v>
      </c>
      <c r="D234" s="4">
        <f>IF(C234 &lt; "2024-25", INDEX('Historic replacements'!$D$3:$D$233, MATCH('Non-household delivery'!A234, 'Historic replacements'!$A$3:$A$233, 0)), INDEX('PR24 Forecast'!$X$5:$X$140, MATCH('Non-household delivery'!A234, 'PR24 Forecast'!$AA$5:$AA$140, 0)))</f>
        <v>209.92699999999999</v>
      </c>
      <c r="E234" s="9" t="str">
        <f>IFERROR(IF('Non-household delivery'!C234&lt;="2024-25", INDEX( 'PR19 Forecast'!$D$4:$D$139, MATCH('Non-household delivery'!A234, 'PR19 Forecast'!$G$4:$G$139, 0)), INDEX('PR24 Forecast'!$U$5:$U$140, MATCH('Non-household delivery'!$A234, 'PR24 Forecast'!$AA$5:$AA$140, 0))), "")</f>
        <v/>
      </c>
      <c r="F234" s="4">
        <f>IFERROR(INDEX('Historic replacements'!$F$3:$F$233, MATCH('Non-household delivery'!$A234, 'Historic replacements'!$A$3:$A$233, 0)), "")</f>
        <v>7.593</v>
      </c>
      <c r="G234" s="9">
        <f>IFERROR(IF($C234 &lt;= "2023-24", $F234, IF(C234 = "2024-25", INDEX( 'PR24 Forecast'!$U$5:$U$140, MATCH('Non-household delivery'!$A234, 'PR24 Forecast'!$AA$5:$AA$140, 0)), 'Non-household delivery'!E234)),"")</f>
        <v>7.593</v>
      </c>
      <c r="H234" s="10">
        <f t="shared" si="25"/>
        <v>3.6169716139419897E-2</v>
      </c>
      <c r="I234" s="9" t="str">
        <f>IF(C234&gt;="2025-26",D234*'Non-household rates'!$O$54*'Non-household rates'!$O$85, "")</f>
        <v/>
      </c>
      <c r="J234" s="9" t="str">
        <f t="shared" si="26"/>
        <v/>
      </c>
      <c r="M234"/>
    </row>
    <row r="235" spans="1:13" ht="14.25">
      <c r="A235" s="4" t="str">
        <f t="shared" si="24"/>
        <v>SVT16</v>
      </c>
      <c r="B235" s="4" t="s">
        <v>44</v>
      </c>
      <c r="C235" s="4" t="s">
        <v>32</v>
      </c>
      <c r="D235" s="4">
        <f>IF(C235 &lt; "2024-25", INDEX('Historic replacements'!$D$3:$D$233, MATCH('Non-household delivery'!A235, 'Historic replacements'!$A$3:$A$233, 0)), INDEX('PR24 Forecast'!$X$5:$X$140, MATCH('Non-household delivery'!A235, 'PR24 Forecast'!$AA$5:$AA$140, 0)))</f>
        <v>210.161</v>
      </c>
      <c r="E235" s="9" t="str">
        <f>IFERROR(IF('Non-household delivery'!C235&lt;="2024-25", INDEX( 'PR19 Forecast'!$D$4:$D$139, MATCH('Non-household delivery'!A235, 'PR19 Forecast'!$G$4:$G$139, 0)), INDEX('PR24 Forecast'!$U$5:$U$140, MATCH('Non-household delivery'!$A235, 'PR24 Forecast'!$AA$5:$AA$140, 0))), "")</f>
        <v/>
      </c>
      <c r="F235" s="4">
        <f>IFERROR(INDEX('Historic replacements'!$F$3:$F$233, MATCH('Non-household delivery'!$A235, 'Historic replacements'!$A$3:$A$233, 0)), "")</f>
        <v>9.3330000000000002</v>
      </c>
      <c r="G235" s="9">
        <f>IFERROR(IF($C235 &lt;= "2023-24", $F235, IF(C235 = "2024-25", INDEX( 'PR24 Forecast'!$U$5:$U$140, MATCH('Non-household delivery'!$A235, 'PR24 Forecast'!$AA$5:$AA$140, 0)), 'Non-household delivery'!E235)),"")</f>
        <v>9.3330000000000002</v>
      </c>
      <c r="H235" s="10">
        <f t="shared" si="25"/>
        <v>4.4408810388226173E-2</v>
      </c>
      <c r="I235" s="9" t="str">
        <f>IF(C235&gt;="2025-26",D235*'Non-household rates'!$O$54*'Non-household rates'!$O$85, "")</f>
        <v/>
      </c>
      <c r="J235" s="9" t="str">
        <f t="shared" si="26"/>
        <v/>
      </c>
      <c r="M235"/>
    </row>
    <row r="236" spans="1:13" ht="14.25">
      <c r="A236" s="4" t="str">
        <f t="shared" si="24"/>
        <v>SVT17</v>
      </c>
      <c r="B236" s="4" t="s">
        <v>44</v>
      </c>
      <c r="C236" s="4" t="s">
        <v>33</v>
      </c>
      <c r="D236" s="4">
        <f>IF(C236 &lt; "2024-25", INDEX('Historic replacements'!$D$3:$D$233, MATCH('Non-household delivery'!A236, 'Historic replacements'!$A$3:$A$233, 0)), INDEX('PR24 Forecast'!$X$5:$X$140, MATCH('Non-household delivery'!A236, 'PR24 Forecast'!$AA$5:$AA$140, 0)))</f>
        <v>184.767</v>
      </c>
      <c r="E236" s="9" t="str">
        <f>IFERROR(IF('Non-household delivery'!C236&lt;="2024-25", INDEX( 'PR19 Forecast'!$D$4:$D$139, MATCH('Non-household delivery'!A236, 'PR19 Forecast'!$G$4:$G$139, 0)), INDEX('PR24 Forecast'!$U$5:$U$140, MATCH('Non-household delivery'!$A236, 'PR24 Forecast'!$AA$5:$AA$140, 0))), "")</f>
        <v/>
      </c>
      <c r="F236" s="4">
        <f>IFERROR(INDEX('Historic replacements'!$F$3:$F$233, MATCH('Non-household delivery'!$A236, 'Historic replacements'!$A$3:$A$233, 0)), "")</f>
        <v>8.0429999999999993</v>
      </c>
      <c r="G236" s="9">
        <f>IFERROR(IF($C236 &lt;= "2023-24", $F236, IF(C236 = "2024-25", INDEX( 'PR24 Forecast'!$U$5:$U$140, MATCH('Non-household delivery'!$A236, 'PR24 Forecast'!$AA$5:$AA$140, 0)), 'Non-household delivery'!E236)),"")</f>
        <v>8.0429999999999993</v>
      </c>
      <c r="H236" s="10">
        <f t="shared" si="25"/>
        <v>4.3530500576401628E-2</v>
      </c>
      <c r="I236" s="9" t="str">
        <f>IF(C236&gt;="2025-26",D236*'Non-household rates'!$O$54*'Non-household rates'!$O$85, "")</f>
        <v/>
      </c>
      <c r="J236" s="9" t="str">
        <f t="shared" si="26"/>
        <v/>
      </c>
      <c r="M236"/>
    </row>
    <row r="237" spans="1:13" ht="14.25">
      <c r="A237" s="4" t="str">
        <f t="shared" si="24"/>
        <v>SVT18</v>
      </c>
      <c r="B237" s="4" t="s">
        <v>44</v>
      </c>
      <c r="C237" s="4" t="s">
        <v>34</v>
      </c>
      <c r="D237" s="4">
        <f>IF(C237 &lt; "2024-25", INDEX('Historic replacements'!$D$3:$D$233, MATCH('Non-household delivery'!A237, 'Historic replacements'!$A$3:$A$233, 0)), INDEX('PR24 Forecast'!$X$5:$X$140, MATCH('Non-household delivery'!A237, 'PR24 Forecast'!$AA$5:$AA$140, 0)))</f>
        <v>190.23500000000001</v>
      </c>
      <c r="E237" s="9" t="str">
        <f>IFERROR(IF('Non-household delivery'!C237&lt;="2024-25", INDEX( 'PR19 Forecast'!$D$4:$D$139, MATCH('Non-household delivery'!A237, 'PR19 Forecast'!$G$4:$G$139, 0)), INDEX('PR24 Forecast'!$U$5:$U$140, MATCH('Non-household delivery'!$A237, 'PR24 Forecast'!$AA$5:$AA$140, 0))), "")</f>
        <v/>
      </c>
      <c r="F237" s="4">
        <f>IFERROR(INDEX('Historic replacements'!$F$3:$F$233, MATCH('Non-household delivery'!$A237, 'Historic replacements'!$A$3:$A$233, 0)), "")</f>
        <v>2.355</v>
      </c>
      <c r="G237" s="9">
        <f>IFERROR(IF($C237 &lt;= "2023-24", $F237, IF(C237 = "2024-25", INDEX( 'PR24 Forecast'!$U$5:$U$140, MATCH('Non-household delivery'!$A237, 'PR24 Forecast'!$AA$5:$AA$140, 0)), 'Non-household delivery'!E237)),"")</f>
        <v>2.355</v>
      </c>
      <c r="H237" s="10">
        <f t="shared" si="25"/>
        <v>1.2379425447472862E-2</v>
      </c>
      <c r="I237" s="9" t="str">
        <f>IF(C237&gt;="2025-26",D237*'Non-household rates'!$O$54*'Non-household rates'!$O$85, "")</f>
        <v/>
      </c>
      <c r="J237" s="9" t="str">
        <f t="shared" si="26"/>
        <v/>
      </c>
      <c r="M237"/>
    </row>
    <row r="238" spans="1:13" ht="14.25">
      <c r="A238" s="4" t="str">
        <f t="shared" si="24"/>
        <v>SWB12</v>
      </c>
      <c r="B238" s="4" t="s">
        <v>46</v>
      </c>
      <c r="C238" s="4" t="s">
        <v>28</v>
      </c>
      <c r="D238" s="4">
        <f>IF(C238 &lt; "2024-25", INDEX('Historic replacements'!$D$3:$D$233, MATCH('Non-household delivery'!A238, 'Historic replacements'!$A$3:$A$233, 0)), INDEX('PR24 Forecast'!$X$5:$X$140, MATCH('Non-household delivery'!A238, 'PR24 Forecast'!$AA$5:$AA$140, 0)))</f>
        <v>91.234000000000009</v>
      </c>
      <c r="E238" s="9" t="str">
        <f>IFERROR(IF('Non-household delivery'!C238&lt;="2024-25", INDEX( 'PR19 Forecast'!$D$4:$D$139, MATCH('Non-household delivery'!A238, 'PR19 Forecast'!$G$4:$G$139, 0)), INDEX('PR24 Forecast'!$U$5:$U$140, MATCH('Non-household delivery'!$A238, 'PR24 Forecast'!$AA$5:$AA$140, 0))), "")</f>
        <v/>
      </c>
      <c r="F238" s="4">
        <f>IFERROR(INDEX('Historic replacements'!$F$3:$F$233, MATCH('Non-household delivery'!$A238, 'Historic replacements'!$A$3:$A$233, 0)), "")</f>
        <v>1.647</v>
      </c>
      <c r="G238" s="9">
        <f>IFERROR(IF($C238 &lt;= "2023-24", $F238, IF(C238 = "2024-25", INDEX( 'PR24 Forecast'!$U$5:$U$140, MATCH('Non-household delivery'!$A238, 'PR24 Forecast'!$AA$5:$AA$140, 0)), 'Non-household delivery'!E238)),"")</f>
        <v>1.647</v>
      </c>
      <c r="H238" s="10">
        <f t="shared" si="25"/>
        <v>1.8052480434925574E-2</v>
      </c>
      <c r="I238" s="9" t="str">
        <f>IF(C238&gt;="2025-26",D238*'Non-household rates'!$O$54*'Non-household rates'!$O$85, "")</f>
        <v/>
      </c>
      <c r="J238" s="9" t="str">
        <f t="shared" si="26"/>
        <v/>
      </c>
      <c r="M238"/>
    </row>
    <row r="239" spans="1:13" ht="14.25">
      <c r="A239" s="4" t="str">
        <f t="shared" si="24"/>
        <v>SWB13</v>
      </c>
      <c r="B239" s="4" t="s">
        <v>46</v>
      </c>
      <c r="C239" s="4" t="s">
        <v>29</v>
      </c>
      <c r="D239" s="4">
        <f>IF(C239 &lt; "2024-25", INDEX('Historic replacements'!$D$3:$D$233, MATCH('Non-household delivery'!A239, 'Historic replacements'!$A$3:$A$233, 0)), INDEX('PR24 Forecast'!$X$5:$X$140, MATCH('Non-household delivery'!A239, 'PR24 Forecast'!$AA$5:$AA$140, 0)))</f>
        <v>91.475999999999999</v>
      </c>
      <c r="E239" s="9" t="str">
        <f>IFERROR(IF('Non-household delivery'!C239&lt;="2024-25", INDEX( 'PR19 Forecast'!$D$4:$D$139, MATCH('Non-household delivery'!A239, 'PR19 Forecast'!$G$4:$G$139, 0)), INDEX('PR24 Forecast'!$U$5:$U$140, MATCH('Non-household delivery'!$A239, 'PR24 Forecast'!$AA$5:$AA$140, 0))), "")</f>
        <v/>
      </c>
      <c r="F239" s="4">
        <f>IFERROR(INDEX('Historic replacements'!$F$3:$F$233, MATCH('Non-household delivery'!$A239, 'Historic replacements'!$A$3:$A$233, 0)), "")</f>
        <v>1.7590000000000001</v>
      </c>
      <c r="G239" s="9">
        <f>IFERROR(IF($C239 &lt;= "2023-24", $F239, IF(C239 = "2024-25", INDEX( 'PR24 Forecast'!$U$5:$U$140, MATCH('Non-household delivery'!$A239, 'PR24 Forecast'!$AA$5:$AA$140, 0)), 'Non-household delivery'!E239)),"")</f>
        <v>1.7590000000000001</v>
      </c>
      <c r="H239" s="10">
        <f t="shared" si="25"/>
        <v>1.9229087410905593E-2</v>
      </c>
      <c r="I239" s="9" t="str">
        <f>IF(C239&gt;="2025-26",D239*'Non-household rates'!$O$54*'Non-household rates'!$O$85, "")</f>
        <v/>
      </c>
      <c r="J239" s="9" t="str">
        <f t="shared" si="26"/>
        <v/>
      </c>
      <c r="M239"/>
    </row>
    <row r="240" spans="1:13" ht="14.25">
      <c r="A240" s="4" t="str">
        <f t="shared" si="24"/>
        <v>SWB14</v>
      </c>
      <c r="B240" s="4" t="s">
        <v>46</v>
      </c>
      <c r="C240" s="4" t="s">
        <v>30</v>
      </c>
      <c r="D240" s="4">
        <f>IF(C240 &lt; "2024-25", INDEX('Historic replacements'!$D$3:$D$233, MATCH('Non-household delivery'!A240, 'Historic replacements'!$A$3:$A$233, 0)), INDEX('PR24 Forecast'!$X$5:$X$140, MATCH('Non-household delivery'!A240, 'PR24 Forecast'!$AA$5:$AA$140, 0)))</f>
        <v>91.710902002376301</v>
      </c>
      <c r="E240" s="9" t="str">
        <f>IFERROR(IF('Non-household delivery'!C240&lt;="2024-25", INDEX( 'PR19 Forecast'!$D$4:$D$139, MATCH('Non-household delivery'!A240, 'PR19 Forecast'!$G$4:$G$139, 0)), INDEX('PR24 Forecast'!$U$5:$U$140, MATCH('Non-household delivery'!$A240, 'PR24 Forecast'!$AA$5:$AA$140, 0))), "")</f>
        <v/>
      </c>
      <c r="F240" s="4">
        <f>IFERROR(INDEX('Historic replacements'!$F$3:$F$233, MATCH('Non-household delivery'!$A240, 'Historic replacements'!$A$3:$A$233, 0)), "")</f>
        <v>1.8879999999999999</v>
      </c>
      <c r="G240" s="9">
        <f>IFERROR(IF($C240 &lt;= "2023-24", $F240, IF(C240 = "2024-25", INDEX( 'PR24 Forecast'!$U$5:$U$140, MATCH('Non-household delivery'!$A240, 'PR24 Forecast'!$AA$5:$AA$140, 0)), 'Non-household delivery'!E240)),"")</f>
        <v>1.8879999999999999</v>
      </c>
      <c r="H240" s="10">
        <f t="shared" si="25"/>
        <v>2.058642929878806E-2</v>
      </c>
      <c r="I240" s="9" t="str">
        <f>IF(C240&gt;="2025-26",D240*'Non-household rates'!$O$54*'Non-household rates'!$O$85, "")</f>
        <v/>
      </c>
      <c r="J240" s="9" t="str">
        <f t="shared" si="26"/>
        <v/>
      </c>
      <c r="M240"/>
    </row>
    <row r="241" spans="1:13" ht="14.25">
      <c r="A241" s="4" t="str">
        <f t="shared" si="24"/>
        <v>SWB15</v>
      </c>
      <c r="B241" s="4" t="s">
        <v>46</v>
      </c>
      <c r="C241" s="4" t="s">
        <v>31</v>
      </c>
      <c r="D241" s="4">
        <f>IF(C241 &lt; "2024-25", INDEX('Historic replacements'!$D$3:$D$233, MATCH('Non-household delivery'!A241, 'Historic replacements'!$A$3:$A$233, 0)), INDEX('PR24 Forecast'!$X$5:$X$140, MATCH('Non-household delivery'!A241, 'PR24 Forecast'!$AA$5:$AA$140, 0)))</f>
        <v>93.271001069749104</v>
      </c>
      <c r="E241" s="9" t="str">
        <f>IFERROR(IF('Non-household delivery'!C241&lt;="2024-25", INDEX( 'PR19 Forecast'!$D$4:$D$139, MATCH('Non-household delivery'!A241, 'PR19 Forecast'!$G$4:$G$139, 0)), INDEX('PR24 Forecast'!$U$5:$U$140, MATCH('Non-household delivery'!$A241, 'PR24 Forecast'!$AA$5:$AA$140, 0))), "")</f>
        <v/>
      </c>
      <c r="F241" s="4">
        <f>IFERROR(INDEX('Historic replacements'!$F$3:$F$233, MATCH('Non-household delivery'!$A241, 'Historic replacements'!$A$3:$A$233, 0)), "")</f>
        <v>2.1850000000000001</v>
      </c>
      <c r="G241" s="9">
        <f>IFERROR(IF($C241 &lt;= "2023-24", $F241, IF(C241 = "2024-25", INDEX( 'PR24 Forecast'!$U$5:$U$140, MATCH('Non-household delivery'!$A241, 'PR24 Forecast'!$AA$5:$AA$140, 0)), 'Non-household delivery'!E241)),"")</f>
        <v>2.1850000000000001</v>
      </c>
      <c r="H241" s="10">
        <f t="shared" si="25"/>
        <v>2.3426359478719783E-2</v>
      </c>
      <c r="I241" s="9" t="str">
        <f>IF(C241&gt;="2025-26",D241*'Non-household rates'!$O$54*'Non-household rates'!$O$85, "")</f>
        <v/>
      </c>
      <c r="J241" s="9" t="str">
        <f t="shared" si="26"/>
        <v/>
      </c>
      <c r="M241"/>
    </row>
    <row r="242" spans="1:13" ht="14.25">
      <c r="A242" s="4" t="str">
        <f t="shared" si="24"/>
        <v>SWB16</v>
      </c>
      <c r="B242" s="4" t="s">
        <v>46</v>
      </c>
      <c r="C242" s="4" t="s">
        <v>32</v>
      </c>
      <c r="D242" s="4">
        <f>IF(C242 &lt; "2024-25", INDEX('Historic replacements'!$D$3:$D$233, MATCH('Non-household delivery'!A242, 'Historic replacements'!$A$3:$A$233, 0)), INDEX('PR24 Forecast'!$X$5:$X$140, MATCH('Non-household delivery'!A242, 'PR24 Forecast'!$AA$5:$AA$140, 0)))</f>
        <v>86.396000000000001</v>
      </c>
      <c r="E242" s="9" t="str">
        <f>IFERROR(IF('Non-household delivery'!C242&lt;="2024-25", INDEX( 'PR19 Forecast'!$D$4:$D$139, MATCH('Non-household delivery'!A242, 'PR19 Forecast'!$G$4:$G$139, 0)), INDEX('PR24 Forecast'!$U$5:$U$140, MATCH('Non-household delivery'!$A242, 'PR24 Forecast'!$AA$5:$AA$140, 0))), "")</f>
        <v/>
      </c>
      <c r="F242" s="4">
        <f>IFERROR(INDEX('Historic replacements'!$F$3:$F$233, MATCH('Non-household delivery'!$A242, 'Historic replacements'!$A$3:$A$233, 0)), "")</f>
        <v>2.7730000000000001</v>
      </c>
      <c r="G242" s="9">
        <f>IFERROR(IF($C242 &lt;= "2023-24", $F242, IF(C242 = "2024-25", INDEX( 'PR24 Forecast'!$U$5:$U$140, MATCH('Non-household delivery'!$A242, 'PR24 Forecast'!$AA$5:$AA$140, 0)), 'Non-household delivery'!E242)),"")</f>
        <v>2.7730000000000001</v>
      </c>
      <c r="H242" s="10">
        <f t="shared" si="25"/>
        <v>3.2096393351544052E-2</v>
      </c>
      <c r="I242" s="9" t="str">
        <f>IF(C242&gt;="2025-26",D242*'Non-household rates'!$O$54*'Non-household rates'!$O$85, "")</f>
        <v/>
      </c>
      <c r="J242" s="9" t="str">
        <f t="shared" si="26"/>
        <v/>
      </c>
      <c r="M242"/>
    </row>
    <row r="243" spans="1:13" ht="14.25">
      <c r="A243" s="4" t="str">
        <f t="shared" si="24"/>
        <v>SWB17</v>
      </c>
      <c r="B243" s="4" t="s">
        <v>46</v>
      </c>
      <c r="C243" s="4" t="s">
        <v>33</v>
      </c>
      <c r="D243" s="4">
        <f>IF(C243 &lt; "2024-25", INDEX('Historic replacements'!$D$3:$D$233, MATCH('Non-household delivery'!A243, 'Historic replacements'!$A$3:$A$233, 0)), INDEX('PR24 Forecast'!$X$5:$X$140, MATCH('Non-household delivery'!A243, 'PR24 Forecast'!$AA$5:$AA$140, 0)))</f>
        <v>82.575999999999993</v>
      </c>
      <c r="E243" s="9" t="str">
        <f>IFERROR(IF('Non-household delivery'!C243&lt;="2024-25", INDEX( 'PR19 Forecast'!$D$4:$D$139, MATCH('Non-household delivery'!A243, 'PR19 Forecast'!$G$4:$G$139, 0)), INDEX('PR24 Forecast'!$U$5:$U$140, MATCH('Non-household delivery'!$A243, 'PR24 Forecast'!$AA$5:$AA$140, 0))), "")</f>
        <v/>
      </c>
      <c r="F243" s="4">
        <f>IFERROR(INDEX('Historic replacements'!$F$3:$F$233, MATCH('Non-household delivery'!$A243, 'Historic replacements'!$A$3:$A$233, 0)), "")</f>
        <v>1.31</v>
      </c>
      <c r="G243" s="9">
        <f>IFERROR(IF($C243 &lt;= "2023-24", $F243, IF(C243 = "2024-25", INDEX( 'PR24 Forecast'!$U$5:$U$140, MATCH('Non-household delivery'!$A243, 'PR24 Forecast'!$AA$5:$AA$140, 0)), 'Non-household delivery'!E243)),"")</f>
        <v>1.31</v>
      </c>
      <c r="H243" s="10">
        <f t="shared" si="25"/>
        <v>1.5864173609765553E-2</v>
      </c>
      <c r="I243" s="9" t="str">
        <f>IF(C243&gt;="2025-26",D243*'Non-household rates'!$O$54*'Non-household rates'!$O$85, "")</f>
        <v/>
      </c>
      <c r="J243" s="9" t="str">
        <f t="shared" si="26"/>
        <v/>
      </c>
      <c r="M243"/>
    </row>
    <row r="244" spans="1:13" ht="14.25">
      <c r="A244" s="4" t="str">
        <f t="shared" si="24"/>
        <v>SWB18</v>
      </c>
      <c r="B244" s="4" t="s">
        <v>46</v>
      </c>
      <c r="C244" s="4" t="s">
        <v>34</v>
      </c>
      <c r="D244" s="4">
        <f>IF(C244 &lt; "2024-25", INDEX('Historic replacements'!$D$3:$D$233, MATCH('Non-household delivery'!A244, 'Historic replacements'!$A$3:$A$233, 0)), INDEX('PR24 Forecast'!$X$5:$X$140, MATCH('Non-household delivery'!A244, 'PR24 Forecast'!$AA$5:$AA$140, 0)))</f>
        <v>83.028000000000006</v>
      </c>
      <c r="E244" s="9">
        <f>IFERROR(IF('Non-household delivery'!C244&lt;="2024-25", INDEX( 'PR19 Forecast'!$D$4:$D$139, MATCH('Non-household delivery'!A244, 'PR19 Forecast'!$G$4:$G$139, 0)), INDEX('PR24 Forecast'!$U$5:$U$140, MATCH('Non-household delivery'!$A244, 'PR24 Forecast'!$AA$5:$AA$140, 0))), "")</f>
        <v>0.37</v>
      </c>
      <c r="F244" s="4">
        <f>IFERROR(INDEX('Historic replacements'!$F$3:$F$233, MATCH('Non-household delivery'!$A244, 'Historic replacements'!$A$3:$A$233, 0)), "")</f>
        <v>0.37</v>
      </c>
      <c r="G244" s="9">
        <f>IFERROR(IF($C244 &lt;= "2023-24", $F244, IF(C244 = "2024-25", INDEX( 'PR24 Forecast'!$U$5:$U$140, MATCH('Non-household delivery'!$A244, 'PR24 Forecast'!$AA$5:$AA$140, 0)), 'Non-household delivery'!E244)),"")</f>
        <v>0.37</v>
      </c>
      <c r="H244" s="10">
        <f t="shared" si="25"/>
        <v>4.4563279857397498E-3</v>
      </c>
      <c r="I244" s="9" t="str">
        <f>IF(C244&gt;="2025-26",D244*'Non-household rates'!$O$54*'Non-household rates'!$O$85, "")</f>
        <v/>
      </c>
      <c r="J244" s="9" t="str">
        <f t="shared" si="26"/>
        <v/>
      </c>
      <c r="M244"/>
    </row>
    <row r="245" spans="1:13" ht="14.25">
      <c r="A245" s="4" t="str">
        <f t="shared" si="24"/>
        <v>SWB19</v>
      </c>
      <c r="B245" s="4" t="s">
        <v>46</v>
      </c>
      <c r="C245" s="4" t="s">
        <v>35</v>
      </c>
      <c r="D245" s="4">
        <f>IF(C245 &lt; "2024-25", INDEX('Historic replacements'!$D$3:$D$233, MATCH('Non-household delivery'!A245, 'Historic replacements'!$A$3:$A$233, 0)), INDEX('PR24 Forecast'!$X$5:$X$140, MATCH('Non-household delivery'!A245, 'PR24 Forecast'!$AA$5:$AA$140, 0)))</f>
        <v>85.1</v>
      </c>
      <c r="E245" s="9">
        <f>IFERROR(IF('Non-household delivery'!C245&lt;="2024-25", INDEX( 'PR19 Forecast'!$D$4:$D$139, MATCH('Non-household delivery'!A245, 'PR19 Forecast'!$G$4:$G$139, 0)), INDEX('PR24 Forecast'!$U$5:$U$140, MATCH('Non-household delivery'!$A245, 'PR24 Forecast'!$AA$5:$AA$140, 0))), "")</f>
        <v>0.38400000000000001</v>
      </c>
      <c r="F245" s="4">
        <f>IFERROR(INDEX('Historic replacements'!$F$3:$F$233, MATCH('Non-household delivery'!$A245, 'Historic replacements'!$A$3:$A$233, 0)), "")</f>
        <v>0.38400000000000001</v>
      </c>
      <c r="G245" s="9">
        <f>IFERROR(IF($C245 &lt;= "2023-24", $F245, IF(C245 = "2024-25", INDEX( 'PR24 Forecast'!$U$5:$U$140, MATCH('Non-household delivery'!$A245, 'PR24 Forecast'!$AA$5:$AA$140, 0)), 'Non-household delivery'!E245)),"")</f>
        <v>0.38400000000000001</v>
      </c>
      <c r="H245" s="10">
        <f t="shared" si="25"/>
        <v>4.5123384253819045E-3</v>
      </c>
      <c r="I245" s="9" t="str">
        <f>IF(C245&gt;="2025-26",D245*'Non-household rates'!$O$54*'Non-household rates'!$O$85, "")</f>
        <v/>
      </c>
      <c r="J245" s="9" t="str">
        <f t="shared" si="26"/>
        <v/>
      </c>
      <c r="M245"/>
    </row>
    <row r="246" spans="1:13" ht="14.25">
      <c r="A246" s="4" t="str">
        <f t="shared" si="24"/>
        <v>SWB20</v>
      </c>
      <c r="B246" s="4" t="s">
        <v>46</v>
      </c>
      <c r="C246" s="4" t="s">
        <v>36</v>
      </c>
      <c r="D246" s="4">
        <f>IF(C246 &lt; "2024-25", INDEX('Historic replacements'!$D$3:$D$233, MATCH('Non-household delivery'!A246, 'Historic replacements'!$A$3:$A$233, 0)), INDEX('PR24 Forecast'!$X$5:$X$140, MATCH('Non-household delivery'!A246, 'PR24 Forecast'!$AA$5:$AA$140, 0)))</f>
        <v>85.016000000000005</v>
      </c>
      <c r="E246" s="9">
        <f>IFERROR(IF('Non-household delivery'!C246&lt;="2024-25", INDEX( 'PR19 Forecast'!$D$4:$D$139, MATCH('Non-household delivery'!A246, 'PR19 Forecast'!$G$4:$G$139, 0)), INDEX('PR24 Forecast'!$U$5:$U$140, MATCH('Non-household delivery'!$A246, 'PR24 Forecast'!$AA$5:$AA$140, 0))), "")</f>
        <v>0.34200000000000003</v>
      </c>
      <c r="F246" s="4">
        <f>IFERROR(INDEX('Historic replacements'!$F$3:$F$233, MATCH('Non-household delivery'!$A246, 'Historic replacements'!$A$3:$A$233, 0)), "")</f>
        <v>0.48099999999999998</v>
      </c>
      <c r="G246" s="9">
        <f>IFERROR(IF($C246 &lt;= "2023-24", $F246, IF(C246 = "2024-25", INDEX( 'PR24 Forecast'!$U$5:$U$140, MATCH('Non-household delivery'!$A246, 'PR24 Forecast'!$AA$5:$AA$140, 0)), 'Non-household delivery'!E246)),"")</f>
        <v>0.48099999999999998</v>
      </c>
      <c r="H246" s="10">
        <f t="shared" si="25"/>
        <v>5.657758539569022E-3</v>
      </c>
      <c r="I246" s="9" t="str">
        <f>IF(C246&gt;="2025-26",D246*'Non-household rates'!$O$54*'Non-household rates'!$O$85, "")</f>
        <v/>
      </c>
      <c r="J246" s="9" t="str">
        <f t="shared" si="26"/>
        <v/>
      </c>
      <c r="M246"/>
    </row>
    <row r="247" spans="1:13" ht="14.25">
      <c r="A247" s="4" t="str">
        <f t="shared" si="24"/>
        <v>SWB21</v>
      </c>
      <c r="B247" s="4" t="s">
        <v>46</v>
      </c>
      <c r="C247" s="4" t="s">
        <v>37</v>
      </c>
      <c r="D247" s="4">
        <f>IF(C247 &lt; "2024-25", INDEX('Historic replacements'!$D$3:$D$233, MATCH('Non-household delivery'!A247, 'Historic replacements'!$A$3:$A$233, 0)), INDEX('PR24 Forecast'!$X$5:$X$140, MATCH('Non-household delivery'!A247, 'PR24 Forecast'!$AA$5:$AA$140, 0)))</f>
        <v>81.968999999999994</v>
      </c>
      <c r="E247" s="9">
        <f>IFERROR(IF('Non-household delivery'!C247&lt;="2024-25", INDEX( 'PR19 Forecast'!$D$4:$D$139, MATCH('Non-household delivery'!A247, 'PR19 Forecast'!$G$4:$G$139, 0)), INDEX('PR24 Forecast'!$U$5:$U$140, MATCH('Non-household delivery'!$A247, 'PR24 Forecast'!$AA$5:$AA$140, 0))), "")</f>
        <v>1</v>
      </c>
      <c r="F247" s="4">
        <f>IFERROR(INDEX('Historic replacements'!$F$3:$F$233, MATCH('Non-household delivery'!$A247, 'Historic replacements'!$A$3:$A$233, 0)), "")</f>
        <v>0.41</v>
      </c>
      <c r="G247" s="9">
        <f>IFERROR(IF($C247 &lt;= "2023-24", $F247, IF(C247 = "2024-25", INDEX( 'PR24 Forecast'!$U$5:$U$140, MATCH('Non-household delivery'!$A247, 'PR24 Forecast'!$AA$5:$AA$140, 0)), 'Non-household delivery'!E247)),"")</f>
        <v>0.41</v>
      </c>
      <c r="H247" s="10">
        <f t="shared" si="25"/>
        <v>5.0018909587770987E-3</v>
      </c>
      <c r="I247" s="9" t="str">
        <f>IF(C247&gt;="2025-26",D247*'Non-household rates'!$O$54*'Non-household rates'!$O$85, "")</f>
        <v/>
      </c>
      <c r="J247" s="9" t="str">
        <f t="shared" si="26"/>
        <v/>
      </c>
      <c r="M247"/>
    </row>
    <row r="248" spans="1:13" ht="14.25">
      <c r="A248" s="4" t="str">
        <f t="shared" si="24"/>
        <v>SWB22</v>
      </c>
      <c r="B248" s="4" t="s">
        <v>46</v>
      </c>
      <c r="C248" s="4" t="s">
        <v>38</v>
      </c>
      <c r="D248" s="4">
        <f>IF(C248 &lt; "2024-25", INDEX('Historic replacements'!$D$3:$D$233, MATCH('Non-household delivery'!A248, 'Historic replacements'!$A$3:$A$233, 0)), INDEX('PR24 Forecast'!$X$5:$X$140, MATCH('Non-household delivery'!A248, 'PR24 Forecast'!$AA$5:$AA$140, 0)))</f>
        <v>82.198999999999998</v>
      </c>
      <c r="E248" s="9">
        <f>IFERROR(IF('Non-household delivery'!C248&lt;="2024-25", INDEX( 'PR19 Forecast'!$D$4:$D$139, MATCH('Non-household delivery'!A248, 'PR19 Forecast'!$G$4:$G$139, 0)), INDEX('PR24 Forecast'!$U$5:$U$140, MATCH('Non-household delivery'!$A248, 'PR24 Forecast'!$AA$5:$AA$140, 0))), "")</f>
        <v>1</v>
      </c>
      <c r="F248" s="4">
        <f>IFERROR(INDEX('Historic replacements'!$F$3:$F$233, MATCH('Non-household delivery'!$A248, 'Historic replacements'!$A$3:$A$233, 0)), "")</f>
        <v>0.57299999999999995</v>
      </c>
      <c r="G248" s="9">
        <f>IFERROR(IF($C248 &lt;= "2023-24", $F248, IF(C248 = "2024-25", INDEX( 'PR24 Forecast'!$U$5:$U$140, MATCH('Non-household delivery'!$A248, 'PR24 Forecast'!$AA$5:$AA$140, 0)), 'Non-household delivery'!E248)),"")</f>
        <v>0.57299999999999995</v>
      </c>
      <c r="H248" s="10">
        <f t="shared" si="25"/>
        <v>6.970887723694935E-3</v>
      </c>
      <c r="I248" s="9" t="str">
        <f>IF(C248&gt;="2025-26",D248*'Non-household rates'!$O$54*'Non-household rates'!$O$85, "")</f>
        <v/>
      </c>
      <c r="J248" s="9" t="str">
        <f t="shared" si="26"/>
        <v/>
      </c>
      <c r="M248"/>
    </row>
    <row r="249" spans="1:13" ht="14.25">
      <c r="A249" s="4" t="str">
        <f t="shared" si="24"/>
        <v>SWB23</v>
      </c>
      <c r="B249" s="4" t="s">
        <v>46</v>
      </c>
      <c r="C249" s="4" t="s">
        <v>39</v>
      </c>
      <c r="D249" s="4">
        <f>IF(C249 &lt; "2024-25", INDEX('Historic replacements'!$D$3:$D$233, MATCH('Non-household delivery'!A249, 'Historic replacements'!$A$3:$A$233, 0)), INDEX('PR24 Forecast'!$X$5:$X$140, MATCH('Non-household delivery'!A249, 'PR24 Forecast'!$AA$5:$AA$140, 0)))</f>
        <v>82.58</v>
      </c>
      <c r="E249" s="9">
        <f>IFERROR(IF('Non-household delivery'!C249&lt;="2024-25", INDEX( 'PR19 Forecast'!$D$4:$D$139, MATCH('Non-household delivery'!A249, 'PR19 Forecast'!$G$4:$G$139, 0)), INDEX('PR24 Forecast'!$U$5:$U$140, MATCH('Non-household delivery'!$A249, 'PR24 Forecast'!$AA$5:$AA$140, 0))), "")</f>
        <v>1</v>
      </c>
      <c r="F249" s="4">
        <f>IFERROR(INDEX('Historic replacements'!$F$3:$F$233, MATCH('Non-household delivery'!$A249, 'Historic replacements'!$A$3:$A$233, 0)), "")</f>
        <v>0.70699999999999996</v>
      </c>
      <c r="G249" s="9">
        <f>IFERROR(IF($C249 &lt;= "2023-24", $F249, IF(C249 = "2024-25", INDEX( 'PR24 Forecast'!$U$5:$U$140, MATCH('Non-household delivery'!$A249, 'PR24 Forecast'!$AA$5:$AA$140, 0)), 'Non-household delivery'!E249)),"")</f>
        <v>0.70699999999999996</v>
      </c>
      <c r="H249" s="10">
        <f t="shared" si="25"/>
        <v>8.5613950108985228E-3</v>
      </c>
      <c r="I249" s="9" t="str">
        <f>IF(C249&gt;="2025-26",D249*'Non-household rates'!$O$54*'Non-household rates'!$O$85, "")</f>
        <v/>
      </c>
      <c r="J249" s="9" t="str">
        <f t="shared" si="26"/>
        <v/>
      </c>
      <c r="M249"/>
    </row>
    <row r="250" spans="1:13" ht="14.25">
      <c r="A250" s="4" t="str">
        <f t="shared" si="24"/>
        <v>SWB24</v>
      </c>
      <c r="B250" s="4" t="s">
        <v>46</v>
      </c>
      <c r="C250" s="4" t="s">
        <v>40</v>
      </c>
      <c r="D250" s="4">
        <f>IF(C250 &lt; "2024-25", INDEX('Historic replacements'!$D$3:$D$233, MATCH('Non-household delivery'!A250, 'Historic replacements'!$A$3:$A$233, 0)), INDEX('PR24 Forecast'!$X$5:$X$140, MATCH('Non-household delivery'!A250, 'PR24 Forecast'!$AA$5:$AA$140, 0)))</f>
        <v>82.62700000000001</v>
      </c>
      <c r="E250" s="9">
        <f>IFERROR(IF('Non-household delivery'!C250&lt;="2024-25", INDEX( 'PR19 Forecast'!$D$4:$D$139, MATCH('Non-household delivery'!A250, 'PR19 Forecast'!$G$4:$G$139, 0)), INDEX('PR24 Forecast'!$U$5:$U$140, MATCH('Non-household delivery'!$A250, 'PR24 Forecast'!$AA$5:$AA$140, 0))), "")</f>
        <v>1</v>
      </c>
      <c r="F250" s="4">
        <f>IFERROR(INDEX('Historic replacements'!$F$3:$F$233, MATCH('Non-household delivery'!$A250, 'Historic replacements'!$A$3:$A$233, 0)), "")</f>
        <v>2.5960000000000001</v>
      </c>
      <c r="G250" s="9">
        <f>IFERROR(IF($C250 &lt;= "2023-24", $F250, IF(C250 = "2024-25", INDEX( 'PR24 Forecast'!$U$5:$U$140, MATCH('Non-household delivery'!$A250, 'PR24 Forecast'!$AA$5:$AA$140, 0)), 'Non-household delivery'!E250)),"")</f>
        <v>2.5960000000000001</v>
      </c>
      <c r="H250" s="10">
        <f t="shared" si="25"/>
        <v>3.1418301523715005E-2</v>
      </c>
      <c r="I250" s="9" t="str">
        <f>IF(C250&gt;="2025-26",D250*'Non-household rates'!$O$54*'Non-household rates'!$O$85, "")</f>
        <v/>
      </c>
      <c r="J250" s="9" t="str">
        <f t="shared" si="26"/>
        <v/>
      </c>
      <c r="M250"/>
    </row>
    <row r="251" spans="1:13" ht="14.25">
      <c r="A251" s="4" t="str">
        <f t="shared" si="24"/>
        <v>SWB25</v>
      </c>
      <c r="B251" s="4" t="s">
        <v>46</v>
      </c>
      <c r="C251" s="4" t="s">
        <v>65</v>
      </c>
      <c r="D251" s="4">
        <f>IF(C251 &lt; "2024-25", INDEX('Historic replacements'!$D$3:$D$233, MATCH('Non-household delivery'!A251, 'Historic replacements'!$A$3:$A$233, 0)), INDEX('PR24 Forecast'!$X$5:$X$140, MATCH('Non-household delivery'!A251, 'PR24 Forecast'!$AA$5:$AA$140, 0)))</f>
        <v>85.714999999999989</v>
      </c>
      <c r="E251" s="9">
        <f>IFERROR(IF('Non-household delivery'!C251&lt;="2024-25", INDEX( 'PR19 Forecast'!$D$4:$D$139, MATCH('Non-household delivery'!A251, 'PR19 Forecast'!$G$4:$G$139, 0)), INDEX('PR24 Forecast'!$U$5:$U$140, MATCH('Non-household delivery'!$A251, 'PR24 Forecast'!$AA$5:$AA$140, 0))), "")</f>
        <v>1</v>
      </c>
      <c r="F251" s="4" t="str">
        <f>IFERROR(INDEX('Historic replacements'!$F$3:$F$233, MATCH('Non-household delivery'!$A251, 'Historic replacements'!$A$3:$A$233, 0)), "")</f>
        <v/>
      </c>
      <c r="G251" s="9">
        <f>IFERROR(IF($C251 &lt;= "2023-24", $F251, IF(C251 = "2024-25", INDEX( 'PR24 Forecast'!$U$5:$U$140, MATCH('Non-household delivery'!$A251, 'PR24 Forecast'!$AA$5:$AA$140, 0)), 'Non-household delivery'!E251)),"")</f>
        <v>7.1260000000000012</v>
      </c>
      <c r="H251" s="10">
        <f t="shared" si="25"/>
        <v>8.3135973866884469E-2</v>
      </c>
      <c r="I251" s="9" t="str">
        <f>IF(C251&gt;="2025-26",D251*'Non-household rates'!$O$54*'Non-household rates'!$O$85, "")</f>
        <v/>
      </c>
      <c r="J251" s="9" t="str">
        <f t="shared" si="26"/>
        <v/>
      </c>
      <c r="M251"/>
    </row>
    <row r="252" spans="1:13" ht="14.25">
      <c r="A252" s="4" t="str">
        <f t="shared" si="24"/>
        <v>SWB26</v>
      </c>
      <c r="B252" s="4" t="s">
        <v>46</v>
      </c>
      <c r="C252" s="4" t="s">
        <v>101</v>
      </c>
      <c r="D252" s="4">
        <f>IF(C252 &lt; "2024-25", INDEX('Historic replacements'!$D$3:$D$233, MATCH('Non-household delivery'!A252, 'Historic replacements'!$A$3:$A$233, 0)), INDEX('PR24 Forecast'!$X$5:$X$140, MATCH('Non-household delivery'!A252, 'PR24 Forecast'!$AA$5:$AA$140, 0)))</f>
        <v>86.807000000000016</v>
      </c>
      <c r="E252" s="9">
        <f>IFERROR(IF('Non-household delivery'!C252&lt;="2024-25", INDEX( 'PR19 Forecast'!$D$4:$D$139, MATCH('Non-household delivery'!A252, 'PR19 Forecast'!$G$4:$G$139, 0)), INDEX('PR24 Forecast'!$U$5:$U$140, MATCH('Non-household delivery'!$A252, 'PR24 Forecast'!$AA$5:$AA$140, 0))), "")</f>
        <v>5.6922000000000006</v>
      </c>
      <c r="F252" s="4" t="str">
        <f>IFERROR(INDEX('Historic replacements'!$F$3:$F$233, MATCH('Non-household delivery'!$A252, 'Historic replacements'!$A$3:$A$233, 0)), "")</f>
        <v/>
      </c>
      <c r="G252" s="9">
        <f>IFERROR(IF($C252 &lt;= "2023-24", $F252, IF(C252 = "2024-25", INDEX( 'PR24 Forecast'!$U$5:$U$140, MATCH('Non-household delivery'!$A252, 'PR24 Forecast'!$AA$5:$AA$140, 0)), 'Non-household delivery'!E252)),"")</f>
        <v>5.6922000000000006</v>
      </c>
      <c r="H252" s="10">
        <f t="shared" si="25"/>
        <v>6.5573052864400336E-2</v>
      </c>
      <c r="I252" s="9">
        <f>IF(C252&gt;="2025-26",D252*'Non-household rates'!$O$54*'Non-household rates'!$O$85, "")</f>
        <v>1.7701114877589776</v>
      </c>
      <c r="J252" s="9">
        <f t="shared" si="26"/>
        <v>3.922088512241023</v>
      </c>
      <c r="M252"/>
    </row>
    <row r="253" spans="1:13" ht="14.25">
      <c r="A253" s="4" t="str">
        <f t="shared" si="24"/>
        <v>SWB27</v>
      </c>
      <c r="B253" s="4" t="s">
        <v>46</v>
      </c>
      <c r="C253" s="4" t="s">
        <v>102</v>
      </c>
      <c r="D253" s="4">
        <f>IF(C253 &lt; "2024-25", INDEX('Historic replacements'!$D$3:$D$233, MATCH('Non-household delivery'!A253, 'Historic replacements'!$A$3:$A$233, 0)), INDEX('PR24 Forecast'!$X$5:$X$140, MATCH('Non-household delivery'!A253, 'PR24 Forecast'!$AA$5:$AA$140, 0)))</f>
        <v>87.819000000000017</v>
      </c>
      <c r="E253" s="9">
        <f>IFERROR(IF('Non-household delivery'!C253&lt;="2024-25", INDEX( 'PR19 Forecast'!$D$4:$D$139, MATCH('Non-household delivery'!A253, 'PR19 Forecast'!$G$4:$G$139, 0)), INDEX('PR24 Forecast'!$U$5:$U$140, MATCH('Non-household delivery'!$A253, 'PR24 Forecast'!$AA$5:$AA$140, 0))), "")</f>
        <v>5.6922000000000006</v>
      </c>
      <c r="F253" s="4" t="str">
        <f>IFERROR(INDEX('Historic replacements'!$F$3:$F$233, MATCH('Non-household delivery'!$A253, 'Historic replacements'!$A$3:$A$233, 0)), "")</f>
        <v/>
      </c>
      <c r="G253" s="9">
        <f>IFERROR(IF($C253 &lt;= "2023-24", $F253, IF(C253 = "2024-25", INDEX( 'PR24 Forecast'!$U$5:$U$140, MATCH('Non-household delivery'!$A253, 'PR24 Forecast'!$AA$5:$AA$140, 0)), 'Non-household delivery'!E253)),"")</f>
        <v>5.6922000000000006</v>
      </c>
      <c r="H253" s="10">
        <f t="shared" si="25"/>
        <v>6.4817408533460866E-2</v>
      </c>
      <c r="I253" s="9">
        <f>IF(C253&gt;="2025-26",D253*'Non-household rates'!$O$54*'Non-household rates'!$O$85, "")</f>
        <v>1.790747528926304</v>
      </c>
      <c r="J253" s="9">
        <f t="shared" si="26"/>
        <v>3.9014524710736964</v>
      </c>
      <c r="M253"/>
    </row>
    <row r="254" spans="1:13" ht="14.25">
      <c r="A254" s="4" t="str">
        <f t="shared" si="24"/>
        <v>SWB28</v>
      </c>
      <c r="B254" s="4" t="s">
        <v>46</v>
      </c>
      <c r="C254" s="4" t="s">
        <v>103</v>
      </c>
      <c r="D254" s="4">
        <f>IF(C254 &lt; "2024-25", INDEX('Historic replacements'!$D$3:$D$233, MATCH('Non-household delivery'!A254, 'Historic replacements'!$A$3:$A$233, 0)), INDEX('PR24 Forecast'!$X$5:$X$140, MATCH('Non-household delivery'!A254, 'PR24 Forecast'!$AA$5:$AA$140, 0)))</f>
        <v>88.754000000000005</v>
      </c>
      <c r="E254" s="9">
        <f>IFERROR(IF('Non-household delivery'!C254&lt;="2024-25", INDEX( 'PR19 Forecast'!$D$4:$D$139, MATCH('Non-household delivery'!A254, 'PR19 Forecast'!$G$4:$G$139, 0)), INDEX('PR24 Forecast'!$U$5:$U$140, MATCH('Non-household delivery'!$A254, 'PR24 Forecast'!$AA$5:$AA$140, 0))), "")</f>
        <v>5.6922000000000006</v>
      </c>
      <c r="F254" s="4" t="str">
        <f>IFERROR(INDEX('Historic replacements'!$F$3:$F$233, MATCH('Non-household delivery'!$A254, 'Historic replacements'!$A$3:$A$233, 0)), "")</f>
        <v/>
      </c>
      <c r="G254" s="9">
        <f>IFERROR(IF($C254 &lt;= "2023-24", $F254, IF(C254 = "2024-25", INDEX( 'PR24 Forecast'!$U$5:$U$140, MATCH('Non-household delivery'!$A254, 'PR24 Forecast'!$AA$5:$AA$140, 0)), 'Non-household delivery'!E254)),"")</f>
        <v>5.6922000000000006</v>
      </c>
      <c r="H254" s="10">
        <f t="shared" si="25"/>
        <v>6.413457421637335E-2</v>
      </c>
      <c r="I254" s="9">
        <f>IF(C254&gt;="2025-26",D254*'Non-household rates'!$O$54*'Non-household rates'!$O$85, "")</f>
        <v>1.8098134365265506</v>
      </c>
      <c r="J254" s="9">
        <f t="shared" si="26"/>
        <v>3.88238656347345</v>
      </c>
      <c r="M254"/>
    </row>
    <row r="255" spans="1:13" ht="14.25">
      <c r="A255" s="4" t="str">
        <f t="shared" si="24"/>
        <v>SWB29</v>
      </c>
      <c r="B255" s="4" t="s">
        <v>46</v>
      </c>
      <c r="C255" s="4" t="s">
        <v>104</v>
      </c>
      <c r="D255" s="4">
        <f>IF(C255 &lt; "2024-25", INDEX('Historic replacements'!$D$3:$D$233, MATCH('Non-household delivery'!A255, 'Historic replacements'!$A$3:$A$233, 0)), INDEX('PR24 Forecast'!$X$5:$X$140, MATCH('Non-household delivery'!A255, 'PR24 Forecast'!$AA$5:$AA$140, 0)))</f>
        <v>89.606999999999999</v>
      </c>
      <c r="E255" s="9">
        <f>IFERROR(IF('Non-household delivery'!C255&lt;="2024-25", INDEX( 'PR19 Forecast'!$D$4:$D$139, MATCH('Non-household delivery'!A255, 'PR19 Forecast'!$G$4:$G$139, 0)), INDEX('PR24 Forecast'!$U$5:$U$140, MATCH('Non-household delivery'!$A255, 'PR24 Forecast'!$AA$5:$AA$140, 0))), "")</f>
        <v>5.6922000000000006</v>
      </c>
      <c r="F255" s="4" t="str">
        <f>IFERROR(INDEX('Historic replacements'!$F$3:$F$233, MATCH('Non-household delivery'!$A255, 'Historic replacements'!$A$3:$A$233, 0)), "")</f>
        <v/>
      </c>
      <c r="G255" s="9">
        <f>IFERROR(IF($C255 &lt;= "2023-24", $F255, IF(C255 = "2024-25", INDEX( 'PR24 Forecast'!$U$5:$U$140, MATCH('Non-household delivery'!$A255, 'PR24 Forecast'!$AA$5:$AA$140, 0)), 'Non-household delivery'!E255)),"")</f>
        <v>5.6922000000000006</v>
      </c>
      <c r="H255" s="10">
        <f t="shared" si="25"/>
        <v>6.3524055040342836E-2</v>
      </c>
      <c r="I255" s="9">
        <f>IF(C255&gt;="2025-26",D255*'Non-household rates'!$O$54*'Non-household rates'!$O$85, "")</f>
        <v>1.8272072538345834</v>
      </c>
      <c r="J255" s="9">
        <f t="shared" si="26"/>
        <v>3.8649927461654174</v>
      </c>
      <c r="M255"/>
    </row>
    <row r="256" spans="1:13" ht="14.25">
      <c r="A256" s="4" t="str">
        <f t="shared" si="24"/>
        <v>SWB30</v>
      </c>
      <c r="B256" s="4" t="s">
        <v>46</v>
      </c>
      <c r="C256" s="4" t="s">
        <v>105</v>
      </c>
      <c r="D256" s="4">
        <f>IF(C256 &lt; "2024-25", INDEX('Historic replacements'!$D$3:$D$233, MATCH('Non-household delivery'!A256, 'Historic replacements'!$A$3:$A$233, 0)), INDEX('PR24 Forecast'!$X$5:$X$140, MATCH('Non-household delivery'!A256, 'PR24 Forecast'!$AA$5:$AA$140, 0)))</f>
        <v>90.406999999999996</v>
      </c>
      <c r="E256" s="9">
        <f>IFERROR(IF('Non-household delivery'!C256&lt;="2024-25", INDEX( 'PR19 Forecast'!$D$4:$D$139, MATCH('Non-household delivery'!A256, 'PR19 Forecast'!$G$4:$G$139, 0)), INDEX('PR24 Forecast'!$U$5:$U$140, MATCH('Non-household delivery'!$A256, 'PR24 Forecast'!$AA$5:$AA$140, 0))), "")</f>
        <v>5.6922000000000006</v>
      </c>
      <c r="F256" s="4" t="str">
        <f>IFERROR(INDEX('Historic replacements'!$F$3:$F$233, MATCH('Non-household delivery'!$A256, 'Historic replacements'!$A$3:$A$233, 0)), "")</f>
        <v/>
      </c>
      <c r="G256" s="9">
        <f>IFERROR(IF($C256 &lt;= "2023-24", $F256, IF(C256 = "2024-25", INDEX( 'PR24 Forecast'!$U$5:$U$140, MATCH('Non-household delivery'!$A256, 'PR24 Forecast'!$AA$5:$AA$140, 0)), 'Non-household delivery'!E256)),"")</f>
        <v>5.6922000000000006</v>
      </c>
      <c r="H256" s="10">
        <f t="shared" si="25"/>
        <v>6.296193878792572E-2</v>
      </c>
      <c r="I256" s="9">
        <f>IF(C256&gt;="2025-26",D256*'Non-household rates'!$O$54*'Non-household rates'!$O$85, "")</f>
        <v>1.8435203298561849</v>
      </c>
      <c r="J256" s="9">
        <f t="shared" si="26"/>
        <v>3.8486796701438157</v>
      </c>
      <c r="M256"/>
    </row>
    <row r="257" spans="1:13" ht="14.25">
      <c r="A257" s="4" t="str">
        <f t="shared" si="24"/>
        <v>SWT12</v>
      </c>
      <c r="B257" s="4" t="s">
        <v>45</v>
      </c>
      <c r="C257" s="4" t="s">
        <v>28</v>
      </c>
      <c r="D257" s="4">
        <f>IF(C257 &lt; "2024-25", INDEX('Historic replacements'!$D$3:$D$233, MATCH('Non-household delivery'!A257, 'Historic replacements'!$A$3:$A$233, 0)), INDEX('PR24 Forecast'!$X$5:$X$140, MATCH('Non-household delivery'!A257, 'PR24 Forecast'!$AA$5:$AA$140, 0)))</f>
        <v>75.084000000000003</v>
      </c>
      <c r="E257" s="9" t="str">
        <f>IFERROR(IF('Non-household delivery'!C257&lt;="2024-25", INDEX( 'PR19 Forecast'!$D$4:$D$139, MATCH('Non-household delivery'!A257, 'PR19 Forecast'!$G$4:$G$139, 0)), INDEX('PR24 Forecast'!$U$5:$U$140, MATCH('Non-household delivery'!$A257, 'PR24 Forecast'!$AA$5:$AA$140, 0))), "")</f>
        <v/>
      </c>
      <c r="F257" s="4">
        <f>IFERROR(INDEX('Historic replacements'!$F$3:$F$233, MATCH('Non-household delivery'!$A257, 'Historic replacements'!$A$3:$A$233, 0)), "")</f>
        <v>0.875</v>
      </c>
      <c r="G257" s="9">
        <f>IFERROR(IF($C257 &lt;= "2023-24", $F257, IF(C257 = "2024-25", INDEX( 'PR24 Forecast'!$U$5:$U$140, MATCH('Non-household delivery'!$A257, 'PR24 Forecast'!$AA$5:$AA$140, 0)), 'Non-household delivery'!E257)),"")</f>
        <v>0.875</v>
      </c>
      <c r="H257" s="10">
        <f t="shared" si="25"/>
        <v>1.1653614618294176E-2</v>
      </c>
      <c r="I257" s="9" t="str">
        <f>IF(C257&gt;="2025-26",D257*'Non-household rates'!$O$54*'Non-household rates'!$O$85, "")</f>
        <v/>
      </c>
      <c r="J257" s="9" t="str">
        <f t="shared" si="26"/>
        <v/>
      </c>
      <c r="M257"/>
    </row>
    <row r="258" spans="1:13" ht="14.25">
      <c r="A258" s="4" t="str">
        <f t="shared" si="24"/>
        <v>SWT13</v>
      </c>
      <c r="B258" s="4" t="s">
        <v>45</v>
      </c>
      <c r="C258" s="4" t="s">
        <v>29</v>
      </c>
      <c r="D258" s="4">
        <f>IF(C258 &lt; "2024-25", INDEX('Historic replacements'!$D$3:$D$233, MATCH('Non-household delivery'!A258, 'Historic replacements'!$A$3:$A$233, 0)), INDEX('PR24 Forecast'!$X$5:$X$140, MATCH('Non-household delivery'!A258, 'PR24 Forecast'!$AA$5:$AA$140, 0)))</f>
        <v>75.376000000000005</v>
      </c>
      <c r="E258" s="9" t="str">
        <f>IFERROR(IF('Non-household delivery'!C258&lt;="2024-25", INDEX( 'PR19 Forecast'!$D$4:$D$139, MATCH('Non-household delivery'!A258, 'PR19 Forecast'!$G$4:$G$139, 0)), INDEX('PR24 Forecast'!$U$5:$U$140, MATCH('Non-household delivery'!$A258, 'PR24 Forecast'!$AA$5:$AA$140, 0))), "")</f>
        <v/>
      </c>
      <c r="F258" s="4">
        <f>IFERROR(INDEX('Historic replacements'!$F$3:$F$233, MATCH('Non-household delivery'!$A258, 'Historic replacements'!$A$3:$A$233, 0)), "")</f>
        <v>1.1020000000000001</v>
      </c>
      <c r="G258" s="9">
        <f>IFERROR(IF($C258 &lt;= "2023-24", $F258, IF(C258 = "2024-25", INDEX( 'PR24 Forecast'!$U$5:$U$140, MATCH('Non-household delivery'!$A258, 'PR24 Forecast'!$AA$5:$AA$140, 0)), 'Non-household delivery'!E258)),"")</f>
        <v>1.1020000000000001</v>
      </c>
      <c r="H258" s="10">
        <f t="shared" si="25"/>
        <v>1.4620038208448313E-2</v>
      </c>
      <c r="I258" s="9" t="str">
        <f>IF(C258&gt;="2025-26",D258*'Non-household rates'!$O$54*'Non-household rates'!$O$85, "")</f>
        <v/>
      </c>
      <c r="J258" s="9" t="str">
        <f t="shared" si="26"/>
        <v/>
      </c>
      <c r="M258"/>
    </row>
    <row r="259" spans="1:13" ht="14.25">
      <c r="A259" s="4" t="str">
        <f t="shared" si="24"/>
        <v>SWT14</v>
      </c>
      <c r="B259" s="4" t="s">
        <v>45</v>
      </c>
      <c r="C259" s="4" t="s">
        <v>30</v>
      </c>
      <c r="D259" s="4">
        <f>IF(C259 &lt; "2024-25", INDEX('Historic replacements'!$D$3:$D$233, MATCH('Non-household delivery'!A259, 'Historic replacements'!$A$3:$A$233, 0)), INDEX('PR24 Forecast'!$X$5:$X$140, MATCH('Non-household delivery'!A259, 'PR24 Forecast'!$AA$5:$AA$140, 0)))</f>
        <v>75.635000000000005</v>
      </c>
      <c r="E259" s="9" t="str">
        <f>IFERROR(IF('Non-household delivery'!C259&lt;="2024-25", INDEX( 'PR19 Forecast'!$D$4:$D$139, MATCH('Non-household delivery'!A259, 'PR19 Forecast'!$G$4:$G$139, 0)), INDEX('PR24 Forecast'!$U$5:$U$140, MATCH('Non-household delivery'!$A259, 'PR24 Forecast'!$AA$5:$AA$140, 0))), "")</f>
        <v/>
      </c>
      <c r="F259" s="4">
        <f>IFERROR(INDEX('Historic replacements'!$F$3:$F$233, MATCH('Non-household delivery'!$A259, 'Historic replacements'!$A$3:$A$233, 0)), "")</f>
        <v>1.325</v>
      </c>
      <c r="G259" s="9">
        <f>IFERROR(IF($C259 &lt;= "2023-24", $F259, IF(C259 = "2024-25", INDEX( 'PR24 Forecast'!$U$5:$U$140, MATCH('Non-household delivery'!$A259, 'PR24 Forecast'!$AA$5:$AA$140, 0)), 'Non-household delivery'!E259)),"")</f>
        <v>1.325</v>
      </c>
      <c r="H259" s="10">
        <f t="shared" si="25"/>
        <v>1.751834468169498E-2</v>
      </c>
      <c r="I259" s="9" t="str">
        <f>IF(C259&gt;="2025-26",D259*'Non-household rates'!$O$54*'Non-household rates'!$O$85, "")</f>
        <v/>
      </c>
      <c r="J259" s="9" t="str">
        <f t="shared" si="26"/>
        <v/>
      </c>
      <c r="M259"/>
    </row>
    <row r="260" spans="1:13" ht="14.25">
      <c r="A260" s="4" t="str">
        <f t="shared" si="24"/>
        <v>SWT15</v>
      </c>
      <c r="B260" s="4" t="s">
        <v>45</v>
      </c>
      <c r="C260" s="4" t="s">
        <v>31</v>
      </c>
      <c r="D260" s="4">
        <f>IF(C260 &lt; "2024-25", INDEX('Historic replacements'!$D$3:$D$233, MATCH('Non-household delivery'!A260, 'Historic replacements'!$A$3:$A$233, 0)), INDEX('PR24 Forecast'!$X$5:$X$140, MATCH('Non-household delivery'!A260, 'PR24 Forecast'!$AA$5:$AA$140, 0)))</f>
        <v>77.254999999999995</v>
      </c>
      <c r="E260" s="9" t="str">
        <f>IFERROR(IF('Non-household delivery'!C260&lt;="2024-25", INDEX( 'PR19 Forecast'!$D$4:$D$139, MATCH('Non-household delivery'!A260, 'PR19 Forecast'!$G$4:$G$139, 0)), INDEX('PR24 Forecast'!$U$5:$U$140, MATCH('Non-household delivery'!$A260, 'PR24 Forecast'!$AA$5:$AA$140, 0))), "")</f>
        <v/>
      </c>
      <c r="F260" s="4">
        <f>IFERROR(INDEX('Historic replacements'!$F$3:$F$233, MATCH('Non-household delivery'!$A260, 'Historic replacements'!$A$3:$A$233, 0)), "")</f>
        <v>1.716</v>
      </c>
      <c r="G260" s="9">
        <f>IFERROR(IF($C260 &lt;= "2023-24", $F260, IF(C260 = "2024-25", INDEX( 'PR24 Forecast'!$U$5:$U$140, MATCH('Non-household delivery'!$A260, 'PR24 Forecast'!$AA$5:$AA$140, 0)), 'Non-household delivery'!E260)),"")</f>
        <v>1.716</v>
      </c>
      <c r="H260" s="10">
        <f t="shared" si="25"/>
        <v>2.221215455310336E-2</v>
      </c>
      <c r="I260" s="9" t="str">
        <f>IF(C260&gt;="2025-26",D260*'Non-household rates'!$O$54*'Non-household rates'!$O$85, "")</f>
        <v/>
      </c>
      <c r="J260" s="9" t="str">
        <f t="shared" si="26"/>
        <v/>
      </c>
      <c r="M260"/>
    </row>
    <row r="261" spans="1:13" ht="14.25">
      <c r="A261" s="4" t="str">
        <f t="shared" si="24"/>
        <v>SWT16</v>
      </c>
      <c r="B261" s="4" t="s">
        <v>45</v>
      </c>
      <c r="C261" s="4" t="s">
        <v>32</v>
      </c>
      <c r="D261" s="4">
        <f>IF(C261 &lt; "2024-25", INDEX('Historic replacements'!$D$3:$D$233, MATCH('Non-household delivery'!A261, 'Historic replacements'!$A$3:$A$233, 0)), INDEX('PR24 Forecast'!$X$5:$X$140, MATCH('Non-household delivery'!A261, 'PR24 Forecast'!$AA$5:$AA$140, 0)))</f>
        <v>69.879000000000005</v>
      </c>
      <c r="E261" s="9" t="str">
        <f>IFERROR(IF('Non-household delivery'!C261&lt;="2024-25", INDEX( 'PR19 Forecast'!$D$4:$D$139, MATCH('Non-household delivery'!A261, 'PR19 Forecast'!$G$4:$G$139, 0)), INDEX('PR24 Forecast'!$U$5:$U$140, MATCH('Non-household delivery'!$A261, 'PR24 Forecast'!$AA$5:$AA$140, 0))), "")</f>
        <v/>
      </c>
      <c r="F261" s="4">
        <f>IFERROR(INDEX('Historic replacements'!$F$3:$F$233, MATCH('Non-household delivery'!$A261, 'Historic replacements'!$A$3:$A$233, 0)), "")</f>
        <v>2.2400000000000002</v>
      </c>
      <c r="G261" s="9">
        <f>IFERROR(IF($C261 &lt;= "2023-24", $F261, IF(C261 = "2024-25", INDEX( 'PR24 Forecast'!$U$5:$U$140, MATCH('Non-household delivery'!$A261, 'PR24 Forecast'!$AA$5:$AA$140, 0)), 'Non-household delivery'!E261)),"")</f>
        <v>2.2400000000000002</v>
      </c>
      <c r="H261" s="10">
        <f t="shared" si="25"/>
        <v>3.2055410065971179E-2</v>
      </c>
      <c r="I261" s="9" t="str">
        <f>IF(C261&gt;="2025-26",D261*'Non-household rates'!$O$54*'Non-household rates'!$O$85, "")</f>
        <v/>
      </c>
      <c r="J261" s="9" t="str">
        <f t="shared" si="26"/>
        <v/>
      </c>
      <c r="M261"/>
    </row>
    <row r="262" spans="1:13" ht="14.25">
      <c r="A262" s="4" t="str">
        <f t="shared" si="24"/>
        <v>TMS12</v>
      </c>
      <c r="B262" s="4" t="s">
        <v>47</v>
      </c>
      <c r="C262" s="4" t="s">
        <v>28</v>
      </c>
      <c r="D262" s="4">
        <f>IF(C262 &lt; "2024-25", INDEX('Historic replacements'!$D$3:$D$233, MATCH('Non-household delivery'!A262, 'Historic replacements'!$A$3:$A$233, 0)), INDEX('PR24 Forecast'!$X$5:$X$140, MATCH('Non-household delivery'!A262, 'PR24 Forecast'!$AA$5:$AA$140, 0)))</f>
        <v>220.261</v>
      </c>
      <c r="E262" s="9" t="str">
        <f>IFERROR(IF('Non-household delivery'!C262&lt;="2024-25", INDEX( 'PR19 Forecast'!$D$4:$D$139, MATCH('Non-household delivery'!A262, 'PR19 Forecast'!$G$4:$G$139, 0)), INDEX('PR24 Forecast'!$U$5:$U$140, MATCH('Non-household delivery'!$A262, 'PR24 Forecast'!$AA$5:$AA$140, 0))), "")</f>
        <v/>
      </c>
      <c r="F262" s="4">
        <f>IFERROR(INDEX('Historic replacements'!$F$3:$F$233, MATCH('Non-household delivery'!$A262, 'Historic replacements'!$A$3:$A$233, 0)), "")</f>
        <v>2.2810000000000001</v>
      </c>
      <c r="G262" s="9">
        <f>IFERROR(IF($C262 &lt;= "2023-24", $F262, IF(C262 = "2024-25", INDEX( 'PR24 Forecast'!$U$5:$U$140, MATCH('Non-household delivery'!$A262, 'PR24 Forecast'!$AA$5:$AA$140, 0)), 'Non-household delivery'!E262)),"")</f>
        <v>2.2810000000000001</v>
      </c>
      <c r="H262" s="10">
        <f t="shared" ref="H262:H325" si="27">G262/D262</f>
        <v>1.0355895959793155E-2</v>
      </c>
      <c r="I262" s="9" t="str">
        <f>IF(C262&gt;="2025-26",D262*'Non-household rates'!$O$54*'Non-household rates'!$O$85, "")</f>
        <v/>
      </c>
      <c r="J262" s="9" t="str">
        <f t="shared" si="26"/>
        <v/>
      </c>
      <c r="M262"/>
    </row>
    <row r="263" spans="1:13" ht="14.25">
      <c r="A263" s="4" t="str">
        <f t="shared" si="24"/>
        <v>TMS13</v>
      </c>
      <c r="B263" s="4" t="s">
        <v>47</v>
      </c>
      <c r="C263" s="4" t="s">
        <v>29</v>
      </c>
      <c r="D263" s="4">
        <f>IF(C263 &lt; "2024-25", INDEX('Historic replacements'!$D$3:$D$233, MATCH('Non-household delivery'!A263, 'Historic replacements'!$A$3:$A$233, 0)), INDEX('PR24 Forecast'!$X$5:$X$140, MATCH('Non-household delivery'!A263, 'PR24 Forecast'!$AA$5:$AA$140, 0)))</f>
        <v>217.97499999999999</v>
      </c>
      <c r="E263" s="9" t="str">
        <f>IFERROR(IF('Non-household delivery'!C263&lt;="2024-25", INDEX( 'PR19 Forecast'!$D$4:$D$139, MATCH('Non-household delivery'!A263, 'PR19 Forecast'!$G$4:$G$139, 0)), INDEX('PR24 Forecast'!$U$5:$U$140, MATCH('Non-household delivery'!$A263, 'PR24 Forecast'!$AA$5:$AA$140, 0))), "")</f>
        <v/>
      </c>
      <c r="F263" s="4">
        <f>IFERROR(INDEX('Historic replacements'!$F$3:$F$233, MATCH('Non-household delivery'!$A263, 'Historic replacements'!$A$3:$A$233, 0)), "")</f>
        <v>3.9729999999999999</v>
      </c>
      <c r="G263" s="9">
        <f>IFERROR(IF($C263 &lt;= "2023-24", $F263, IF(C263 = "2024-25", INDEX( 'PR24 Forecast'!$U$5:$U$140, MATCH('Non-household delivery'!$A263, 'PR24 Forecast'!$AA$5:$AA$140, 0)), 'Non-household delivery'!E263)),"")</f>
        <v>3.9729999999999999</v>
      </c>
      <c r="H263" s="10">
        <f t="shared" si="27"/>
        <v>1.8226860878541116E-2</v>
      </c>
      <c r="I263" s="9" t="str">
        <f>IF(C263&gt;="2025-26",D263*'Non-household rates'!$O$54*'Non-household rates'!$O$85, "")</f>
        <v/>
      </c>
      <c r="J263" s="9" t="str">
        <f t="shared" si="26"/>
        <v/>
      </c>
      <c r="M263"/>
    </row>
    <row r="264" spans="1:13" ht="14.25">
      <c r="A264" s="4" t="str">
        <f t="shared" si="24"/>
        <v>TMS14</v>
      </c>
      <c r="B264" s="4" t="s">
        <v>47</v>
      </c>
      <c r="C264" s="4" t="s">
        <v>30</v>
      </c>
      <c r="D264" s="4">
        <f>IF(C264 &lt; "2024-25", INDEX('Historic replacements'!$D$3:$D$233, MATCH('Non-household delivery'!A264, 'Historic replacements'!$A$3:$A$233, 0)), INDEX('PR24 Forecast'!$X$5:$X$140, MATCH('Non-household delivery'!A264, 'PR24 Forecast'!$AA$5:$AA$140, 0)))</f>
        <v>216.52</v>
      </c>
      <c r="E264" s="9" t="str">
        <f>IFERROR(IF('Non-household delivery'!C264&lt;="2024-25", INDEX( 'PR19 Forecast'!$D$4:$D$139, MATCH('Non-household delivery'!A264, 'PR19 Forecast'!$G$4:$G$139, 0)), INDEX('PR24 Forecast'!$U$5:$U$140, MATCH('Non-household delivery'!$A264, 'PR24 Forecast'!$AA$5:$AA$140, 0))), "")</f>
        <v/>
      </c>
      <c r="F264" s="4">
        <f>IFERROR(INDEX('Historic replacements'!$F$3:$F$233, MATCH('Non-household delivery'!$A264, 'Historic replacements'!$A$3:$A$233, 0)), "")</f>
        <v>3.6219999999999999</v>
      </c>
      <c r="G264" s="9">
        <f>IFERROR(IF($C264 &lt;= "2023-24", $F264, IF(C264 = "2024-25", INDEX( 'PR24 Forecast'!$U$5:$U$140, MATCH('Non-household delivery'!$A264, 'PR24 Forecast'!$AA$5:$AA$140, 0)), 'Non-household delivery'!E264)),"")</f>
        <v>3.6219999999999999</v>
      </c>
      <c r="H264" s="10">
        <f t="shared" si="27"/>
        <v>1.6728246813227415E-2</v>
      </c>
      <c r="I264" s="9" t="str">
        <f>IF(C264&gt;="2025-26",D264*'Non-household rates'!$O$54*'Non-household rates'!$O$85, "")</f>
        <v/>
      </c>
      <c r="J264" s="9" t="str">
        <f t="shared" si="26"/>
        <v/>
      </c>
      <c r="M264"/>
    </row>
    <row r="265" spans="1:13" ht="14.25">
      <c r="A265" s="4" t="str">
        <f t="shared" si="24"/>
        <v>TMS15</v>
      </c>
      <c r="B265" s="4" t="s">
        <v>47</v>
      </c>
      <c r="C265" s="4" t="s">
        <v>31</v>
      </c>
      <c r="D265" s="4">
        <f>IF(C265 &lt; "2024-25", INDEX('Historic replacements'!$D$3:$D$233, MATCH('Non-household delivery'!A265, 'Historic replacements'!$A$3:$A$233, 0)), INDEX('PR24 Forecast'!$X$5:$X$140, MATCH('Non-household delivery'!A265, 'PR24 Forecast'!$AA$5:$AA$140, 0)))</f>
        <v>214.435</v>
      </c>
      <c r="E265" s="9" t="str">
        <f>IFERROR(IF('Non-household delivery'!C265&lt;="2024-25", INDEX( 'PR19 Forecast'!$D$4:$D$139, MATCH('Non-household delivery'!A265, 'PR19 Forecast'!$G$4:$G$139, 0)), INDEX('PR24 Forecast'!$U$5:$U$140, MATCH('Non-household delivery'!$A265, 'PR24 Forecast'!$AA$5:$AA$140, 0))), "")</f>
        <v/>
      </c>
      <c r="F265" s="4">
        <f>IFERROR(INDEX('Historic replacements'!$F$3:$F$233, MATCH('Non-household delivery'!$A265, 'Historic replacements'!$A$3:$A$233, 0)), "")</f>
        <v>3</v>
      </c>
      <c r="G265" s="9">
        <f>IFERROR(IF($C265 &lt;= "2023-24", $F265, IF(C265 = "2024-25", INDEX( 'PR24 Forecast'!$U$5:$U$140, MATCH('Non-household delivery'!$A265, 'PR24 Forecast'!$AA$5:$AA$140, 0)), 'Non-household delivery'!E265)),"")</f>
        <v>3</v>
      </c>
      <c r="H265" s="10">
        <f t="shared" si="27"/>
        <v>1.3990253456758459E-2</v>
      </c>
      <c r="I265" s="9" t="str">
        <f>IF(C265&gt;="2025-26",D265*'Non-household rates'!$O$54*'Non-household rates'!$O$85, "")</f>
        <v/>
      </c>
      <c r="J265" s="9" t="str">
        <f t="shared" si="26"/>
        <v/>
      </c>
      <c r="M265"/>
    </row>
    <row r="266" spans="1:13" ht="14.25">
      <c r="A266" s="4" t="str">
        <f t="shared" si="24"/>
        <v>TMS16</v>
      </c>
      <c r="B266" s="4" t="s">
        <v>47</v>
      </c>
      <c r="C266" s="4" t="s">
        <v>32</v>
      </c>
      <c r="D266" s="4">
        <f>IF(C266 &lt; "2024-25", INDEX('Historic replacements'!$D$3:$D$233, MATCH('Non-household delivery'!A266, 'Historic replacements'!$A$3:$A$233, 0)), INDEX('PR24 Forecast'!$X$5:$X$140, MATCH('Non-household delivery'!A266, 'PR24 Forecast'!$AA$5:$AA$140, 0)))</f>
        <v>213.827</v>
      </c>
      <c r="E266" s="9" t="str">
        <f>IFERROR(IF('Non-household delivery'!C266&lt;="2024-25", INDEX( 'PR19 Forecast'!$D$4:$D$139, MATCH('Non-household delivery'!A266, 'PR19 Forecast'!$G$4:$G$139, 0)), INDEX('PR24 Forecast'!$U$5:$U$140, MATCH('Non-household delivery'!$A266, 'PR24 Forecast'!$AA$5:$AA$140, 0))), "")</f>
        <v/>
      </c>
      <c r="F266" s="4">
        <f>IFERROR(INDEX('Historic replacements'!$F$3:$F$233, MATCH('Non-household delivery'!$A266, 'Historic replacements'!$A$3:$A$233, 0)), "")</f>
        <v>3.6680000000000001</v>
      </c>
      <c r="G266" s="9">
        <f>IFERROR(IF($C266 &lt;= "2023-24", $F266, IF(C266 = "2024-25", INDEX( 'PR24 Forecast'!$U$5:$U$140, MATCH('Non-household delivery'!$A266, 'PR24 Forecast'!$AA$5:$AA$140, 0)), 'Non-household delivery'!E266)),"")</f>
        <v>3.6680000000000001</v>
      </c>
      <c r="H266" s="10">
        <f t="shared" si="27"/>
        <v>1.7154054445883821E-2</v>
      </c>
      <c r="I266" s="9" t="str">
        <f>IF(C266&gt;="2025-26",D266*'Non-household rates'!$O$54*'Non-household rates'!$O$85, "")</f>
        <v/>
      </c>
      <c r="J266" s="9" t="str">
        <f t="shared" si="26"/>
        <v/>
      </c>
      <c r="M266"/>
    </row>
    <row r="267" spans="1:13" ht="14.25">
      <c r="A267" s="4" t="str">
        <f t="shared" si="24"/>
        <v>TMS17</v>
      </c>
      <c r="B267" s="4" t="s">
        <v>47</v>
      </c>
      <c r="C267" s="4" t="s">
        <v>33</v>
      </c>
      <c r="D267" s="4">
        <f>IF(C267 &lt; "2024-25", INDEX('Historic replacements'!$D$3:$D$233, MATCH('Non-household delivery'!A267, 'Historic replacements'!$A$3:$A$233, 0)), INDEX('PR24 Forecast'!$X$5:$X$140, MATCH('Non-household delivery'!A267, 'PR24 Forecast'!$AA$5:$AA$140, 0)))</f>
        <v>214.91499999999999</v>
      </c>
      <c r="E267" s="9" t="str">
        <f>IFERROR(IF('Non-household delivery'!C267&lt;="2024-25", INDEX( 'PR19 Forecast'!$D$4:$D$139, MATCH('Non-household delivery'!A267, 'PR19 Forecast'!$G$4:$G$139, 0)), INDEX('PR24 Forecast'!$U$5:$U$140, MATCH('Non-household delivery'!$A267, 'PR24 Forecast'!$AA$5:$AA$140, 0))), "")</f>
        <v/>
      </c>
      <c r="F267" s="4">
        <f>IFERROR(INDEX('Historic replacements'!$F$3:$F$233, MATCH('Non-household delivery'!$A267, 'Historic replacements'!$A$3:$A$233, 0)), "")</f>
        <v>3.992</v>
      </c>
      <c r="G267" s="9">
        <f>IFERROR(IF($C267 &lt;= "2023-24", $F267, IF(C267 = "2024-25", INDEX( 'PR24 Forecast'!$U$5:$U$140, MATCH('Non-household delivery'!$A267, 'PR24 Forecast'!$AA$5:$AA$140, 0)), 'Non-household delivery'!E267)),"")</f>
        <v>3.992</v>
      </c>
      <c r="H267" s="10">
        <f t="shared" si="27"/>
        <v>1.8574785380266617E-2</v>
      </c>
      <c r="I267" s="9" t="str">
        <f>IF(C267&gt;="2025-26",D267*'Non-household rates'!$O$54*'Non-household rates'!$O$85, "")</f>
        <v/>
      </c>
      <c r="J267" s="9" t="str">
        <f t="shared" si="26"/>
        <v/>
      </c>
      <c r="M267"/>
    </row>
    <row r="268" spans="1:13" ht="14.25">
      <c r="A268" s="4" t="str">
        <f t="shared" si="24"/>
        <v>TMS18</v>
      </c>
      <c r="B268" s="4" t="s">
        <v>47</v>
      </c>
      <c r="C268" s="4" t="s">
        <v>34</v>
      </c>
      <c r="D268" s="4">
        <f>IF(C268 &lt; "2024-25", INDEX('Historic replacements'!$D$3:$D$233, MATCH('Non-household delivery'!A268, 'Historic replacements'!$A$3:$A$233, 0)), INDEX('PR24 Forecast'!$X$5:$X$140, MATCH('Non-household delivery'!A268, 'PR24 Forecast'!$AA$5:$AA$140, 0)))</f>
        <v>218.953</v>
      </c>
      <c r="E268" s="9">
        <f>IFERROR(IF('Non-household delivery'!C268&lt;="2024-25", INDEX( 'PR19 Forecast'!$D$4:$D$139, MATCH('Non-household delivery'!A268, 'PR19 Forecast'!$G$4:$G$139, 0)), INDEX('PR24 Forecast'!$U$5:$U$140, MATCH('Non-household delivery'!$A268, 'PR24 Forecast'!$AA$5:$AA$140, 0))), "")</f>
        <v>0.55300000000000005</v>
      </c>
      <c r="F268" s="4">
        <f>IFERROR(INDEX('Historic replacements'!$F$3:$F$233, MATCH('Non-household delivery'!$A268, 'Historic replacements'!$A$3:$A$233, 0)), "")</f>
        <v>0.55300000000000005</v>
      </c>
      <c r="G268" s="9">
        <f>IFERROR(IF($C268 &lt;= "2023-24", $F268, IF(C268 = "2024-25", INDEX( 'PR24 Forecast'!$U$5:$U$140, MATCH('Non-household delivery'!$A268, 'PR24 Forecast'!$AA$5:$AA$140, 0)), 'Non-household delivery'!E268)),"")</f>
        <v>0.55300000000000005</v>
      </c>
      <c r="H268" s="10">
        <f t="shared" si="27"/>
        <v>2.5256561910547014E-3</v>
      </c>
      <c r="I268" s="9" t="str">
        <f>IF(C268&gt;="2025-26",D268*'Non-household rates'!$O$54*'Non-household rates'!$O$85, "")</f>
        <v/>
      </c>
      <c r="J268" s="9" t="str">
        <f t="shared" si="26"/>
        <v/>
      </c>
      <c r="M268"/>
    </row>
    <row r="269" spans="1:13" ht="14.25">
      <c r="A269" s="4" t="str">
        <f t="shared" si="24"/>
        <v>TMS19</v>
      </c>
      <c r="B269" s="4" t="s">
        <v>47</v>
      </c>
      <c r="C269" s="4" t="s">
        <v>35</v>
      </c>
      <c r="D269" s="4">
        <f>IF(C269 &lt; "2024-25", INDEX('Historic replacements'!$D$3:$D$233, MATCH('Non-household delivery'!A269, 'Historic replacements'!$A$3:$A$233, 0)), INDEX('PR24 Forecast'!$X$5:$X$140, MATCH('Non-household delivery'!A269, 'PR24 Forecast'!$AA$5:$AA$140, 0)))</f>
        <v>219.32</v>
      </c>
      <c r="E269" s="9">
        <f>IFERROR(IF('Non-household delivery'!C269&lt;="2024-25", INDEX( 'PR19 Forecast'!$D$4:$D$139, MATCH('Non-household delivery'!A269, 'PR19 Forecast'!$G$4:$G$139, 0)), INDEX('PR24 Forecast'!$U$5:$U$140, MATCH('Non-household delivery'!$A269, 'PR24 Forecast'!$AA$5:$AA$140, 0))), "")</f>
        <v>2.1539999999999999</v>
      </c>
      <c r="F269" s="4">
        <f>IFERROR(INDEX('Historic replacements'!$F$3:$F$233, MATCH('Non-household delivery'!$A269, 'Historic replacements'!$A$3:$A$233, 0)), "")</f>
        <v>2.1539999999999999</v>
      </c>
      <c r="G269" s="9">
        <f>IFERROR(IF($C269 &lt;= "2023-24", $F269, IF(C269 = "2024-25", INDEX( 'PR24 Forecast'!$U$5:$U$140, MATCH('Non-household delivery'!$A269, 'PR24 Forecast'!$AA$5:$AA$140, 0)), 'Non-household delivery'!E269)),"")</f>
        <v>2.1539999999999999</v>
      </c>
      <c r="H269" s="10">
        <f t="shared" si="27"/>
        <v>9.8212657304395396E-3</v>
      </c>
      <c r="I269" s="9" t="str">
        <f>IF(C269&gt;="2025-26",D269*'Non-household rates'!$O$54*'Non-household rates'!$O$85, "")</f>
        <v/>
      </c>
      <c r="J269" s="9" t="str">
        <f t="shared" si="26"/>
        <v/>
      </c>
      <c r="M269"/>
    </row>
    <row r="270" spans="1:13" ht="14.25">
      <c r="A270" s="4" t="str">
        <f t="shared" si="24"/>
        <v>TMS20</v>
      </c>
      <c r="B270" s="4" t="s">
        <v>47</v>
      </c>
      <c r="C270" s="4" t="s">
        <v>36</v>
      </c>
      <c r="D270" s="4">
        <f>IF(C270 &lt; "2024-25", INDEX('Historic replacements'!$D$3:$D$233, MATCH('Non-household delivery'!A270, 'Historic replacements'!$A$3:$A$233, 0)), INDEX('PR24 Forecast'!$X$5:$X$140, MATCH('Non-household delivery'!A270, 'PR24 Forecast'!$AA$5:$AA$140, 0)))</f>
        <v>216.535</v>
      </c>
      <c r="E270" s="9">
        <f>IFERROR(IF('Non-household delivery'!C270&lt;="2024-25", INDEX( 'PR19 Forecast'!$D$4:$D$139, MATCH('Non-household delivery'!A270, 'PR19 Forecast'!$G$4:$G$139, 0)), INDEX('PR24 Forecast'!$U$5:$U$140, MATCH('Non-household delivery'!$A270, 'PR24 Forecast'!$AA$5:$AA$140, 0))), "")</f>
        <v>6.4993999999999996</v>
      </c>
      <c r="F270" s="4">
        <f>IFERROR(INDEX('Historic replacements'!$F$3:$F$233, MATCH('Non-household delivery'!$A270, 'Historic replacements'!$A$3:$A$233, 0)), "")</f>
        <v>8.9380000000000006</v>
      </c>
      <c r="G270" s="9">
        <f>IFERROR(IF($C270 &lt;= "2023-24", $F270, IF(C270 = "2024-25", INDEX( 'PR24 Forecast'!$U$5:$U$140, MATCH('Non-household delivery'!$A270, 'PR24 Forecast'!$AA$5:$AA$140, 0)), 'Non-household delivery'!E270)),"")</f>
        <v>8.9380000000000006</v>
      </c>
      <c r="H270" s="10">
        <f t="shared" si="27"/>
        <v>4.1277391645692385E-2</v>
      </c>
      <c r="I270" s="9" t="str">
        <f>IF(C270&gt;="2025-26",D270*'Non-household rates'!$O$54*'Non-household rates'!$O$85, "")</f>
        <v/>
      </c>
      <c r="J270" s="9" t="str">
        <f t="shared" si="26"/>
        <v/>
      </c>
      <c r="M270"/>
    </row>
    <row r="271" spans="1:13" ht="14.25">
      <c r="A271" s="4" t="str">
        <f t="shared" si="24"/>
        <v>TMS21</v>
      </c>
      <c r="B271" s="4" t="s">
        <v>47</v>
      </c>
      <c r="C271" s="4" t="s">
        <v>37</v>
      </c>
      <c r="D271" s="4">
        <f>IF(C271 &lt; "2024-25", INDEX('Historic replacements'!$D$3:$D$233, MATCH('Non-household delivery'!A271, 'Historic replacements'!$A$3:$A$233, 0)), INDEX('PR24 Forecast'!$X$5:$X$140, MATCH('Non-household delivery'!A271, 'PR24 Forecast'!$AA$5:$AA$140, 0)))</f>
        <v>214.2</v>
      </c>
      <c r="E271" s="9">
        <f>IFERROR(IF('Non-household delivery'!C271&lt;="2024-25", INDEX( 'PR19 Forecast'!$D$4:$D$139, MATCH('Non-household delivery'!A271, 'PR19 Forecast'!$G$4:$G$139, 0)), INDEX('PR24 Forecast'!$U$5:$U$140, MATCH('Non-household delivery'!$A271, 'PR24 Forecast'!$AA$5:$AA$140, 0))), "")</f>
        <v>0.87717999999999996</v>
      </c>
      <c r="F271" s="4">
        <f>IFERROR(INDEX('Historic replacements'!$F$3:$F$233, MATCH('Non-household delivery'!$A271, 'Historic replacements'!$A$3:$A$233, 0)), "")</f>
        <v>11.360000000000001</v>
      </c>
      <c r="G271" s="9">
        <f>IFERROR(IF($C271 &lt;= "2023-24", $F271, IF(C271 = "2024-25", INDEX( 'PR24 Forecast'!$U$5:$U$140, MATCH('Non-household delivery'!$A271, 'PR24 Forecast'!$AA$5:$AA$140, 0)), 'Non-household delivery'!E271)),"")</f>
        <v>11.360000000000001</v>
      </c>
      <c r="H271" s="10">
        <f t="shared" si="27"/>
        <v>5.3034547152194217E-2</v>
      </c>
      <c r="I271" s="9" t="str">
        <f>IF(C271&gt;="2025-26",D271*'Non-household rates'!$O$54*'Non-household rates'!$O$85, "")</f>
        <v/>
      </c>
      <c r="J271" s="9" t="str">
        <f t="shared" si="26"/>
        <v/>
      </c>
      <c r="M271"/>
    </row>
    <row r="272" spans="1:13" ht="14.25">
      <c r="A272" s="4" t="str">
        <f t="shared" si="24"/>
        <v>TMS22</v>
      </c>
      <c r="B272" s="4" t="s">
        <v>47</v>
      </c>
      <c r="C272" s="4" t="s">
        <v>38</v>
      </c>
      <c r="D272" s="4">
        <f>IF(C272 &lt; "2024-25", INDEX('Historic replacements'!$D$3:$D$233, MATCH('Non-household delivery'!A272, 'Historic replacements'!$A$3:$A$233, 0)), INDEX('PR24 Forecast'!$X$5:$X$140, MATCH('Non-household delivery'!A272, 'PR24 Forecast'!$AA$5:$AA$140, 0)))</f>
        <v>212.65799999999999</v>
      </c>
      <c r="E272" s="9">
        <f>IFERROR(IF('Non-household delivery'!C272&lt;="2024-25", INDEX( 'PR19 Forecast'!$D$4:$D$139, MATCH('Non-household delivery'!A272, 'PR19 Forecast'!$G$4:$G$139, 0)), INDEX('PR24 Forecast'!$U$5:$U$140, MATCH('Non-household delivery'!$A272, 'PR24 Forecast'!$AA$5:$AA$140, 0))), "")</f>
        <v>0.87717999999999996</v>
      </c>
      <c r="F272" s="4">
        <f>IFERROR(INDEX('Historic replacements'!$F$3:$F$233, MATCH('Non-household delivery'!$A272, 'Historic replacements'!$A$3:$A$233, 0)), "")</f>
        <v>10.638999999999999</v>
      </c>
      <c r="G272" s="9">
        <f>IFERROR(IF($C272 &lt;= "2023-24", $F272, IF(C272 = "2024-25", INDEX( 'PR24 Forecast'!$U$5:$U$140, MATCH('Non-household delivery'!$A272, 'PR24 Forecast'!$AA$5:$AA$140, 0)), 'Non-household delivery'!E272)),"")</f>
        <v>10.638999999999999</v>
      </c>
      <c r="H272" s="10">
        <f t="shared" si="27"/>
        <v>5.0028684554542978E-2</v>
      </c>
      <c r="I272" s="9" t="str">
        <f>IF(C272&gt;="2025-26",D272*'Non-household rates'!$O$54*'Non-household rates'!$O$85, "")</f>
        <v/>
      </c>
      <c r="J272" s="9" t="str">
        <f t="shared" si="26"/>
        <v/>
      </c>
      <c r="M272"/>
    </row>
    <row r="273" spans="1:13" ht="14.25">
      <c r="A273" s="4" t="str">
        <f t="shared" si="24"/>
        <v>TMS23</v>
      </c>
      <c r="B273" s="4" t="s">
        <v>47</v>
      </c>
      <c r="C273" s="4" t="s">
        <v>39</v>
      </c>
      <c r="D273" s="4">
        <f>IF(C273 &lt; "2024-25", INDEX('Historic replacements'!$D$3:$D$233, MATCH('Non-household delivery'!A273, 'Historic replacements'!$A$3:$A$233, 0)), INDEX('PR24 Forecast'!$X$5:$X$140, MATCH('Non-household delivery'!A273, 'PR24 Forecast'!$AA$5:$AA$140, 0)))</f>
        <v>210.60599999999999</v>
      </c>
      <c r="E273" s="9">
        <f>IFERROR(IF('Non-household delivery'!C273&lt;="2024-25", INDEX( 'PR19 Forecast'!$D$4:$D$139, MATCH('Non-household delivery'!A273, 'PR19 Forecast'!$G$4:$G$139, 0)), INDEX('PR24 Forecast'!$U$5:$U$140, MATCH('Non-household delivery'!$A273, 'PR24 Forecast'!$AA$5:$AA$140, 0))), "")</f>
        <v>0.87717999999999996</v>
      </c>
      <c r="F273" s="4">
        <f>IFERROR(INDEX('Historic replacements'!$F$3:$F$233, MATCH('Non-household delivery'!$A273, 'Historic replacements'!$A$3:$A$233, 0)), "")</f>
        <v>10.821999999999999</v>
      </c>
      <c r="G273" s="9">
        <f>IFERROR(IF($C273 &lt;= "2023-24", $F273, IF(C273 = "2024-25", INDEX( 'PR24 Forecast'!$U$5:$U$140, MATCH('Non-household delivery'!$A273, 'PR24 Forecast'!$AA$5:$AA$140, 0)), 'Non-household delivery'!E273)),"")</f>
        <v>10.821999999999999</v>
      </c>
      <c r="H273" s="10">
        <f t="shared" si="27"/>
        <v>5.1385050758287983E-2</v>
      </c>
      <c r="I273" s="9" t="str">
        <f>IF(C273&gt;="2025-26",D273*'Non-household rates'!$O$54*'Non-household rates'!$O$85, "")</f>
        <v/>
      </c>
      <c r="J273" s="9" t="str">
        <f t="shared" si="26"/>
        <v/>
      </c>
      <c r="M273"/>
    </row>
    <row r="274" spans="1:13" ht="14.25">
      <c r="A274" s="4" t="str">
        <f t="shared" si="24"/>
        <v>TMS24</v>
      </c>
      <c r="B274" s="4" t="s">
        <v>47</v>
      </c>
      <c r="C274" s="4" t="s">
        <v>40</v>
      </c>
      <c r="D274" s="4">
        <f>IF(C274 &lt; "2024-25", INDEX('Historic replacements'!$D$3:$D$233, MATCH('Non-household delivery'!A274, 'Historic replacements'!$A$3:$A$233, 0)), INDEX('PR24 Forecast'!$X$5:$X$140, MATCH('Non-household delivery'!A274, 'PR24 Forecast'!$AA$5:$AA$140, 0)))</f>
        <v>205.89400000000001</v>
      </c>
      <c r="E274" s="9">
        <f>IFERROR(IF('Non-household delivery'!C274&lt;="2024-25", INDEX( 'PR19 Forecast'!$D$4:$D$139, MATCH('Non-household delivery'!A274, 'PR19 Forecast'!$G$4:$G$139, 0)), INDEX('PR24 Forecast'!$U$5:$U$140, MATCH('Non-household delivery'!$A274, 'PR24 Forecast'!$AA$5:$AA$140, 0))), "")</f>
        <v>0.87717999999999996</v>
      </c>
      <c r="F274" s="4">
        <f>IFERROR(INDEX('Historic replacements'!$F$3:$F$233, MATCH('Non-household delivery'!$A274, 'Historic replacements'!$A$3:$A$233, 0)), "")</f>
        <v>12.358000000000001</v>
      </c>
      <c r="G274" s="9">
        <f>IFERROR(IF($C274 &lt;= "2023-24", $F274, IF(C274 = "2024-25", INDEX( 'PR24 Forecast'!$U$5:$U$140, MATCH('Non-household delivery'!$A274, 'PR24 Forecast'!$AA$5:$AA$140, 0)), 'Non-household delivery'!E274)),"")</f>
        <v>12.358000000000001</v>
      </c>
      <c r="H274" s="10">
        <f t="shared" si="27"/>
        <v>6.0021175944903686E-2</v>
      </c>
      <c r="I274" s="9" t="str">
        <f>IF(C274&gt;="2025-26",D274*'Non-household rates'!$O$54*'Non-household rates'!$O$85, "")</f>
        <v/>
      </c>
      <c r="J274" s="9" t="str">
        <f t="shared" si="26"/>
        <v/>
      </c>
      <c r="M274"/>
    </row>
    <row r="275" spans="1:13" ht="14.25">
      <c r="A275" s="4" t="str">
        <f t="shared" si="24"/>
        <v>TMS25</v>
      </c>
      <c r="B275" s="4" t="s">
        <v>47</v>
      </c>
      <c r="C275" s="4" t="s">
        <v>65</v>
      </c>
      <c r="D275" s="4">
        <f>IF(C275 &lt; "2024-25", INDEX('Historic replacements'!$D$3:$D$233, MATCH('Non-household delivery'!A275, 'Historic replacements'!$A$3:$A$233, 0)), INDEX('PR24 Forecast'!$X$5:$X$140, MATCH('Non-household delivery'!A275, 'PR24 Forecast'!$AA$5:$AA$140, 0)))</f>
        <v>206.84416666666661</v>
      </c>
      <c r="E275" s="9">
        <f>IFERROR(IF('Non-household delivery'!C275&lt;="2024-25", INDEX( 'PR19 Forecast'!$D$4:$D$139, MATCH('Non-household delivery'!A275, 'PR19 Forecast'!$G$4:$G$139, 0)), INDEX('PR24 Forecast'!$U$5:$U$140, MATCH('Non-household delivery'!$A275, 'PR24 Forecast'!$AA$5:$AA$140, 0))), "")</f>
        <v>0.87717999999999996</v>
      </c>
      <c r="F275" s="4" t="str">
        <f>IFERROR(INDEX('Historic replacements'!$F$3:$F$233, MATCH('Non-household delivery'!$A275, 'Historic replacements'!$A$3:$A$233, 0)), "")</f>
        <v/>
      </c>
      <c r="G275" s="9">
        <f>IFERROR(IF($C275 &lt;= "2023-24", $F275, IF(C275 = "2024-25", INDEX( 'PR24 Forecast'!$U$5:$U$140, MATCH('Non-household delivery'!$A275, 'PR24 Forecast'!$AA$5:$AA$140, 0)), 'Non-household delivery'!E275)),"")</f>
        <v>10.935</v>
      </c>
      <c r="H275" s="10">
        <f t="shared" si="27"/>
        <v>5.2865885348470885E-2</v>
      </c>
      <c r="I275" s="9" t="str">
        <f>IF(C275&gt;="2025-26",D275*'Non-household rates'!$O$54*'Non-household rates'!$O$85, "")</f>
        <v/>
      </c>
      <c r="J275" s="9" t="str">
        <f t="shared" si="26"/>
        <v/>
      </c>
      <c r="M275"/>
    </row>
    <row r="276" spans="1:13" ht="14.25">
      <c r="A276" s="4" t="str">
        <f t="shared" si="24"/>
        <v>TMS26</v>
      </c>
      <c r="B276" s="4" t="s">
        <v>47</v>
      </c>
      <c r="C276" s="4" t="s">
        <v>101</v>
      </c>
      <c r="D276" s="4">
        <f>IF(C276 &lt; "2024-25", INDEX('Historic replacements'!$D$3:$D$233, MATCH('Non-household delivery'!A276, 'Historic replacements'!$A$3:$A$233, 0)), INDEX('PR24 Forecast'!$X$5:$X$140, MATCH('Non-household delivery'!A276, 'PR24 Forecast'!$AA$5:$AA$140, 0)))</f>
        <v>204.96293145061651</v>
      </c>
      <c r="E276" s="9">
        <f>IFERROR(IF('Non-household delivery'!C276&lt;="2024-25", INDEX( 'PR19 Forecast'!$D$4:$D$139, MATCH('Non-household delivery'!A276, 'PR19 Forecast'!$G$4:$G$139, 0)), INDEX('PR24 Forecast'!$U$5:$U$140, MATCH('Non-household delivery'!$A276, 'PR24 Forecast'!$AA$5:$AA$140, 0))), "")</f>
        <v>22.657294136440068</v>
      </c>
      <c r="F276" s="4" t="str">
        <f>IFERROR(INDEX('Historic replacements'!$F$3:$F$233, MATCH('Non-household delivery'!$A276, 'Historic replacements'!$A$3:$A$233, 0)), "")</f>
        <v/>
      </c>
      <c r="G276" s="9">
        <f>IFERROR(IF($C276 &lt;= "2023-24", $F276, IF(C276 = "2024-25", INDEX( 'PR24 Forecast'!$U$5:$U$140, MATCH('Non-household delivery'!$A276, 'PR24 Forecast'!$AA$5:$AA$140, 0)), 'Non-household delivery'!E276)),"")</f>
        <v>22.657294136440068</v>
      </c>
      <c r="H276" s="10">
        <f t="shared" si="27"/>
        <v>0.11054337472675681</v>
      </c>
      <c r="I276" s="9">
        <f>IF(C276&gt;="2025-26",D276*'Non-household rates'!$O$54*'Non-household rates'!$O$85, "")</f>
        <v>4.1794698529553154</v>
      </c>
      <c r="J276" s="9">
        <f t="shared" ref="J276:J337" si="28">IF(C276 &gt;="2025-26", E276-I276, "")</f>
        <v>18.477824283484754</v>
      </c>
      <c r="M276"/>
    </row>
    <row r="277" spans="1:13" ht="14.25">
      <c r="A277" s="4" t="str">
        <f t="shared" si="24"/>
        <v>TMS27</v>
      </c>
      <c r="B277" s="4" t="s">
        <v>47</v>
      </c>
      <c r="C277" s="4" t="s">
        <v>102</v>
      </c>
      <c r="D277" s="4">
        <f>IF(C277 &lt; "2024-25", INDEX('Historic replacements'!$D$3:$D$233, MATCH('Non-household delivery'!A277, 'Historic replacements'!$A$3:$A$233, 0)), INDEX('PR24 Forecast'!$X$5:$X$140, MATCH('Non-household delivery'!A277, 'PR24 Forecast'!$AA$5:$AA$140, 0)))</f>
        <v>203.08202338236649</v>
      </c>
      <c r="E277" s="9">
        <f>IFERROR(IF('Non-household delivery'!C277&lt;="2024-25", INDEX( 'PR19 Forecast'!$D$4:$D$139, MATCH('Non-household delivery'!A277, 'PR19 Forecast'!$G$4:$G$139, 0)), INDEX('PR24 Forecast'!$U$5:$U$140, MATCH('Non-household delivery'!$A277, 'PR24 Forecast'!$AA$5:$AA$140, 0))), "")</f>
        <v>22.657294136440068</v>
      </c>
      <c r="F277" s="4" t="str">
        <f>IFERROR(INDEX('Historic replacements'!$F$3:$F$233, MATCH('Non-household delivery'!$A277, 'Historic replacements'!$A$3:$A$233, 0)), "")</f>
        <v/>
      </c>
      <c r="G277" s="9">
        <f>IFERROR(IF($C277 &lt;= "2023-24", $F277, IF(C277 = "2024-25", INDEX( 'PR24 Forecast'!$U$5:$U$140, MATCH('Non-household delivery'!$A277, 'PR24 Forecast'!$AA$5:$AA$140, 0)), 'Non-household delivery'!E277)),"")</f>
        <v>22.657294136440068</v>
      </c>
      <c r="H277" s="10">
        <f t="shared" si="27"/>
        <v>0.11156720697912541</v>
      </c>
      <c r="I277" s="9">
        <f>IF(C277&gt;="2025-26",D277*'Non-household rates'!$O$54*'Non-household rates'!$O$85, "")</f>
        <v>4.1411156075715567</v>
      </c>
      <c r="J277" s="9">
        <f t="shared" si="28"/>
        <v>18.516178528868512</v>
      </c>
      <c r="M277"/>
    </row>
    <row r="278" spans="1:13" ht="14.25">
      <c r="A278" s="4" t="str">
        <f t="shared" si="24"/>
        <v>TMS28</v>
      </c>
      <c r="B278" s="4" t="s">
        <v>47</v>
      </c>
      <c r="C278" s="4" t="s">
        <v>103</v>
      </c>
      <c r="D278" s="4">
        <f>IF(C278 &lt; "2024-25", INDEX('Historic replacements'!$D$3:$D$233, MATCH('Non-household delivery'!A278, 'Historic replacements'!$A$3:$A$233, 0)), INDEX('PR24 Forecast'!$X$5:$X$140, MATCH('Non-household delivery'!A278, 'PR24 Forecast'!$AA$5:$AA$140, 0)))</f>
        <v>201.20104005895661</v>
      </c>
      <c r="E278" s="9">
        <f>IFERROR(IF('Non-household delivery'!C278&lt;="2024-25", INDEX( 'PR19 Forecast'!$D$4:$D$139, MATCH('Non-household delivery'!A278, 'PR19 Forecast'!$G$4:$G$139, 0)), INDEX('PR24 Forecast'!$U$5:$U$140, MATCH('Non-household delivery'!$A278, 'PR24 Forecast'!$AA$5:$AA$140, 0))), "")</f>
        <v>22.657294136440068</v>
      </c>
      <c r="F278" s="4" t="str">
        <f>IFERROR(INDEX('Historic replacements'!$F$3:$F$233, MATCH('Non-household delivery'!$A278, 'Historic replacements'!$A$3:$A$233, 0)), "")</f>
        <v/>
      </c>
      <c r="G278" s="9">
        <f>IFERROR(IF($C278 &lt;= "2023-24", $F278, IF(C278 = "2024-25", INDEX( 'PR24 Forecast'!$U$5:$U$140, MATCH('Non-household delivery'!$A278, 'PR24 Forecast'!$AA$5:$AA$140, 0)), 'Non-household delivery'!E278)),"")</f>
        <v>22.657294136440068</v>
      </c>
      <c r="H278" s="10">
        <f t="shared" si="27"/>
        <v>0.11261022373344071</v>
      </c>
      <c r="I278" s="9">
        <f>IF(C278&gt;="2025-26",D278*'Non-household rates'!$O$54*'Non-household rates'!$O$85, "")</f>
        <v>4.1027598276338688</v>
      </c>
      <c r="J278" s="9">
        <f t="shared" si="28"/>
        <v>18.5545343088062</v>
      </c>
      <c r="M278"/>
    </row>
    <row r="279" spans="1:13" ht="14.25">
      <c r="A279" s="4" t="str">
        <f t="shared" si="24"/>
        <v>TMS29</v>
      </c>
      <c r="B279" s="4" t="s">
        <v>47</v>
      </c>
      <c r="C279" s="4" t="s">
        <v>104</v>
      </c>
      <c r="D279" s="4">
        <f>IF(C279 &lt; "2024-25", INDEX('Historic replacements'!$D$3:$D$233, MATCH('Non-household delivery'!A279, 'Historic replacements'!$A$3:$A$233, 0)), INDEX('PR24 Forecast'!$X$5:$X$140, MATCH('Non-household delivery'!A279, 'PR24 Forecast'!$AA$5:$AA$140, 0)))</f>
        <v>199.3204999999999</v>
      </c>
      <c r="E279" s="9">
        <f>IFERROR(IF('Non-household delivery'!C279&lt;="2024-25", INDEX( 'PR19 Forecast'!$D$4:$D$139, MATCH('Non-household delivery'!A279, 'PR19 Forecast'!$G$4:$G$139, 0)), INDEX('PR24 Forecast'!$U$5:$U$140, MATCH('Non-household delivery'!$A279, 'PR24 Forecast'!$AA$5:$AA$140, 0))), "")</f>
        <v>22.657294136440068</v>
      </c>
      <c r="F279" s="4" t="str">
        <f>IFERROR(INDEX('Historic replacements'!$F$3:$F$233, MATCH('Non-household delivery'!$A279, 'Historic replacements'!$A$3:$A$233, 0)), "")</f>
        <v/>
      </c>
      <c r="G279" s="9">
        <f>IFERROR(IF($C279 &lt;= "2023-24", $F279, IF(C279 = "2024-25", INDEX( 'PR24 Forecast'!$U$5:$U$140, MATCH('Non-household delivery'!$A279, 'PR24 Forecast'!$AA$5:$AA$140, 0)), 'Non-household delivery'!E279)),"")</f>
        <v>22.657294136440068</v>
      </c>
      <c r="H279" s="10">
        <f t="shared" si="27"/>
        <v>0.11367267359072489</v>
      </c>
      <c r="I279" s="9">
        <f>IF(C279&gt;="2025-26",D279*'Non-household rates'!$O$54*'Non-household rates'!$O$85, "")</f>
        <v>4.064413086454584</v>
      </c>
      <c r="J279" s="9">
        <f t="shared" si="28"/>
        <v>18.592881049985486</v>
      </c>
      <c r="M279"/>
    </row>
    <row r="280" spans="1:13" ht="14.25">
      <c r="A280" s="4" t="str">
        <f t="shared" si="24"/>
        <v>TMS30</v>
      </c>
      <c r="B280" s="4" t="s">
        <v>47</v>
      </c>
      <c r="C280" s="4" t="s">
        <v>105</v>
      </c>
      <c r="D280" s="4">
        <f>IF(C280 &lt; "2024-25", INDEX('Historic replacements'!$D$3:$D$233, MATCH('Non-household delivery'!A280, 'Historic replacements'!$A$3:$A$233, 0)), INDEX('PR24 Forecast'!$X$5:$X$140, MATCH('Non-household delivery'!A280, 'PR24 Forecast'!$AA$5:$AA$140, 0)))</f>
        <v>197.43958333333319</v>
      </c>
      <c r="E280" s="9">
        <f>IFERROR(IF('Non-household delivery'!C280&lt;="2024-25", INDEX( 'PR19 Forecast'!$D$4:$D$139, MATCH('Non-household delivery'!A280, 'PR19 Forecast'!$G$4:$G$139, 0)), INDEX('PR24 Forecast'!$U$5:$U$140, MATCH('Non-household delivery'!$A280, 'PR24 Forecast'!$AA$5:$AA$140, 0))), "")</f>
        <v>22.657294136440068</v>
      </c>
      <c r="F280" s="4" t="str">
        <f>IFERROR(INDEX('Historic replacements'!$F$3:$F$233, MATCH('Non-household delivery'!$A280, 'Historic replacements'!$A$3:$A$233, 0)), "")</f>
        <v/>
      </c>
      <c r="G280" s="9">
        <f>IFERROR(IF($C280 &lt;= "2023-24", $F280, IF(C280 = "2024-25", INDEX( 'PR24 Forecast'!$U$5:$U$140, MATCH('Non-household delivery'!$A280, 'PR24 Forecast'!$AA$5:$AA$140, 0)), 'Non-household delivery'!E280)),"")</f>
        <v>22.657294136440068</v>
      </c>
      <c r="H280" s="10">
        <f t="shared" si="27"/>
        <v>0.11475558119563201</v>
      </c>
      <c r="I280" s="9">
        <f>IF(C280&gt;="2025-26",D280*'Non-household rates'!$O$54*'Non-household rates'!$O$85, "")</f>
        <v>4.0260586657375441</v>
      </c>
      <c r="J280" s="9">
        <f t="shared" si="28"/>
        <v>18.631235470702524</v>
      </c>
      <c r="M280"/>
    </row>
    <row r="281" spans="1:13" ht="14.25">
      <c r="A281" s="4" t="str">
        <f t="shared" si="24"/>
        <v>WSH12</v>
      </c>
      <c r="B281" s="4" t="s">
        <v>48</v>
      </c>
      <c r="C281" s="4" t="s">
        <v>28</v>
      </c>
      <c r="D281" s="4">
        <f>IF(C281 &lt; "2024-25", INDEX('Historic replacements'!$D$3:$D$233, MATCH('Non-household delivery'!A281, 'Historic replacements'!$A$3:$A$233, 0)), INDEX('PR24 Forecast'!$X$5:$X$140, MATCH('Non-household delivery'!A281, 'PR24 Forecast'!$AA$5:$AA$140, 0)))</f>
        <v>117.399</v>
      </c>
      <c r="E281" s="9" t="str">
        <f>IFERROR(IF('Non-household delivery'!C281&lt;="2024-25", INDEX( 'PR19 Forecast'!$D$4:$D$139, MATCH('Non-household delivery'!A281, 'PR19 Forecast'!$G$4:$G$139, 0)), INDEX('PR24 Forecast'!$U$5:$U$140, MATCH('Non-household delivery'!$A281, 'PR24 Forecast'!$AA$5:$AA$140, 0))), "")</f>
        <v/>
      </c>
      <c r="F281" s="4">
        <f>IFERROR(INDEX('Historic replacements'!$F$3:$F$233, MATCH('Non-household delivery'!$A281, 'Historic replacements'!$A$3:$A$233, 0)), "")</f>
        <v>4.2009999999999996</v>
      </c>
      <c r="G281" s="9">
        <f>IFERROR(IF($C281 &lt;= "2023-24", $F281, IF(C281 = "2024-25", INDEX( 'PR24 Forecast'!$U$5:$U$140, MATCH('Non-household delivery'!$A281, 'PR24 Forecast'!$AA$5:$AA$140, 0)), 'Non-household delivery'!E281)),"")</f>
        <v>4.2009999999999996</v>
      </c>
      <c r="H281" s="10">
        <f t="shared" si="27"/>
        <v>3.5783950459543946E-2</v>
      </c>
      <c r="I281" s="9" t="str">
        <f>IF(C281&gt;="2025-26",D281*'Non-household rates'!$O$54*'Non-household rates'!$O$85, "")</f>
        <v/>
      </c>
      <c r="J281" s="9" t="str">
        <f t="shared" si="28"/>
        <v/>
      </c>
      <c r="M281"/>
    </row>
    <row r="282" spans="1:13" ht="14.25">
      <c r="A282" s="4" t="str">
        <f t="shared" si="24"/>
        <v>WSH13</v>
      </c>
      <c r="B282" s="4" t="s">
        <v>48</v>
      </c>
      <c r="C282" s="4" t="s">
        <v>29</v>
      </c>
      <c r="D282" s="4">
        <f>IF(C282 &lt; "2024-25", INDEX('Historic replacements'!$D$3:$D$233, MATCH('Non-household delivery'!A282, 'Historic replacements'!$A$3:$A$233, 0)), INDEX('PR24 Forecast'!$X$5:$X$140, MATCH('Non-household delivery'!A282, 'PR24 Forecast'!$AA$5:$AA$140, 0)))</f>
        <v>117.351</v>
      </c>
      <c r="E282" s="9" t="str">
        <f>IFERROR(IF('Non-household delivery'!C282&lt;="2024-25", INDEX( 'PR19 Forecast'!$D$4:$D$139, MATCH('Non-household delivery'!A282, 'PR19 Forecast'!$G$4:$G$139, 0)), INDEX('PR24 Forecast'!$U$5:$U$140, MATCH('Non-household delivery'!$A282, 'PR24 Forecast'!$AA$5:$AA$140, 0))), "")</f>
        <v/>
      </c>
      <c r="F282" s="4">
        <f>IFERROR(INDEX('Historic replacements'!$F$3:$F$233, MATCH('Non-household delivery'!$A282, 'Historic replacements'!$A$3:$A$233, 0)), "")</f>
        <v>3.2829999999999999</v>
      </c>
      <c r="G282" s="9">
        <f>IFERROR(IF($C282 &lt;= "2023-24", $F282, IF(C282 = "2024-25", INDEX( 'PR24 Forecast'!$U$5:$U$140, MATCH('Non-household delivery'!$A282, 'PR24 Forecast'!$AA$5:$AA$140, 0)), 'Non-household delivery'!E282)),"")</f>
        <v>3.2829999999999999</v>
      </c>
      <c r="H282" s="10">
        <f t="shared" si="27"/>
        <v>2.7975901355761775E-2</v>
      </c>
      <c r="I282" s="9" t="str">
        <f>IF(C282&gt;="2025-26",D282*'Non-household rates'!$O$54*'Non-household rates'!$O$85, "")</f>
        <v/>
      </c>
      <c r="J282" s="9" t="str">
        <f t="shared" si="28"/>
        <v/>
      </c>
      <c r="M282"/>
    </row>
    <row r="283" spans="1:13" ht="14.25">
      <c r="A283" s="4" t="str">
        <f t="shared" si="24"/>
        <v>WSH14</v>
      </c>
      <c r="B283" s="4" t="s">
        <v>48</v>
      </c>
      <c r="C283" s="4" t="s">
        <v>30</v>
      </c>
      <c r="D283" s="4">
        <f>IF(C283 &lt; "2024-25", INDEX('Historic replacements'!$D$3:$D$233, MATCH('Non-household delivery'!A283, 'Historic replacements'!$A$3:$A$233, 0)), INDEX('PR24 Forecast'!$X$5:$X$140, MATCH('Non-household delivery'!A283, 'PR24 Forecast'!$AA$5:$AA$140, 0)))</f>
        <v>117.101</v>
      </c>
      <c r="E283" s="9" t="str">
        <f>IFERROR(IF('Non-household delivery'!C283&lt;="2024-25", INDEX( 'PR19 Forecast'!$D$4:$D$139, MATCH('Non-household delivery'!A283, 'PR19 Forecast'!$G$4:$G$139, 0)), INDEX('PR24 Forecast'!$U$5:$U$140, MATCH('Non-household delivery'!$A283, 'PR24 Forecast'!$AA$5:$AA$140, 0))), "")</f>
        <v/>
      </c>
      <c r="F283" s="4">
        <f>IFERROR(INDEX('Historic replacements'!$F$3:$F$233, MATCH('Non-household delivery'!$A283, 'Historic replacements'!$A$3:$A$233, 0)), "")</f>
        <v>3.0270000000000001</v>
      </c>
      <c r="G283" s="9">
        <f>IFERROR(IF($C283 &lt;= "2023-24", $F283, IF(C283 = "2024-25", INDEX( 'PR24 Forecast'!$U$5:$U$140, MATCH('Non-household delivery'!$A283, 'PR24 Forecast'!$AA$5:$AA$140, 0)), 'Non-household delivery'!E283)),"")</f>
        <v>3.0270000000000001</v>
      </c>
      <c r="H283" s="10">
        <f t="shared" si="27"/>
        <v>2.5849480363105356E-2</v>
      </c>
      <c r="I283" s="9" t="str">
        <f>IF(C283&gt;="2025-26",D283*'Non-household rates'!$O$54*'Non-household rates'!$O$85, "")</f>
        <v/>
      </c>
      <c r="J283" s="9" t="str">
        <f t="shared" si="28"/>
        <v/>
      </c>
      <c r="M283"/>
    </row>
    <row r="284" spans="1:13" ht="14.25">
      <c r="A284" s="4" t="str">
        <f t="shared" si="24"/>
        <v>WSH15</v>
      </c>
      <c r="B284" s="4" t="s">
        <v>48</v>
      </c>
      <c r="C284" s="4" t="s">
        <v>31</v>
      </c>
      <c r="D284" s="4">
        <f>IF(C284 &lt; "2024-25", INDEX('Historic replacements'!$D$3:$D$233, MATCH('Non-household delivery'!A284, 'Historic replacements'!$A$3:$A$233, 0)), INDEX('PR24 Forecast'!$X$5:$X$140, MATCH('Non-household delivery'!A284, 'PR24 Forecast'!$AA$5:$AA$140, 0)))</f>
        <v>114.86799999999999</v>
      </c>
      <c r="E284" s="9" t="str">
        <f>IFERROR(IF('Non-household delivery'!C284&lt;="2024-25", INDEX( 'PR19 Forecast'!$D$4:$D$139, MATCH('Non-household delivery'!A284, 'PR19 Forecast'!$G$4:$G$139, 0)), INDEX('PR24 Forecast'!$U$5:$U$140, MATCH('Non-household delivery'!$A284, 'PR24 Forecast'!$AA$5:$AA$140, 0))), "")</f>
        <v/>
      </c>
      <c r="F284" s="4">
        <f>IFERROR(INDEX('Historic replacements'!$F$3:$F$233, MATCH('Non-household delivery'!$A284, 'Historic replacements'!$A$3:$A$233, 0)), "")</f>
        <v>3.0859999999999999</v>
      </c>
      <c r="G284" s="9">
        <f>IFERROR(IF($C284 &lt;= "2023-24", $F284, IF(C284 = "2024-25", INDEX( 'PR24 Forecast'!$U$5:$U$140, MATCH('Non-household delivery'!$A284, 'PR24 Forecast'!$AA$5:$AA$140, 0)), 'Non-household delivery'!E284)),"")</f>
        <v>3.0859999999999999</v>
      </c>
      <c r="H284" s="10">
        <f t="shared" si="27"/>
        <v>2.6865619667792596E-2</v>
      </c>
      <c r="I284" s="9" t="str">
        <f>IF(C284&gt;="2025-26",D284*'Non-household rates'!$O$54*'Non-household rates'!$O$85, "")</f>
        <v/>
      </c>
      <c r="J284" s="9" t="str">
        <f t="shared" si="28"/>
        <v/>
      </c>
      <c r="M284"/>
    </row>
    <row r="285" spans="1:13" ht="14.25">
      <c r="A285" s="4" t="str">
        <f t="shared" si="24"/>
        <v>WSH16</v>
      </c>
      <c r="B285" s="4" t="s">
        <v>48</v>
      </c>
      <c r="C285" s="4" t="s">
        <v>32</v>
      </c>
      <c r="D285" s="4">
        <f>IF(C285 &lt; "2024-25", INDEX('Historic replacements'!$D$3:$D$233, MATCH('Non-household delivery'!A285, 'Historic replacements'!$A$3:$A$233, 0)), INDEX('PR24 Forecast'!$X$5:$X$140, MATCH('Non-household delivery'!A285, 'PR24 Forecast'!$AA$5:$AA$140, 0)))</f>
        <v>114.85299999999999</v>
      </c>
      <c r="E285" s="9" t="str">
        <f>IFERROR(IF('Non-household delivery'!C285&lt;="2024-25", INDEX( 'PR19 Forecast'!$D$4:$D$139, MATCH('Non-household delivery'!A285, 'PR19 Forecast'!$G$4:$G$139, 0)), INDEX('PR24 Forecast'!$U$5:$U$140, MATCH('Non-household delivery'!$A285, 'PR24 Forecast'!$AA$5:$AA$140, 0))), "")</f>
        <v/>
      </c>
      <c r="F285" s="4">
        <f>IFERROR(INDEX('Historic replacements'!$F$3:$F$233, MATCH('Non-household delivery'!$A285, 'Historic replacements'!$A$3:$A$233, 0)), "")</f>
        <v>2.407</v>
      </c>
      <c r="G285" s="9">
        <f>IFERROR(IF($C285 &lt;= "2023-24", $F285, IF(C285 = "2024-25", INDEX( 'PR24 Forecast'!$U$5:$U$140, MATCH('Non-household delivery'!$A285, 'PR24 Forecast'!$AA$5:$AA$140, 0)), 'Non-household delivery'!E285)),"")</f>
        <v>2.407</v>
      </c>
      <c r="H285" s="10">
        <f t="shared" si="27"/>
        <v>2.0957223581447592E-2</v>
      </c>
      <c r="I285" s="9" t="str">
        <f>IF(C285&gt;="2025-26",D285*'Non-household rates'!$O$54*'Non-household rates'!$O$85, "")</f>
        <v/>
      </c>
      <c r="J285" s="9" t="str">
        <f t="shared" si="28"/>
        <v/>
      </c>
      <c r="M285"/>
    </row>
    <row r="286" spans="1:13" ht="14.25">
      <c r="A286" s="4" t="str">
        <f t="shared" ref="A286:A337" si="29">B286&amp;RIGHT(C286,2)</f>
        <v>WSH17</v>
      </c>
      <c r="B286" s="4" t="s">
        <v>48</v>
      </c>
      <c r="C286" s="4" t="s">
        <v>33</v>
      </c>
      <c r="D286" s="4">
        <f>IF(C286 &lt; "2024-25", INDEX('Historic replacements'!$D$3:$D$233, MATCH('Non-household delivery'!A286, 'Historic replacements'!$A$3:$A$233, 0)), INDEX('PR24 Forecast'!$X$5:$X$140, MATCH('Non-household delivery'!A286, 'PR24 Forecast'!$AA$5:$AA$140, 0)))</f>
        <v>116.101</v>
      </c>
      <c r="E286" s="9" t="str">
        <f>IFERROR(IF('Non-household delivery'!C286&lt;="2024-25", INDEX( 'PR19 Forecast'!$D$4:$D$139, MATCH('Non-household delivery'!A286, 'PR19 Forecast'!$G$4:$G$139, 0)), INDEX('PR24 Forecast'!$U$5:$U$140, MATCH('Non-household delivery'!$A286, 'PR24 Forecast'!$AA$5:$AA$140, 0))), "")</f>
        <v/>
      </c>
      <c r="F286" s="4">
        <f>IFERROR(INDEX('Historic replacements'!$F$3:$F$233, MATCH('Non-household delivery'!$A286, 'Historic replacements'!$A$3:$A$233, 0)), "")</f>
        <v>2.4009999999999998</v>
      </c>
      <c r="G286" s="9">
        <f>IFERROR(IF($C286 &lt;= "2023-24", $F286, IF(C286 = "2024-25", INDEX( 'PR24 Forecast'!$U$5:$U$140, MATCH('Non-household delivery'!$A286, 'PR24 Forecast'!$AA$5:$AA$140, 0)), 'Non-household delivery'!E286)),"")</f>
        <v>2.4009999999999998</v>
      </c>
      <c r="H286" s="10">
        <f t="shared" si="27"/>
        <v>2.06802697651183E-2</v>
      </c>
      <c r="I286" s="9" t="str">
        <f>IF(C286&gt;="2025-26",D286*'Non-household rates'!$O$54*'Non-household rates'!$O$85, "")</f>
        <v/>
      </c>
      <c r="J286" s="9" t="str">
        <f t="shared" si="28"/>
        <v/>
      </c>
      <c r="M286"/>
    </row>
    <row r="287" spans="1:13" ht="14.25">
      <c r="A287" s="4" t="str">
        <f t="shared" si="29"/>
        <v>WSH18</v>
      </c>
      <c r="B287" s="4" t="s">
        <v>48</v>
      </c>
      <c r="C287" s="4" t="s">
        <v>34</v>
      </c>
      <c r="D287" s="4">
        <f>IF(C287 &lt; "2024-25", INDEX('Historic replacements'!$D$3:$D$233, MATCH('Non-household delivery'!A287, 'Historic replacements'!$A$3:$A$233, 0)), INDEX('PR24 Forecast'!$X$5:$X$140, MATCH('Non-household delivery'!A287, 'PR24 Forecast'!$AA$5:$AA$140, 0)))</f>
        <v>116.503</v>
      </c>
      <c r="E287" s="9">
        <f>IFERROR(IF('Non-household delivery'!C287&lt;="2024-25", INDEX( 'PR19 Forecast'!$D$4:$D$139, MATCH('Non-household delivery'!A287, 'PR19 Forecast'!$G$4:$G$139, 0)), INDEX('PR24 Forecast'!$U$5:$U$140, MATCH('Non-household delivery'!$A287, 'PR24 Forecast'!$AA$5:$AA$140, 0))), "")</f>
        <v>2.089</v>
      </c>
      <c r="F287" s="4">
        <f>IFERROR(INDEX('Historic replacements'!$F$3:$F$233, MATCH('Non-household delivery'!$A287, 'Historic replacements'!$A$3:$A$233, 0)), "")</f>
        <v>2.089</v>
      </c>
      <c r="G287" s="9">
        <f>IFERROR(IF($C287 &lt;= "2023-24", $F287, IF(C287 = "2024-25", INDEX( 'PR24 Forecast'!$U$5:$U$140, MATCH('Non-household delivery'!$A287, 'PR24 Forecast'!$AA$5:$AA$140, 0)), 'Non-household delivery'!E287)),"")</f>
        <v>2.089</v>
      </c>
      <c r="H287" s="10">
        <f t="shared" si="27"/>
        <v>1.7930868732994001E-2</v>
      </c>
      <c r="I287" s="9" t="str">
        <f>IF(C287&gt;="2025-26",D287*'Non-household rates'!$O$54*'Non-household rates'!$O$85, "")</f>
        <v/>
      </c>
      <c r="J287" s="9" t="str">
        <f t="shared" si="28"/>
        <v/>
      </c>
      <c r="M287"/>
    </row>
    <row r="288" spans="1:13" ht="14.25">
      <c r="A288" s="4" t="str">
        <f t="shared" si="29"/>
        <v>WSH19</v>
      </c>
      <c r="B288" s="4" t="s">
        <v>48</v>
      </c>
      <c r="C288" s="4" t="s">
        <v>35</v>
      </c>
      <c r="D288" s="4">
        <f>IF(C288 &lt; "2024-25", INDEX('Historic replacements'!$D$3:$D$233, MATCH('Non-household delivery'!A288, 'Historic replacements'!$A$3:$A$233, 0)), INDEX('PR24 Forecast'!$X$5:$X$140, MATCH('Non-household delivery'!A288, 'PR24 Forecast'!$AA$5:$AA$140, 0)))</f>
        <v>116.357</v>
      </c>
      <c r="E288" s="9">
        <f>IFERROR(IF('Non-household delivery'!C288&lt;="2024-25", INDEX( 'PR19 Forecast'!$D$4:$D$139, MATCH('Non-household delivery'!A288, 'PR19 Forecast'!$G$4:$G$139, 0)), INDEX('PR24 Forecast'!$U$5:$U$140, MATCH('Non-household delivery'!$A288, 'PR24 Forecast'!$AA$5:$AA$140, 0))), "")</f>
        <v>2.2999999999999998</v>
      </c>
      <c r="F288" s="4">
        <f>IFERROR(INDEX('Historic replacements'!$F$3:$F$233, MATCH('Non-household delivery'!$A288, 'Historic replacements'!$A$3:$A$233, 0)), "")</f>
        <v>2.2999999999999998</v>
      </c>
      <c r="G288" s="9">
        <f>IFERROR(IF($C288 &lt;= "2023-24", $F288, IF(C288 = "2024-25", INDEX( 'PR24 Forecast'!$U$5:$U$140, MATCH('Non-household delivery'!$A288, 'PR24 Forecast'!$AA$5:$AA$140, 0)), 'Non-household delivery'!E288)),"")</f>
        <v>2.2999999999999998</v>
      </c>
      <c r="H288" s="10">
        <f t="shared" si="27"/>
        <v>1.9766752322593395E-2</v>
      </c>
      <c r="I288" s="9" t="str">
        <f>IF(C288&gt;="2025-26",D288*'Non-household rates'!$O$54*'Non-household rates'!$O$85, "")</f>
        <v/>
      </c>
      <c r="J288" s="9" t="str">
        <f t="shared" si="28"/>
        <v/>
      </c>
      <c r="M288"/>
    </row>
    <row r="289" spans="1:13" ht="14.25">
      <c r="A289" s="4" t="str">
        <f t="shared" si="29"/>
        <v>WSH20</v>
      </c>
      <c r="B289" s="4" t="s">
        <v>48</v>
      </c>
      <c r="C289" s="4" t="s">
        <v>36</v>
      </c>
      <c r="D289" s="4">
        <f>IF(C289 &lt; "2024-25", INDEX('Historic replacements'!$D$3:$D$233, MATCH('Non-household delivery'!A289, 'Historic replacements'!$A$3:$A$233, 0)), INDEX('PR24 Forecast'!$X$5:$X$140, MATCH('Non-household delivery'!A289, 'PR24 Forecast'!$AA$5:$AA$140, 0)))</f>
        <v>116.45699999999999</v>
      </c>
      <c r="E289" s="9">
        <f>IFERROR(IF('Non-household delivery'!C289&lt;="2024-25", INDEX( 'PR19 Forecast'!$D$4:$D$139, MATCH('Non-household delivery'!A289, 'PR19 Forecast'!$G$4:$G$139, 0)), INDEX('PR24 Forecast'!$U$5:$U$140, MATCH('Non-household delivery'!$A289, 'PR24 Forecast'!$AA$5:$AA$140, 0))), "")</f>
        <v>2.9279999999999999</v>
      </c>
      <c r="F289" s="4">
        <f>IFERROR(INDEX('Historic replacements'!$F$3:$F$233, MATCH('Non-household delivery'!$A289, 'Historic replacements'!$A$3:$A$233, 0)), "")</f>
        <v>2.024</v>
      </c>
      <c r="G289" s="9">
        <f>IFERROR(IF($C289 &lt;= "2023-24", $F289, IF(C289 = "2024-25", INDEX( 'PR24 Forecast'!$U$5:$U$140, MATCH('Non-household delivery'!$A289, 'PR24 Forecast'!$AA$5:$AA$140, 0)), 'Non-household delivery'!E289)),"")</f>
        <v>2.024</v>
      </c>
      <c r="H289" s="10">
        <f t="shared" si="27"/>
        <v>1.7379805421743649E-2</v>
      </c>
      <c r="I289" s="9" t="str">
        <f>IF(C289&gt;="2025-26",D289*'Non-household rates'!$O$54*'Non-household rates'!$O$85, "")</f>
        <v/>
      </c>
      <c r="J289" s="9" t="str">
        <f t="shared" si="28"/>
        <v/>
      </c>
      <c r="M289"/>
    </row>
    <row r="290" spans="1:13" ht="14.25">
      <c r="A290" s="4" t="str">
        <f t="shared" si="29"/>
        <v>WSH21</v>
      </c>
      <c r="B290" s="4" t="s">
        <v>48</v>
      </c>
      <c r="C290" s="4" t="s">
        <v>37</v>
      </c>
      <c r="D290" s="4">
        <f>IF(C290 &lt; "2024-25", INDEX('Historic replacements'!$D$3:$D$233, MATCH('Non-household delivery'!A290, 'Historic replacements'!$A$3:$A$233, 0)), INDEX('PR24 Forecast'!$X$5:$X$140, MATCH('Non-household delivery'!A290, 'PR24 Forecast'!$AA$5:$AA$140, 0)))</f>
        <v>116.79900000000001</v>
      </c>
      <c r="E290" s="9">
        <f>IFERROR(IF('Non-household delivery'!C290&lt;="2024-25", INDEX( 'PR19 Forecast'!$D$4:$D$139, MATCH('Non-household delivery'!A290, 'PR19 Forecast'!$G$4:$G$139, 0)), INDEX('PR24 Forecast'!$U$5:$U$140, MATCH('Non-household delivery'!$A290, 'PR24 Forecast'!$AA$5:$AA$140, 0))), "")</f>
        <v>2.9279999999999999</v>
      </c>
      <c r="F290" s="4">
        <f>IFERROR(INDEX('Historic replacements'!$F$3:$F$233, MATCH('Non-household delivery'!$A290, 'Historic replacements'!$A$3:$A$233, 0)), "")</f>
        <v>1.1850000000000001</v>
      </c>
      <c r="G290" s="9">
        <f>IFERROR(IF($C290 &lt;= "2023-24", $F290, IF(C290 = "2024-25", INDEX( 'PR24 Forecast'!$U$5:$U$140, MATCH('Non-household delivery'!$A290, 'PR24 Forecast'!$AA$5:$AA$140, 0)), 'Non-household delivery'!E290)),"")</f>
        <v>1.1850000000000001</v>
      </c>
      <c r="H290" s="10">
        <f t="shared" si="27"/>
        <v>1.0145634808517196E-2</v>
      </c>
      <c r="I290" s="9" t="str">
        <f>IF(C290&gt;="2025-26",D290*'Non-household rates'!$O$54*'Non-household rates'!$O$85, "")</f>
        <v/>
      </c>
      <c r="J290" s="9" t="str">
        <f t="shared" si="28"/>
        <v/>
      </c>
      <c r="M290"/>
    </row>
    <row r="291" spans="1:13" ht="14.25">
      <c r="A291" s="4" t="str">
        <f t="shared" si="29"/>
        <v>WSH22</v>
      </c>
      <c r="B291" s="4" t="s">
        <v>48</v>
      </c>
      <c r="C291" s="4" t="s">
        <v>38</v>
      </c>
      <c r="D291" s="4">
        <f>IF(C291 &lt; "2024-25", INDEX('Historic replacements'!$D$3:$D$233, MATCH('Non-household delivery'!A291, 'Historic replacements'!$A$3:$A$233, 0)), INDEX('PR24 Forecast'!$X$5:$X$140, MATCH('Non-household delivery'!A291, 'PR24 Forecast'!$AA$5:$AA$140, 0)))</f>
        <v>117.173</v>
      </c>
      <c r="E291" s="9">
        <f>IFERROR(IF('Non-household delivery'!C291&lt;="2024-25", INDEX( 'PR19 Forecast'!$D$4:$D$139, MATCH('Non-household delivery'!A291, 'PR19 Forecast'!$G$4:$G$139, 0)), INDEX('PR24 Forecast'!$U$5:$U$140, MATCH('Non-household delivery'!$A291, 'PR24 Forecast'!$AA$5:$AA$140, 0))), "")</f>
        <v>2.9279999999999999</v>
      </c>
      <c r="F291" s="4">
        <f>IFERROR(INDEX('Historic replacements'!$F$3:$F$233, MATCH('Non-household delivery'!$A291, 'Historic replacements'!$A$3:$A$233, 0)), "")</f>
        <v>1.3839999999999999</v>
      </c>
      <c r="G291" s="9">
        <f>IFERROR(IF($C291 &lt;= "2023-24", $F291, IF(C291 = "2024-25", INDEX( 'PR24 Forecast'!$U$5:$U$140, MATCH('Non-household delivery'!$A291, 'PR24 Forecast'!$AA$5:$AA$140, 0)), 'Non-household delivery'!E291)),"")</f>
        <v>1.3839999999999999</v>
      </c>
      <c r="H291" s="10">
        <f t="shared" si="27"/>
        <v>1.1811594821332559E-2</v>
      </c>
      <c r="I291" s="9" t="str">
        <f>IF(C291&gt;="2025-26",D291*'Non-household rates'!$O$54*'Non-household rates'!$O$85, "")</f>
        <v/>
      </c>
      <c r="J291" s="9" t="str">
        <f t="shared" si="28"/>
        <v/>
      </c>
      <c r="M291"/>
    </row>
    <row r="292" spans="1:13" ht="14.25">
      <c r="A292" s="4" t="str">
        <f t="shared" si="29"/>
        <v>WSH23</v>
      </c>
      <c r="B292" s="4" t="s">
        <v>48</v>
      </c>
      <c r="C292" s="4" t="s">
        <v>39</v>
      </c>
      <c r="D292" s="4">
        <f>IF(C292 &lt; "2024-25", INDEX('Historic replacements'!$D$3:$D$233, MATCH('Non-household delivery'!A292, 'Historic replacements'!$A$3:$A$233, 0)), INDEX('PR24 Forecast'!$X$5:$X$140, MATCH('Non-household delivery'!A292, 'PR24 Forecast'!$AA$5:$AA$140, 0)))</f>
        <v>110.599</v>
      </c>
      <c r="E292" s="9">
        <f>IFERROR(IF('Non-household delivery'!C292&lt;="2024-25", INDEX( 'PR19 Forecast'!$D$4:$D$139, MATCH('Non-household delivery'!A292, 'PR19 Forecast'!$G$4:$G$139, 0)), INDEX('PR24 Forecast'!$U$5:$U$140, MATCH('Non-household delivery'!$A292, 'PR24 Forecast'!$AA$5:$AA$140, 0))), "")</f>
        <v>2.9279999999999999</v>
      </c>
      <c r="F292" s="4">
        <f>IFERROR(INDEX('Historic replacements'!$F$3:$F$233, MATCH('Non-household delivery'!$A292, 'Historic replacements'!$A$3:$A$233, 0)), "")</f>
        <v>1.3879999999999999</v>
      </c>
      <c r="G292" s="9">
        <f>IFERROR(IF($C292 &lt;= "2023-24", $F292, IF(C292 = "2024-25", INDEX( 'PR24 Forecast'!$U$5:$U$140, MATCH('Non-household delivery'!$A292, 'PR24 Forecast'!$AA$5:$AA$140, 0)), 'Non-household delivery'!E292)),"")</f>
        <v>1.3879999999999999</v>
      </c>
      <c r="H292" s="10">
        <f t="shared" si="27"/>
        <v>1.2549842222804907E-2</v>
      </c>
      <c r="I292" s="9" t="str">
        <f>IF(C292&gt;="2025-26",D292*'Non-household rates'!$O$54*'Non-household rates'!$O$85, "")</f>
        <v/>
      </c>
      <c r="J292" s="9" t="str">
        <f t="shared" si="28"/>
        <v/>
      </c>
      <c r="M292"/>
    </row>
    <row r="293" spans="1:13" ht="14.25">
      <c r="A293" s="4" t="str">
        <f t="shared" si="29"/>
        <v>WSH24</v>
      </c>
      <c r="B293" s="4" t="s">
        <v>48</v>
      </c>
      <c r="C293" s="4" t="s">
        <v>40</v>
      </c>
      <c r="D293" s="4">
        <f>IF(C293 &lt; "2024-25", INDEX('Historic replacements'!$D$3:$D$233, MATCH('Non-household delivery'!A293, 'Historic replacements'!$A$3:$A$233, 0)), INDEX('PR24 Forecast'!$X$5:$X$140, MATCH('Non-household delivery'!A293, 'PR24 Forecast'!$AA$5:$AA$140, 0)))</f>
        <v>109.92999999999998</v>
      </c>
      <c r="E293" s="9">
        <f>IFERROR(IF('Non-household delivery'!C293&lt;="2024-25", INDEX( 'PR19 Forecast'!$D$4:$D$139, MATCH('Non-household delivery'!A293, 'PR19 Forecast'!$G$4:$G$139, 0)), INDEX('PR24 Forecast'!$U$5:$U$140, MATCH('Non-household delivery'!$A293, 'PR24 Forecast'!$AA$5:$AA$140, 0))), "")</f>
        <v>2.9279999999999999</v>
      </c>
      <c r="F293" s="4">
        <f>IFERROR(INDEX('Historic replacements'!$F$3:$F$233, MATCH('Non-household delivery'!$A293, 'Historic replacements'!$A$3:$A$233, 0)), "")</f>
        <v>1.6940000000000002</v>
      </c>
      <c r="G293" s="9">
        <f>IFERROR(IF($C293 &lt;= "2023-24", $F293, IF(C293 = "2024-25", INDEX( 'PR24 Forecast'!$U$5:$U$140, MATCH('Non-household delivery'!$A293, 'PR24 Forecast'!$AA$5:$AA$140, 0)), 'Non-household delivery'!E293)),"")</f>
        <v>1.6940000000000002</v>
      </c>
      <c r="H293" s="10">
        <f t="shared" si="27"/>
        <v>1.5409806240334762E-2</v>
      </c>
      <c r="I293" s="9" t="str">
        <f>IF(C293&gt;="2025-26",D293*'Non-household rates'!$O$54*'Non-household rates'!$O$85, "")</f>
        <v/>
      </c>
      <c r="J293" s="9" t="str">
        <f t="shared" si="28"/>
        <v/>
      </c>
      <c r="M293"/>
    </row>
    <row r="294" spans="1:13" ht="14.25">
      <c r="A294" s="4" t="str">
        <f t="shared" si="29"/>
        <v>WSH25</v>
      </c>
      <c r="B294" s="4" t="s">
        <v>48</v>
      </c>
      <c r="C294" s="4" t="s">
        <v>65</v>
      </c>
      <c r="D294" s="4">
        <f>IF(C294 &lt; "2024-25", INDEX('Historic replacements'!$D$3:$D$233, MATCH('Non-household delivery'!A294, 'Historic replacements'!$A$3:$A$233, 0)), INDEX('PR24 Forecast'!$X$5:$X$140, MATCH('Non-household delivery'!A294, 'PR24 Forecast'!$AA$5:$AA$140, 0)))</f>
        <v>110.271</v>
      </c>
      <c r="E294" s="9">
        <f>IFERROR(IF('Non-household delivery'!C294&lt;="2024-25", INDEX( 'PR19 Forecast'!$D$4:$D$139, MATCH('Non-household delivery'!A294, 'PR19 Forecast'!$G$4:$G$139, 0)), INDEX('PR24 Forecast'!$U$5:$U$140, MATCH('Non-household delivery'!$A294, 'PR24 Forecast'!$AA$5:$AA$140, 0))), "")</f>
        <v>2.9279999999999999</v>
      </c>
      <c r="F294" s="4" t="str">
        <f>IFERROR(INDEX('Historic replacements'!$F$3:$F$233, MATCH('Non-household delivery'!$A294, 'Historic replacements'!$A$3:$A$233, 0)), "")</f>
        <v/>
      </c>
      <c r="G294" s="9">
        <f>IFERROR(IF($C294 &lt;= "2023-24", $F294, IF(C294 = "2024-25", INDEX( 'PR24 Forecast'!$U$5:$U$140, MATCH('Non-household delivery'!$A294, 'PR24 Forecast'!$AA$5:$AA$140, 0)), 'Non-household delivery'!E294)),"")</f>
        <v>1.1839999999999999</v>
      </c>
      <c r="H294" s="10">
        <f t="shared" si="27"/>
        <v>1.0737183847067677E-2</v>
      </c>
      <c r="I294" s="9" t="str">
        <f>IF(C294&gt;="2025-26",D294*'Non-household rates'!$O$54*'Non-household rates'!$O$85, "")</f>
        <v/>
      </c>
      <c r="J294" s="9" t="str">
        <f t="shared" si="28"/>
        <v/>
      </c>
      <c r="M294"/>
    </row>
    <row r="295" spans="1:13" ht="14.25">
      <c r="A295" s="4" t="str">
        <f t="shared" si="29"/>
        <v>WSH26</v>
      </c>
      <c r="B295" s="4" t="s">
        <v>48</v>
      </c>
      <c r="C295" s="4" t="s">
        <v>101</v>
      </c>
      <c r="D295" s="4">
        <f>IF(C295 &lt; "2024-25", INDEX('Historic replacements'!$D$3:$D$233, MATCH('Non-household delivery'!A295, 'Historic replacements'!$A$3:$A$233, 0)), INDEX('PR24 Forecast'!$X$5:$X$140, MATCH('Non-household delivery'!A295, 'PR24 Forecast'!$AA$5:$AA$140, 0)))</f>
        <v>110.60899999999999</v>
      </c>
      <c r="E295" s="9">
        <f>IFERROR(IF('Non-household delivery'!C295&lt;="2024-25", INDEX( 'PR19 Forecast'!$D$4:$D$139, MATCH('Non-household delivery'!A295, 'PR19 Forecast'!$G$4:$G$139, 0)), INDEX('PR24 Forecast'!$U$5:$U$140, MATCH('Non-household delivery'!$A295, 'PR24 Forecast'!$AA$5:$AA$140, 0))), "")</f>
        <v>8.5661316710611164</v>
      </c>
      <c r="F295" s="4" t="str">
        <f>IFERROR(INDEX('Historic replacements'!$F$3:$F$233, MATCH('Non-household delivery'!$A295, 'Historic replacements'!$A$3:$A$233, 0)), "")</f>
        <v/>
      </c>
      <c r="G295" s="9">
        <f>IFERROR(IF($C295 &lt;= "2023-24", $F295, IF(C295 = "2024-25", INDEX( 'PR24 Forecast'!$U$5:$U$140, MATCH('Non-household delivery'!$A295, 'PR24 Forecast'!$AA$5:$AA$140, 0)), 'Non-household delivery'!E295)),"")</f>
        <v>8.5661316710611164</v>
      </c>
      <c r="H295" s="10">
        <f t="shared" si="27"/>
        <v>7.7445159716308054E-2</v>
      </c>
      <c r="I295" s="9">
        <f>IF(C295&gt;="2025-26",D295*'Non-household rates'!$O$54*'Non-household rates'!$O$85, "")</f>
        <v>2.2554662820916827</v>
      </c>
      <c r="J295" s="9">
        <f t="shared" si="28"/>
        <v>6.3106653889694337</v>
      </c>
      <c r="M295"/>
    </row>
    <row r="296" spans="1:13" ht="14.25">
      <c r="A296" s="4" t="str">
        <f t="shared" si="29"/>
        <v>WSH27</v>
      </c>
      <c r="B296" s="4" t="s">
        <v>48</v>
      </c>
      <c r="C296" s="4" t="s">
        <v>102</v>
      </c>
      <c r="D296" s="4">
        <f>IF(C296 &lt; "2024-25", INDEX('Historic replacements'!$D$3:$D$233, MATCH('Non-household delivery'!A296, 'Historic replacements'!$A$3:$A$233, 0)), INDEX('PR24 Forecast'!$X$5:$X$140, MATCH('Non-household delivery'!A296, 'PR24 Forecast'!$AA$5:$AA$140, 0)))</f>
        <v>110.94499999999999</v>
      </c>
      <c r="E296" s="9">
        <f>IFERROR(IF('Non-household delivery'!C296&lt;="2024-25", INDEX( 'PR19 Forecast'!$D$4:$D$139, MATCH('Non-household delivery'!A296, 'PR19 Forecast'!$G$4:$G$139, 0)), INDEX('PR24 Forecast'!$U$5:$U$140, MATCH('Non-household delivery'!$A296, 'PR24 Forecast'!$AA$5:$AA$140, 0))), "")</f>
        <v>13.151694291952809</v>
      </c>
      <c r="F296" s="4" t="str">
        <f>IFERROR(INDEX('Historic replacements'!$F$3:$F$233, MATCH('Non-household delivery'!$A296, 'Historic replacements'!$A$3:$A$233, 0)), "")</f>
        <v/>
      </c>
      <c r="G296" s="9">
        <f>IFERROR(IF($C296 &lt;= "2023-24", $F296, IF(C296 = "2024-25", INDEX( 'PR24 Forecast'!$U$5:$U$140, MATCH('Non-household delivery'!$A296, 'PR24 Forecast'!$AA$5:$AA$140, 0)), 'Non-household delivery'!E296)),"")</f>
        <v>13.151694291952809</v>
      </c>
      <c r="H296" s="10">
        <f t="shared" si="27"/>
        <v>0.11854246961965668</v>
      </c>
      <c r="I296" s="9">
        <f>IF(C296&gt;="2025-26",D296*'Non-household rates'!$O$54*'Non-household rates'!$O$85, "")</f>
        <v>2.2623177740207554</v>
      </c>
      <c r="J296" s="9">
        <f t="shared" si="28"/>
        <v>10.889376517932053</v>
      </c>
      <c r="M296"/>
    </row>
    <row r="297" spans="1:13" ht="14.25">
      <c r="A297" s="4" t="str">
        <f t="shared" si="29"/>
        <v>WSH28</v>
      </c>
      <c r="B297" s="4" t="s">
        <v>48</v>
      </c>
      <c r="C297" s="4" t="s">
        <v>103</v>
      </c>
      <c r="D297" s="4">
        <f>IF(C297 &lt; "2024-25", INDEX('Historic replacements'!$D$3:$D$233, MATCH('Non-household delivery'!A297, 'Historic replacements'!$A$3:$A$233, 0)), INDEX('PR24 Forecast'!$X$5:$X$140, MATCH('Non-household delivery'!A297, 'PR24 Forecast'!$AA$5:$AA$140, 0)))</f>
        <v>111.279</v>
      </c>
      <c r="E297" s="9">
        <f>IFERROR(IF('Non-household delivery'!C297&lt;="2024-25", INDEX( 'PR19 Forecast'!$D$4:$D$139, MATCH('Non-household delivery'!A297, 'PR19 Forecast'!$G$4:$G$139, 0)), INDEX('PR24 Forecast'!$U$5:$U$140, MATCH('Non-household delivery'!$A297, 'PR24 Forecast'!$AA$5:$AA$140, 0))), "")</f>
        <v>12.94127768475181</v>
      </c>
      <c r="F297" s="4" t="str">
        <f>IFERROR(INDEX('Historic replacements'!$F$3:$F$233, MATCH('Non-household delivery'!$A297, 'Historic replacements'!$A$3:$A$233, 0)), "")</f>
        <v/>
      </c>
      <c r="G297" s="9">
        <f>IFERROR(IF($C297 &lt;= "2023-24", $F297, IF(C297 = "2024-25", INDEX( 'PR24 Forecast'!$U$5:$U$140, MATCH('Non-household delivery'!$A297, 'PR24 Forecast'!$AA$5:$AA$140, 0)), 'Non-household delivery'!E297)),"")</f>
        <v>12.94127768475181</v>
      </c>
      <c r="H297" s="10">
        <f t="shared" si="27"/>
        <v>0.11629577624486032</v>
      </c>
      <c r="I297" s="9">
        <f>IF(C297&gt;="2025-26",D297*'Non-household rates'!$O$54*'Non-household rates'!$O$85, "")</f>
        <v>2.2691284832597742</v>
      </c>
      <c r="J297" s="9">
        <f t="shared" si="28"/>
        <v>10.672149201492036</v>
      </c>
      <c r="M297"/>
    </row>
    <row r="298" spans="1:13" ht="14.25">
      <c r="A298" s="4" t="str">
        <f t="shared" si="29"/>
        <v>WSH29</v>
      </c>
      <c r="B298" s="4" t="s">
        <v>48</v>
      </c>
      <c r="C298" s="4" t="s">
        <v>104</v>
      </c>
      <c r="D298" s="4">
        <f>IF(C298 &lt; "2024-25", INDEX('Historic replacements'!$D$3:$D$233, MATCH('Non-household delivery'!A298, 'Historic replacements'!$A$3:$A$233, 0)), INDEX('PR24 Forecast'!$X$5:$X$140, MATCH('Non-household delivery'!A298, 'PR24 Forecast'!$AA$5:$AA$140, 0)))</f>
        <v>111.61199999999999</v>
      </c>
      <c r="E298" s="9">
        <f>IFERROR(IF('Non-household delivery'!C298&lt;="2024-25", INDEX( 'PR19 Forecast'!$D$4:$D$139, MATCH('Non-household delivery'!A298, 'PR19 Forecast'!$G$4:$G$139, 0)), INDEX('PR24 Forecast'!$U$5:$U$140, MATCH('Non-household delivery'!$A298, 'PR24 Forecast'!$AA$5:$AA$140, 0))), "")</f>
        <v>12.8540168962792</v>
      </c>
      <c r="F298" s="4" t="str">
        <f>IFERROR(INDEX('Historic replacements'!$F$3:$F$233, MATCH('Non-household delivery'!$A298, 'Historic replacements'!$A$3:$A$233, 0)), "")</f>
        <v/>
      </c>
      <c r="G298" s="9">
        <f>IFERROR(IF($C298 &lt;= "2023-24", $F298, IF(C298 = "2024-25", INDEX( 'PR24 Forecast'!$U$5:$U$140, MATCH('Non-household delivery'!$A298, 'PR24 Forecast'!$AA$5:$AA$140, 0)), 'Non-household delivery'!E298)),"")</f>
        <v>12.8540168962792</v>
      </c>
      <c r="H298" s="10">
        <f t="shared" si="27"/>
        <v>0.11516697932372147</v>
      </c>
      <c r="I298" s="9">
        <f>IF(C298&gt;="2025-26",D298*'Non-household rates'!$O$54*'Non-household rates'!$O$85, "")</f>
        <v>2.2759188011537659</v>
      </c>
      <c r="J298" s="9">
        <f t="shared" si="28"/>
        <v>10.578098095125434</v>
      </c>
      <c r="M298"/>
    </row>
    <row r="299" spans="1:13" ht="14.25">
      <c r="A299" s="4" t="str">
        <f t="shared" si="29"/>
        <v>WSH30</v>
      </c>
      <c r="B299" s="4" t="s">
        <v>48</v>
      </c>
      <c r="C299" s="4" t="s">
        <v>105</v>
      </c>
      <c r="D299" s="4">
        <f>IF(C299 &lt; "2024-25", INDEX('Historic replacements'!$D$3:$D$233, MATCH('Non-household delivery'!A299, 'Historic replacements'!$A$3:$A$233, 0)), INDEX('PR24 Forecast'!$X$5:$X$140, MATCH('Non-household delivery'!A299, 'PR24 Forecast'!$AA$5:$AA$140, 0)))</f>
        <v>111.944</v>
      </c>
      <c r="E299" s="9">
        <f>IFERROR(IF('Non-household delivery'!C299&lt;="2024-25", INDEX( 'PR19 Forecast'!$D$4:$D$139, MATCH('Non-household delivery'!A299, 'PR19 Forecast'!$G$4:$G$139, 0)), INDEX('PR24 Forecast'!$U$5:$U$140, MATCH('Non-household delivery'!$A299, 'PR24 Forecast'!$AA$5:$AA$140, 0))), "")</f>
        <v>14.469602222923159</v>
      </c>
      <c r="F299" s="4" t="str">
        <f>IFERROR(INDEX('Historic replacements'!$F$3:$F$233, MATCH('Non-household delivery'!$A299, 'Historic replacements'!$A$3:$A$233, 0)), "")</f>
        <v/>
      </c>
      <c r="G299" s="9">
        <f>IFERROR(IF($C299 &lt;= "2023-24", $F299, IF(C299 = "2024-25", INDEX( 'PR24 Forecast'!$U$5:$U$140, MATCH('Non-household delivery'!$A299, 'PR24 Forecast'!$AA$5:$AA$140, 0)), 'Non-household delivery'!E299)),"")</f>
        <v>14.469602222923159</v>
      </c>
      <c r="H299" s="10">
        <f t="shared" si="27"/>
        <v>0.12925750574325698</v>
      </c>
      <c r="I299" s="9">
        <f>IF(C299&gt;="2025-26",D299*'Non-household rates'!$O$54*'Non-household rates'!$O$85, "")</f>
        <v>2.2826887277027308</v>
      </c>
      <c r="J299" s="9">
        <f t="shared" si="28"/>
        <v>12.186913495220429</v>
      </c>
      <c r="M299"/>
    </row>
    <row r="300" spans="1:13" ht="14.25">
      <c r="A300" s="4" t="str">
        <f t="shared" si="29"/>
        <v>WSX12</v>
      </c>
      <c r="B300" s="4" t="s">
        <v>49</v>
      </c>
      <c r="C300" s="4" t="s">
        <v>28</v>
      </c>
      <c r="D300" s="4">
        <f>IF(C300 &lt; "2024-25", INDEX('Historic replacements'!$D$3:$D$233, MATCH('Non-household delivery'!A300, 'Historic replacements'!$A$3:$A$233, 0)), INDEX('PR24 Forecast'!$X$5:$X$140, MATCH('Non-household delivery'!A300, 'PR24 Forecast'!$AA$5:$AA$140, 0)))</f>
        <v>50.926000000000002</v>
      </c>
      <c r="E300" s="9" t="str">
        <f>IFERROR(IF('Non-household delivery'!C300&lt;="2024-25", INDEX( 'PR19 Forecast'!$D$4:$D$139, MATCH('Non-household delivery'!A300, 'PR19 Forecast'!$G$4:$G$139, 0)), INDEX('PR24 Forecast'!$U$5:$U$140, MATCH('Non-household delivery'!$A300, 'PR24 Forecast'!$AA$5:$AA$140, 0))), "")</f>
        <v/>
      </c>
      <c r="F300" s="4">
        <f>IFERROR(INDEX('Historic replacements'!$F$3:$F$233, MATCH('Non-household delivery'!$A300, 'Historic replacements'!$A$3:$A$233, 0)), "")</f>
        <v>2.5670000000000002</v>
      </c>
      <c r="G300" s="9">
        <f>IFERROR(IF($C300 &lt;= "2023-24", $F300, IF(C300 = "2024-25", INDEX( 'PR24 Forecast'!$U$5:$U$140, MATCH('Non-household delivery'!$A300, 'PR24 Forecast'!$AA$5:$AA$140, 0)), 'Non-household delivery'!E300)),"")</f>
        <v>2.5670000000000002</v>
      </c>
      <c r="H300" s="10">
        <f t="shared" si="27"/>
        <v>5.0406472136040534E-2</v>
      </c>
      <c r="I300" s="9" t="str">
        <f>IF(C300&gt;="2025-26",D300*'Non-household rates'!$O$54*'Non-household rates'!$O$85, "")</f>
        <v/>
      </c>
      <c r="J300" s="9" t="str">
        <f t="shared" si="28"/>
        <v/>
      </c>
      <c r="M300"/>
    </row>
    <row r="301" spans="1:13" ht="14.25">
      <c r="A301" s="4" t="str">
        <f t="shared" si="29"/>
        <v>WSX13</v>
      </c>
      <c r="B301" s="4" t="s">
        <v>49</v>
      </c>
      <c r="C301" s="4" t="s">
        <v>29</v>
      </c>
      <c r="D301" s="4">
        <f>IF(C301 &lt; "2024-25", INDEX('Historic replacements'!$D$3:$D$233, MATCH('Non-household delivery'!A301, 'Historic replacements'!$A$3:$A$233, 0)), INDEX('PR24 Forecast'!$X$5:$X$140, MATCH('Non-household delivery'!A301, 'PR24 Forecast'!$AA$5:$AA$140, 0)))</f>
        <v>50.628</v>
      </c>
      <c r="E301" s="9" t="str">
        <f>IFERROR(IF('Non-household delivery'!C301&lt;="2024-25", INDEX( 'PR19 Forecast'!$D$4:$D$139, MATCH('Non-household delivery'!A301, 'PR19 Forecast'!$G$4:$G$139, 0)), INDEX('PR24 Forecast'!$U$5:$U$140, MATCH('Non-household delivery'!$A301, 'PR24 Forecast'!$AA$5:$AA$140, 0))), "")</f>
        <v/>
      </c>
      <c r="F301" s="4">
        <f>IFERROR(INDEX('Historic replacements'!$F$3:$F$233, MATCH('Non-household delivery'!$A301, 'Historic replacements'!$A$3:$A$233, 0)), "")</f>
        <v>2.0760000000000001</v>
      </c>
      <c r="G301" s="9">
        <f>IFERROR(IF($C301 &lt;= "2023-24", $F301, IF(C301 = "2024-25", INDEX( 'PR24 Forecast'!$U$5:$U$140, MATCH('Non-household delivery'!$A301, 'PR24 Forecast'!$AA$5:$AA$140, 0)), 'Non-household delivery'!E301)),"")</f>
        <v>2.0760000000000001</v>
      </c>
      <c r="H301" s="10">
        <f t="shared" si="27"/>
        <v>4.1004977482815834E-2</v>
      </c>
      <c r="I301" s="9" t="str">
        <f>IF(C301&gt;="2025-26",D301*'Non-household rates'!$O$54*'Non-household rates'!$O$85, "")</f>
        <v/>
      </c>
      <c r="J301" s="9" t="str">
        <f t="shared" si="28"/>
        <v/>
      </c>
      <c r="M301"/>
    </row>
    <row r="302" spans="1:13" ht="14.25">
      <c r="A302" s="4" t="str">
        <f t="shared" si="29"/>
        <v>WSX14</v>
      </c>
      <c r="B302" s="4" t="s">
        <v>49</v>
      </c>
      <c r="C302" s="4" t="s">
        <v>30</v>
      </c>
      <c r="D302" s="4">
        <f>IF(C302 &lt; "2024-25", INDEX('Historic replacements'!$D$3:$D$233, MATCH('Non-household delivery'!A302, 'Historic replacements'!$A$3:$A$233, 0)), INDEX('PR24 Forecast'!$X$5:$X$140, MATCH('Non-household delivery'!A302, 'PR24 Forecast'!$AA$5:$AA$140, 0)))</f>
        <v>50.494</v>
      </c>
      <c r="E302" s="9" t="str">
        <f>IFERROR(IF('Non-household delivery'!C302&lt;="2024-25", INDEX( 'PR19 Forecast'!$D$4:$D$139, MATCH('Non-household delivery'!A302, 'PR19 Forecast'!$G$4:$G$139, 0)), INDEX('PR24 Forecast'!$U$5:$U$140, MATCH('Non-household delivery'!$A302, 'PR24 Forecast'!$AA$5:$AA$140, 0))), "")</f>
        <v/>
      </c>
      <c r="F302" s="4">
        <f>IFERROR(INDEX('Historic replacements'!$F$3:$F$233, MATCH('Non-household delivery'!$A302, 'Historic replacements'!$A$3:$A$233, 0)), "")</f>
        <v>2.5819999999999999</v>
      </c>
      <c r="G302" s="9">
        <f>IFERROR(IF($C302 &lt;= "2023-24", $F302, IF(C302 = "2024-25", INDEX( 'PR24 Forecast'!$U$5:$U$140, MATCH('Non-household delivery'!$A302, 'PR24 Forecast'!$AA$5:$AA$140, 0)), 'Non-household delivery'!E302)),"")</f>
        <v>2.5819999999999999</v>
      </c>
      <c r="H302" s="10">
        <f t="shared" si="27"/>
        <v>5.1134788291678217E-2</v>
      </c>
      <c r="I302" s="9" t="str">
        <f>IF(C302&gt;="2025-26",D302*'Non-household rates'!$O$54*'Non-household rates'!$O$85, "")</f>
        <v/>
      </c>
      <c r="J302" s="9" t="str">
        <f t="shared" si="28"/>
        <v/>
      </c>
      <c r="M302"/>
    </row>
    <row r="303" spans="1:13" ht="14.25">
      <c r="A303" s="4" t="str">
        <f t="shared" si="29"/>
        <v>WSX15</v>
      </c>
      <c r="B303" s="4" t="s">
        <v>49</v>
      </c>
      <c r="C303" s="4" t="s">
        <v>31</v>
      </c>
      <c r="D303" s="4">
        <f>IF(C303 &lt; "2024-25", INDEX('Historic replacements'!$D$3:$D$233, MATCH('Non-household delivery'!A303, 'Historic replacements'!$A$3:$A$233, 0)), INDEX('PR24 Forecast'!$X$5:$X$140, MATCH('Non-household delivery'!A303, 'PR24 Forecast'!$AA$5:$AA$140, 0)))</f>
        <v>50.414999999999999</v>
      </c>
      <c r="E303" s="9" t="str">
        <f>IFERROR(IF('Non-household delivery'!C303&lt;="2024-25", INDEX( 'PR19 Forecast'!$D$4:$D$139, MATCH('Non-household delivery'!A303, 'PR19 Forecast'!$G$4:$G$139, 0)), INDEX('PR24 Forecast'!$U$5:$U$140, MATCH('Non-household delivery'!$A303, 'PR24 Forecast'!$AA$5:$AA$140, 0))), "")</f>
        <v/>
      </c>
      <c r="F303" s="4">
        <f>IFERROR(INDEX('Historic replacements'!$F$3:$F$233, MATCH('Non-household delivery'!$A303, 'Historic replacements'!$A$3:$A$233, 0)), "")</f>
        <v>1.7589999999999999</v>
      </c>
      <c r="G303" s="9">
        <f>IFERROR(IF($C303 &lt;= "2023-24", $F303, IF(C303 = "2024-25", INDEX( 'PR24 Forecast'!$U$5:$U$140, MATCH('Non-household delivery'!$A303, 'PR24 Forecast'!$AA$5:$AA$140, 0)), 'Non-household delivery'!E303)),"")</f>
        <v>1.7589999999999999</v>
      </c>
      <c r="H303" s="10">
        <f t="shared" si="27"/>
        <v>3.4890409600317362E-2</v>
      </c>
      <c r="I303" s="9" t="str">
        <f>IF(C303&gt;="2025-26",D303*'Non-household rates'!$O$54*'Non-household rates'!$O$85, "")</f>
        <v/>
      </c>
      <c r="J303" s="9" t="str">
        <f t="shared" si="28"/>
        <v/>
      </c>
      <c r="M303"/>
    </row>
    <row r="304" spans="1:13" ht="14.25">
      <c r="A304" s="4" t="str">
        <f t="shared" si="29"/>
        <v>WSX16</v>
      </c>
      <c r="B304" s="4" t="s">
        <v>49</v>
      </c>
      <c r="C304" s="4" t="s">
        <v>32</v>
      </c>
      <c r="D304" s="4">
        <f>IF(C304 &lt; "2024-25", INDEX('Historic replacements'!$D$3:$D$233, MATCH('Non-household delivery'!A304, 'Historic replacements'!$A$3:$A$233, 0)), INDEX('PR24 Forecast'!$X$5:$X$140, MATCH('Non-household delivery'!A304, 'PR24 Forecast'!$AA$5:$AA$140, 0)))</f>
        <v>49.813000000000002</v>
      </c>
      <c r="E304" s="9" t="str">
        <f>IFERROR(IF('Non-household delivery'!C304&lt;="2024-25", INDEX( 'PR19 Forecast'!$D$4:$D$139, MATCH('Non-household delivery'!A304, 'PR19 Forecast'!$G$4:$G$139, 0)), INDEX('PR24 Forecast'!$U$5:$U$140, MATCH('Non-household delivery'!$A304, 'PR24 Forecast'!$AA$5:$AA$140, 0))), "")</f>
        <v/>
      </c>
      <c r="F304" s="4">
        <f>IFERROR(INDEX('Historic replacements'!$F$3:$F$233, MATCH('Non-household delivery'!$A304, 'Historic replacements'!$A$3:$A$233, 0)), "")</f>
        <v>1.46</v>
      </c>
      <c r="G304" s="9">
        <f>IFERROR(IF($C304 &lt;= "2023-24", $F304, IF(C304 = "2024-25", INDEX( 'PR24 Forecast'!$U$5:$U$140, MATCH('Non-household delivery'!$A304, 'PR24 Forecast'!$AA$5:$AA$140, 0)), 'Non-household delivery'!E304)),"")</f>
        <v>1.46</v>
      </c>
      <c r="H304" s="10">
        <f t="shared" si="27"/>
        <v>2.9309617971212332E-2</v>
      </c>
      <c r="I304" s="9" t="str">
        <f>IF(C304&gt;="2025-26",D304*'Non-household rates'!$O$54*'Non-household rates'!$O$85, "")</f>
        <v/>
      </c>
      <c r="J304" s="9" t="str">
        <f t="shared" si="28"/>
        <v/>
      </c>
      <c r="M304"/>
    </row>
    <row r="305" spans="1:13" ht="14.25">
      <c r="A305" s="4" t="str">
        <f t="shared" si="29"/>
        <v>WSX17</v>
      </c>
      <c r="B305" s="4" t="s">
        <v>49</v>
      </c>
      <c r="C305" s="4" t="s">
        <v>33</v>
      </c>
      <c r="D305" s="4">
        <f>IF(C305 &lt; "2024-25", INDEX('Historic replacements'!$D$3:$D$233, MATCH('Non-household delivery'!A305, 'Historic replacements'!$A$3:$A$233, 0)), INDEX('PR24 Forecast'!$X$5:$X$140, MATCH('Non-household delivery'!A305, 'PR24 Forecast'!$AA$5:$AA$140, 0)))</f>
        <v>49.567999999999998</v>
      </c>
      <c r="E305" s="9" t="str">
        <f>IFERROR(IF('Non-household delivery'!C305&lt;="2024-25", INDEX( 'PR19 Forecast'!$D$4:$D$139, MATCH('Non-household delivery'!A305, 'PR19 Forecast'!$G$4:$G$139, 0)), INDEX('PR24 Forecast'!$U$5:$U$140, MATCH('Non-household delivery'!$A305, 'PR24 Forecast'!$AA$5:$AA$140, 0))), "")</f>
        <v/>
      </c>
      <c r="F305" s="4">
        <f>IFERROR(INDEX('Historic replacements'!$F$3:$F$233, MATCH('Non-household delivery'!$A305, 'Historic replacements'!$A$3:$A$233, 0)), "")</f>
        <v>0.46700000000000003</v>
      </c>
      <c r="G305" s="9">
        <f>IFERROR(IF($C305 &lt;= "2023-24", $F305, IF(C305 = "2024-25", INDEX( 'PR24 Forecast'!$U$5:$U$140, MATCH('Non-household delivery'!$A305, 'PR24 Forecast'!$AA$5:$AA$140, 0)), 'Non-household delivery'!E305)),"")</f>
        <v>0.46700000000000003</v>
      </c>
      <c r="H305" s="10">
        <f t="shared" si="27"/>
        <v>9.4214009038089096E-3</v>
      </c>
      <c r="I305" s="9" t="str">
        <f>IF(C305&gt;="2025-26",D305*'Non-household rates'!$O$54*'Non-household rates'!$O$85, "")</f>
        <v/>
      </c>
      <c r="J305" s="9" t="str">
        <f t="shared" si="28"/>
        <v/>
      </c>
      <c r="M305"/>
    </row>
    <row r="306" spans="1:13" ht="14.25">
      <c r="A306" s="4" t="str">
        <f t="shared" si="29"/>
        <v>WSX18</v>
      </c>
      <c r="B306" s="4" t="s">
        <v>49</v>
      </c>
      <c r="C306" s="4" t="s">
        <v>34</v>
      </c>
      <c r="D306" s="4">
        <f>IF(C306 &lt; "2024-25", INDEX('Historic replacements'!$D$3:$D$233, MATCH('Non-household delivery'!A306, 'Historic replacements'!$A$3:$A$233, 0)), INDEX('PR24 Forecast'!$X$5:$X$140, MATCH('Non-household delivery'!A306, 'PR24 Forecast'!$AA$5:$AA$140, 0)))</f>
        <v>47.779000000000003</v>
      </c>
      <c r="E306" s="9">
        <f>IFERROR(IF('Non-household delivery'!C306&lt;="2024-25", INDEX( 'PR19 Forecast'!$D$4:$D$139, MATCH('Non-household delivery'!A306, 'PR19 Forecast'!$G$4:$G$139, 0)), INDEX('PR24 Forecast'!$U$5:$U$140, MATCH('Non-household delivery'!$A306, 'PR24 Forecast'!$AA$5:$AA$140, 0))), "")</f>
        <v>0.35399999999999998</v>
      </c>
      <c r="F306" s="4">
        <f>IFERROR(INDEX('Historic replacements'!$F$3:$F$233, MATCH('Non-household delivery'!$A306, 'Historic replacements'!$A$3:$A$233, 0)), "")</f>
        <v>0.35399999999999998</v>
      </c>
      <c r="G306" s="9">
        <f>IFERROR(IF($C306 &lt;= "2023-24", $F306, IF(C306 = "2024-25", INDEX( 'PR24 Forecast'!$U$5:$U$140, MATCH('Non-household delivery'!$A306, 'PR24 Forecast'!$AA$5:$AA$140, 0)), 'Non-household delivery'!E306)),"")</f>
        <v>0.35399999999999998</v>
      </c>
      <c r="H306" s="10">
        <f t="shared" si="27"/>
        <v>7.4091127901379254E-3</v>
      </c>
      <c r="I306" s="9" t="str">
        <f>IF(C306&gt;="2025-26",D306*'Non-household rates'!$O$54*'Non-household rates'!$O$85, "")</f>
        <v/>
      </c>
      <c r="J306" s="9" t="str">
        <f t="shared" si="28"/>
        <v/>
      </c>
      <c r="M306"/>
    </row>
    <row r="307" spans="1:13" ht="14.25">
      <c r="A307" s="4" t="str">
        <f t="shared" si="29"/>
        <v>WSX19</v>
      </c>
      <c r="B307" s="4" t="s">
        <v>49</v>
      </c>
      <c r="C307" s="4" t="s">
        <v>35</v>
      </c>
      <c r="D307" s="4">
        <f>IF(C307 &lt; "2024-25", INDEX('Historic replacements'!$D$3:$D$233, MATCH('Non-household delivery'!A307, 'Historic replacements'!$A$3:$A$233, 0)), INDEX('PR24 Forecast'!$X$5:$X$140, MATCH('Non-household delivery'!A307, 'PR24 Forecast'!$AA$5:$AA$140, 0)))</f>
        <v>47.759</v>
      </c>
      <c r="E307" s="9">
        <f>IFERROR(IF('Non-household delivery'!C307&lt;="2024-25", INDEX( 'PR19 Forecast'!$D$4:$D$139, MATCH('Non-household delivery'!A307, 'PR19 Forecast'!$G$4:$G$139, 0)), INDEX('PR24 Forecast'!$U$5:$U$140, MATCH('Non-household delivery'!$A307, 'PR24 Forecast'!$AA$5:$AA$140, 0))), "")</f>
        <v>0.90900000000000003</v>
      </c>
      <c r="F307" s="4">
        <f>IFERROR(INDEX('Historic replacements'!$F$3:$F$233, MATCH('Non-household delivery'!$A307, 'Historic replacements'!$A$3:$A$233, 0)), "")</f>
        <v>0.90900000000000003</v>
      </c>
      <c r="G307" s="9">
        <f>IFERROR(IF($C307 &lt;= "2023-24", $F307, IF(C307 = "2024-25", INDEX( 'PR24 Forecast'!$U$5:$U$140, MATCH('Non-household delivery'!$A307, 'PR24 Forecast'!$AA$5:$AA$140, 0)), 'Non-household delivery'!E307)),"")</f>
        <v>0.90900000000000003</v>
      </c>
      <c r="H307" s="10">
        <f t="shared" si="27"/>
        <v>1.9033061831277873E-2</v>
      </c>
      <c r="I307" s="9" t="str">
        <f>IF(C307&gt;="2025-26",D307*'Non-household rates'!$O$54*'Non-household rates'!$O$85, "")</f>
        <v/>
      </c>
      <c r="J307" s="9" t="str">
        <f t="shared" si="28"/>
        <v/>
      </c>
      <c r="M307"/>
    </row>
    <row r="308" spans="1:13" ht="14.25">
      <c r="A308" s="4" t="str">
        <f t="shared" si="29"/>
        <v>WSX20</v>
      </c>
      <c r="B308" s="4" t="s">
        <v>49</v>
      </c>
      <c r="C308" s="4" t="s">
        <v>36</v>
      </c>
      <c r="D308" s="4">
        <f>IF(C308 &lt; "2024-25", INDEX('Historic replacements'!$D$3:$D$233, MATCH('Non-household delivery'!A308, 'Historic replacements'!$A$3:$A$233, 0)), INDEX('PR24 Forecast'!$X$5:$X$140, MATCH('Non-household delivery'!A308, 'PR24 Forecast'!$AA$5:$AA$140, 0)))</f>
        <v>47.823999999999998</v>
      </c>
      <c r="E308" s="9">
        <f>IFERROR(IF('Non-household delivery'!C308&lt;="2024-25", INDEX( 'PR19 Forecast'!$D$4:$D$139, MATCH('Non-household delivery'!A308, 'PR19 Forecast'!$G$4:$G$139, 0)), INDEX('PR24 Forecast'!$U$5:$U$140, MATCH('Non-household delivery'!$A308, 'PR24 Forecast'!$AA$5:$AA$140, 0))), "")</f>
        <v>0.4</v>
      </c>
      <c r="F308" s="4">
        <f>IFERROR(INDEX('Historic replacements'!$F$3:$F$233, MATCH('Non-household delivery'!$A308, 'Historic replacements'!$A$3:$A$233, 0)), "")</f>
        <v>0.98</v>
      </c>
      <c r="G308" s="9">
        <f>IFERROR(IF($C308 &lt;= "2023-24", $F308, IF(C308 = "2024-25", INDEX( 'PR24 Forecast'!$U$5:$U$140, MATCH('Non-household delivery'!$A308, 'PR24 Forecast'!$AA$5:$AA$140, 0)), 'Non-household delivery'!E308)),"")</f>
        <v>0.98</v>
      </c>
      <c r="H308" s="10">
        <f t="shared" si="27"/>
        <v>2.0491803278688527E-2</v>
      </c>
      <c r="I308" s="9" t="str">
        <f>IF(C308&gt;="2025-26",D308*'Non-household rates'!$O$54*'Non-household rates'!$O$85, "")</f>
        <v/>
      </c>
      <c r="J308" s="9" t="str">
        <f t="shared" si="28"/>
        <v/>
      </c>
      <c r="M308"/>
    </row>
    <row r="309" spans="1:13" ht="14.25">
      <c r="A309" s="4" t="str">
        <f t="shared" si="29"/>
        <v>WSX21</v>
      </c>
      <c r="B309" s="4" t="s">
        <v>49</v>
      </c>
      <c r="C309" s="4" t="s">
        <v>37</v>
      </c>
      <c r="D309" s="4">
        <f>IF(C309 &lt; "2024-25", INDEX('Historic replacements'!$D$3:$D$233, MATCH('Non-household delivery'!A309, 'Historic replacements'!$A$3:$A$233, 0)), INDEX('PR24 Forecast'!$X$5:$X$140, MATCH('Non-household delivery'!A309, 'PR24 Forecast'!$AA$5:$AA$140, 0)))</f>
        <v>47.619</v>
      </c>
      <c r="E309" s="9">
        <f>IFERROR(IF('Non-household delivery'!C309&lt;="2024-25", INDEX( 'PR19 Forecast'!$D$4:$D$139, MATCH('Non-household delivery'!A309, 'PR19 Forecast'!$G$4:$G$139, 0)), INDEX('PR24 Forecast'!$U$5:$U$140, MATCH('Non-household delivery'!$A309, 'PR24 Forecast'!$AA$5:$AA$140, 0))), "")</f>
        <v>2.1989999999999998</v>
      </c>
      <c r="F309" s="4">
        <f>IFERROR(INDEX('Historic replacements'!$F$3:$F$233, MATCH('Non-household delivery'!$A309, 'Historic replacements'!$A$3:$A$233, 0)), "")</f>
        <v>0.71199999999999997</v>
      </c>
      <c r="G309" s="9">
        <f>IFERROR(IF($C309 &lt;= "2023-24", $F309, IF(C309 = "2024-25", INDEX( 'PR24 Forecast'!$U$5:$U$140, MATCH('Non-household delivery'!$A309, 'PR24 Forecast'!$AA$5:$AA$140, 0)), 'Non-household delivery'!E309)),"")</f>
        <v>0.71199999999999997</v>
      </c>
      <c r="H309" s="10">
        <f t="shared" si="27"/>
        <v>1.4952014952014951E-2</v>
      </c>
      <c r="I309" s="9" t="str">
        <f>IF(C309&gt;="2025-26",D309*'Non-household rates'!$O$54*'Non-household rates'!$O$85, "")</f>
        <v/>
      </c>
      <c r="J309" s="9" t="str">
        <f t="shared" si="28"/>
        <v/>
      </c>
      <c r="M309"/>
    </row>
    <row r="310" spans="1:13" ht="14.25">
      <c r="A310" s="4" t="str">
        <f t="shared" si="29"/>
        <v>WSX22</v>
      </c>
      <c r="B310" s="4" t="s">
        <v>49</v>
      </c>
      <c r="C310" s="4" t="s">
        <v>38</v>
      </c>
      <c r="D310" s="4">
        <f>IF(C310 &lt; "2024-25", INDEX('Historic replacements'!$D$3:$D$233, MATCH('Non-household delivery'!A310, 'Historic replacements'!$A$3:$A$233, 0)), INDEX('PR24 Forecast'!$X$5:$X$140, MATCH('Non-household delivery'!A310, 'PR24 Forecast'!$AA$5:$AA$140, 0)))</f>
        <v>47.573999999999998</v>
      </c>
      <c r="E310" s="9">
        <f>IFERROR(IF('Non-household delivery'!C310&lt;="2024-25", INDEX( 'PR19 Forecast'!$D$4:$D$139, MATCH('Non-household delivery'!A310, 'PR19 Forecast'!$G$4:$G$139, 0)), INDEX('PR24 Forecast'!$U$5:$U$140, MATCH('Non-household delivery'!$A310, 'PR24 Forecast'!$AA$5:$AA$140, 0))), "")</f>
        <v>2.1989999999999998</v>
      </c>
      <c r="F310" s="4">
        <f>IFERROR(INDEX('Historic replacements'!$F$3:$F$233, MATCH('Non-household delivery'!$A310, 'Historic replacements'!$A$3:$A$233, 0)), "")</f>
        <v>1.6239999999999999</v>
      </c>
      <c r="G310" s="9">
        <f>IFERROR(IF($C310 &lt;= "2023-24", $F310, IF(C310 = "2024-25", INDEX( 'PR24 Forecast'!$U$5:$U$140, MATCH('Non-household delivery'!$A310, 'PR24 Forecast'!$AA$5:$AA$140, 0)), 'Non-household delivery'!E310)),"")</f>
        <v>1.6239999999999999</v>
      </c>
      <c r="H310" s="10">
        <f t="shared" si="27"/>
        <v>3.4136292933114723E-2</v>
      </c>
      <c r="I310" s="9" t="str">
        <f>IF(C310&gt;="2025-26",D310*'Non-household rates'!$O$54*'Non-household rates'!$O$85, "")</f>
        <v/>
      </c>
      <c r="J310" s="9" t="str">
        <f t="shared" si="28"/>
        <v/>
      </c>
      <c r="M310"/>
    </row>
    <row r="311" spans="1:13" ht="14.25">
      <c r="A311" s="4" t="str">
        <f t="shared" si="29"/>
        <v>WSX23</v>
      </c>
      <c r="B311" s="4" t="s">
        <v>49</v>
      </c>
      <c r="C311" s="4" t="s">
        <v>39</v>
      </c>
      <c r="D311" s="4">
        <f>IF(C311 &lt; "2024-25", INDEX('Historic replacements'!$D$3:$D$233, MATCH('Non-household delivery'!A311, 'Historic replacements'!$A$3:$A$233, 0)), INDEX('PR24 Forecast'!$X$5:$X$140, MATCH('Non-household delivery'!A311, 'PR24 Forecast'!$AA$5:$AA$140, 0)))</f>
        <v>47.540999999999997</v>
      </c>
      <c r="E311" s="9">
        <f>IFERROR(IF('Non-household delivery'!C311&lt;="2024-25", INDEX( 'PR19 Forecast'!$D$4:$D$139, MATCH('Non-household delivery'!A311, 'PR19 Forecast'!$G$4:$G$139, 0)), INDEX('PR24 Forecast'!$U$5:$U$140, MATCH('Non-household delivery'!$A311, 'PR24 Forecast'!$AA$5:$AA$140, 0))), "")</f>
        <v>2.1989999999999998</v>
      </c>
      <c r="F311" s="4">
        <f>IFERROR(INDEX('Historic replacements'!$F$3:$F$233, MATCH('Non-household delivery'!$A311, 'Historic replacements'!$A$3:$A$233, 0)), "")</f>
        <v>0.32100000000000001</v>
      </c>
      <c r="G311" s="9">
        <f>IFERROR(IF($C311 &lt;= "2023-24", $F311, IF(C311 = "2024-25", INDEX( 'PR24 Forecast'!$U$5:$U$140, MATCH('Non-household delivery'!$A311, 'PR24 Forecast'!$AA$5:$AA$140, 0)), 'Non-household delivery'!E311)),"")</f>
        <v>0.32100000000000001</v>
      </c>
      <c r="H311" s="10">
        <f t="shared" si="27"/>
        <v>6.7520666372184015E-3</v>
      </c>
      <c r="I311" s="9" t="str">
        <f>IF(C311&gt;="2025-26",D311*'Non-household rates'!$O$54*'Non-household rates'!$O$85, "")</f>
        <v/>
      </c>
      <c r="J311" s="9" t="str">
        <f t="shared" si="28"/>
        <v/>
      </c>
      <c r="M311"/>
    </row>
    <row r="312" spans="1:13" ht="14.25">
      <c r="A312" s="4" t="str">
        <f t="shared" si="29"/>
        <v>WSX24</v>
      </c>
      <c r="B312" s="4" t="s">
        <v>49</v>
      </c>
      <c r="C312" s="4" t="s">
        <v>40</v>
      </c>
      <c r="D312" s="4">
        <f>IF(C312 &lt; "2024-25", INDEX('Historic replacements'!$D$3:$D$233, MATCH('Non-household delivery'!A312, 'Historic replacements'!$A$3:$A$233, 0)), INDEX('PR24 Forecast'!$X$5:$X$140, MATCH('Non-household delivery'!A312, 'PR24 Forecast'!$AA$5:$AA$140, 0)))</f>
        <v>47.454000000000001</v>
      </c>
      <c r="E312" s="9">
        <f>IFERROR(IF('Non-household delivery'!C312&lt;="2024-25", INDEX( 'PR19 Forecast'!$D$4:$D$139, MATCH('Non-household delivery'!A312, 'PR19 Forecast'!$G$4:$G$139, 0)), INDEX('PR24 Forecast'!$U$5:$U$140, MATCH('Non-household delivery'!$A312, 'PR24 Forecast'!$AA$5:$AA$140, 0))), "")</f>
        <v>2.1989999999999998</v>
      </c>
      <c r="F312" s="4">
        <f>IFERROR(INDEX('Historic replacements'!$F$3:$F$233, MATCH('Non-household delivery'!$A312, 'Historic replacements'!$A$3:$A$233, 0)), "")</f>
        <v>4.2000000000000003E-2</v>
      </c>
      <c r="G312" s="9">
        <f>IFERROR(IF($C312 &lt;= "2023-24", $F312, IF(C312 = "2024-25", INDEX( 'PR24 Forecast'!$U$5:$U$140, MATCH('Non-household delivery'!$A312, 'PR24 Forecast'!$AA$5:$AA$140, 0)), 'Non-household delivery'!E312)),"")</f>
        <v>4.2000000000000003E-2</v>
      </c>
      <c r="H312" s="10">
        <f t="shared" si="27"/>
        <v>8.850676444556835E-4</v>
      </c>
      <c r="I312" s="9" t="str">
        <f>IF(C312&gt;="2025-26",D312*'Non-household rates'!$O$54*'Non-household rates'!$O$85, "")</f>
        <v/>
      </c>
      <c r="J312" s="9" t="str">
        <f t="shared" si="28"/>
        <v/>
      </c>
      <c r="M312"/>
    </row>
    <row r="313" spans="1:13" ht="14.25">
      <c r="A313" s="4" t="str">
        <f t="shared" si="29"/>
        <v>WSX25</v>
      </c>
      <c r="B313" s="4" t="s">
        <v>49</v>
      </c>
      <c r="C313" s="4" t="s">
        <v>65</v>
      </c>
      <c r="D313" s="4">
        <f>IF(C313 &lt; "2024-25", INDEX('Historic replacements'!$D$3:$D$233, MATCH('Non-household delivery'!A313, 'Historic replacements'!$A$3:$A$233, 0)), INDEX('PR24 Forecast'!$X$5:$X$140, MATCH('Non-household delivery'!A313, 'PR24 Forecast'!$AA$5:$AA$140, 0)))</f>
        <v>47.193078689792102</v>
      </c>
      <c r="E313" s="9">
        <f>IFERROR(IF('Non-household delivery'!C313&lt;="2024-25", INDEX( 'PR19 Forecast'!$D$4:$D$139, MATCH('Non-household delivery'!A313, 'PR19 Forecast'!$G$4:$G$139, 0)), INDEX('PR24 Forecast'!$U$5:$U$140, MATCH('Non-household delivery'!$A313, 'PR24 Forecast'!$AA$5:$AA$140, 0))), "")</f>
        <v>2.1989999999999998</v>
      </c>
      <c r="F313" s="4" t="str">
        <f>IFERROR(INDEX('Historic replacements'!$F$3:$F$233, MATCH('Non-household delivery'!$A313, 'Historic replacements'!$A$3:$A$233, 0)), "")</f>
        <v/>
      </c>
      <c r="G313" s="9">
        <f>IFERROR(IF($C313 &lt;= "2023-24", $F313, IF(C313 = "2024-25", INDEX( 'PR24 Forecast'!$U$5:$U$140, MATCH('Non-household delivery'!$A313, 'PR24 Forecast'!$AA$5:$AA$140, 0)), 'Non-household delivery'!E313)),"")</f>
        <v>0</v>
      </c>
      <c r="H313" s="10">
        <f t="shared" si="27"/>
        <v>0</v>
      </c>
      <c r="I313" s="9" t="str">
        <f>IF(C313&gt;="2025-26",D313*'Non-household rates'!$O$54*'Non-household rates'!$O$85, "")</f>
        <v/>
      </c>
      <c r="J313" s="9" t="str">
        <f t="shared" si="28"/>
        <v/>
      </c>
      <c r="M313"/>
    </row>
    <row r="314" spans="1:13" ht="14.25">
      <c r="A314" s="4" t="str">
        <f t="shared" si="29"/>
        <v>WSX26</v>
      </c>
      <c r="B314" s="4" t="s">
        <v>49</v>
      </c>
      <c r="C314" s="4" t="s">
        <v>101</v>
      </c>
      <c r="D314" s="4">
        <f>IF(C314 &lt; "2024-25", INDEX('Historic replacements'!$D$3:$D$233, MATCH('Non-household delivery'!A314, 'Historic replacements'!$A$3:$A$233, 0)), INDEX('PR24 Forecast'!$X$5:$X$140, MATCH('Non-household delivery'!A314, 'PR24 Forecast'!$AA$5:$AA$140, 0)))</f>
        <v>47.093050496725994</v>
      </c>
      <c r="E314" s="9">
        <f>IFERROR(IF('Non-household delivery'!C314&lt;="2024-25", INDEX( 'PR19 Forecast'!$D$4:$D$139, MATCH('Non-household delivery'!A314, 'PR19 Forecast'!$G$4:$G$139, 0)), INDEX('PR24 Forecast'!$U$5:$U$140, MATCH('Non-household delivery'!$A314, 'PR24 Forecast'!$AA$5:$AA$140, 0))), "")</f>
        <v>3.1688913755036832</v>
      </c>
      <c r="F314" s="4" t="str">
        <f>IFERROR(INDEX('Historic replacements'!$F$3:$F$233, MATCH('Non-household delivery'!$A314, 'Historic replacements'!$A$3:$A$233, 0)), "")</f>
        <v/>
      </c>
      <c r="G314" s="9">
        <f>IFERROR(IF($C314 &lt;= "2023-24", $F314, IF(C314 = "2024-25", INDEX( 'PR24 Forecast'!$U$5:$U$140, MATCH('Non-household delivery'!$A314, 'PR24 Forecast'!$AA$5:$AA$140, 0)), 'Non-household delivery'!E314)),"")</f>
        <v>3.1688913755036832</v>
      </c>
      <c r="H314" s="10">
        <f t="shared" si="27"/>
        <v>6.7290000160936503E-2</v>
      </c>
      <c r="I314" s="9">
        <f>IF(C314&gt;="2025-26",D314*'Non-household rates'!$O$54*'Non-household rates'!$O$85, "")</f>
        <v>0.96029064105277562</v>
      </c>
      <c r="J314" s="9">
        <f t="shared" si="28"/>
        <v>2.2086007344509078</v>
      </c>
      <c r="M314"/>
    </row>
    <row r="315" spans="1:13" ht="14.25">
      <c r="A315" s="4" t="str">
        <f t="shared" si="29"/>
        <v>WSX27</v>
      </c>
      <c r="B315" s="4" t="s">
        <v>49</v>
      </c>
      <c r="C315" s="4" t="s">
        <v>102</v>
      </c>
      <c r="D315" s="4">
        <f>IF(C315 &lt; "2024-25", INDEX('Historic replacements'!$D$3:$D$233, MATCH('Non-household delivery'!A315, 'Historic replacements'!$A$3:$A$233, 0)), INDEX('PR24 Forecast'!$X$5:$X$140, MATCH('Non-household delivery'!A315, 'PR24 Forecast'!$AA$5:$AA$140, 0)))</f>
        <v>46.985931471454023</v>
      </c>
      <c r="E315" s="9">
        <f>IFERROR(IF('Non-household delivery'!C315&lt;="2024-25", INDEX( 'PR19 Forecast'!$D$4:$D$139, MATCH('Non-household delivery'!A315, 'PR19 Forecast'!$G$4:$G$139, 0)), INDEX('PR24 Forecast'!$U$5:$U$140, MATCH('Non-household delivery'!$A315, 'PR24 Forecast'!$AA$5:$AA$140, 0))), "")</f>
        <v>3.1688913755036832</v>
      </c>
      <c r="F315" s="4" t="str">
        <f>IFERROR(INDEX('Historic replacements'!$F$3:$F$233, MATCH('Non-household delivery'!$A315, 'Historic replacements'!$A$3:$A$233, 0)), "")</f>
        <v/>
      </c>
      <c r="G315" s="9">
        <f>IFERROR(IF($C315 &lt;= "2023-24", $F315, IF(C315 = "2024-25", INDEX( 'PR24 Forecast'!$U$5:$U$140, MATCH('Non-household delivery'!$A315, 'PR24 Forecast'!$AA$5:$AA$140, 0)), 'Non-household delivery'!E315)),"")</f>
        <v>3.1688913755036832</v>
      </c>
      <c r="H315" s="10">
        <f t="shared" si="27"/>
        <v>6.7443408617511844E-2</v>
      </c>
      <c r="I315" s="9">
        <f>IF(C315&gt;="2025-26",D315*'Non-household rates'!$O$54*'Non-household rates'!$O$85, "")</f>
        <v>0.95810634004949868</v>
      </c>
      <c r="J315" s="9">
        <f t="shared" si="28"/>
        <v>2.2107850354541845</v>
      </c>
      <c r="M315"/>
    </row>
    <row r="316" spans="1:13" ht="14.25">
      <c r="A316" s="4" t="str">
        <f t="shared" si="29"/>
        <v>WSX28</v>
      </c>
      <c r="B316" s="4" t="s">
        <v>49</v>
      </c>
      <c r="C316" s="4" t="s">
        <v>103</v>
      </c>
      <c r="D316" s="4">
        <f>IF(C316 &lt; "2024-25", INDEX('Historic replacements'!$D$3:$D$233, MATCH('Non-household delivery'!A316, 'Historic replacements'!$A$3:$A$233, 0)), INDEX('PR24 Forecast'!$X$5:$X$140, MATCH('Non-household delivery'!A316, 'PR24 Forecast'!$AA$5:$AA$140, 0)))</f>
        <v>46.881736872088368</v>
      </c>
      <c r="E316" s="9">
        <f>IFERROR(IF('Non-household delivery'!C316&lt;="2024-25", INDEX( 'PR19 Forecast'!$D$4:$D$139, MATCH('Non-household delivery'!A316, 'PR19 Forecast'!$G$4:$G$139, 0)), INDEX('PR24 Forecast'!$U$5:$U$140, MATCH('Non-household delivery'!$A316, 'PR24 Forecast'!$AA$5:$AA$140, 0))), "")</f>
        <v>3.1688913755036832</v>
      </c>
      <c r="F316" s="4" t="str">
        <f>IFERROR(INDEX('Historic replacements'!$F$3:$F$233, MATCH('Non-household delivery'!$A316, 'Historic replacements'!$A$3:$A$233, 0)), "")</f>
        <v/>
      </c>
      <c r="G316" s="9">
        <f>IFERROR(IF($C316 &lt;= "2023-24", $F316, IF(C316 = "2024-25", INDEX( 'PR24 Forecast'!$U$5:$U$140, MATCH('Non-household delivery'!$A316, 'PR24 Forecast'!$AA$5:$AA$140, 0)), 'Non-household delivery'!E316)),"")</f>
        <v>3.1688913755036832</v>
      </c>
      <c r="H316" s="10">
        <f t="shared" si="27"/>
        <v>6.759330150565139E-2</v>
      </c>
      <c r="I316" s="9">
        <f>IF(C316&gt;="2025-26",D316*'Non-household rates'!$O$54*'Non-household rates'!$O$85, "")</f>
        <v>0.9559816720238834</v>
      </c>
      <c r="J316" s="9">
        <f t="shared" si="28"/>
        <v>2.2129097034797995</v>
      </c>
      <c r="M316"/>
    </row>
    <row r="317" spans="1:13" ht="14.25">
      <c r="A317" s="4" t="str">
        <f t="shared" si="29"/>
        <v>WSX29</v>
      </c>
      <c r="B317" s="4" t="s">
        <v>49</v>
      </c>
      <c r="C317" s="4" t="s">
        <v>104</v>
      </c>
      <c r="D317" s="4">
        <f>IF(C317 &lt; "2024-25", INDEX('Historic replacements'!$D$3:$D$233, MATCH('Non-household delivery'!A317, 'Historic replacements'!$A$3:$A$233, 0)), INDEX('PR24 Forecast'!$X$5:$X$140, MATCH('Non-household delivery'!A317, 'PR24 Forecast'!$AA$5:$AA$140, 0)))</f>
        <v>46.810481202133552</v>
      </c>
      <c r="E317" s="9">
        <f>IFERROR(IF('Non-household delivery'!C317&lt;="2024-25", INDEX( 'PR19 Forecast'!$D$4:$D$139, MATCH('Non-household delivery'!A317, 'PR19 Forecast'!$G$4:$G$139, 0)), INDEX('PR24 Forecast'!$U$5:$U$140, MATCH('Non-household delivery'!$A317, 'PR24 Forecast'!$AA$5:$AA$140, 0))), "")</f>
        <v>3.168891375503684</v>
      </c>
      <c r="F317" s="4" t="str">
        <f>IFERROR(INDEX('Historic replacements'!$F$3:$F$233, MATCH('Non-household delivery'!$A317, 'Historic replacements'!$A$3:$A$233, 0)), "")</f>
        <v/>
      </c>
      <c r="G317" s="9">
        <f>IFERROR(IF($C317 &lt;= "2023-24", $F317, IF(C317 = "2024-25", INDEX( 'PR24 Forecast'!$U$5:$U$140, MATCH('Non-household delivery'!$A317, 'PR24 Forecast'!$AA$5:$AA$140, 0)), 'Non-household delivery'!E317)),"")</f>
        <v>3.168891375503684</v>
      </c>
      <c r="H317" s="10">
        <f t="shared" si="27"/>
        <v>6.7696193120083778E-2</v>
      </c>
      <c r="I317" s="9">
        <f>IF(C317&gt;="2025-26",D317*'Non-household rates'!$O$54*'Non-household rates'!$O$85, "")</f>
        <v>0.95452867307270439</v>
      </c>
      <c r="J317" s="9">
        <f t="shared" si="28"/>
        <v>2.2143627024309795</v>
      </c>
      <c r="M317"/>
    </row>
    <row r="318" spans="1:13" ht="14.25">
      <c r="A318" s="4" t="str">
        <f t="shared" si="29"/>
        <v>WSX30</v>
      </c>
      <c r="B318" s="4" t="s">
        <v>49</v>
      </c>
      <c r="C318" s="4" t="s">
        <v>105</v>
      </c>
      <c r="D318" s="4">
        <f>IF(C318 &lt; "2024-25", INDEX('Historic replacements'!$D$3:$D$233, MATCH('Non-household delivery'!A318, 'Historic replacements'!$A$3:$A$233, 0)), INDEX('PR24 Forecast'!$X$5:$X$140, MATCH('Non-household delivery'!A318, 'PR24 Forecast'!$AA$5:$AA$140, 0)))</f>
        <v>46.742178246606287</v>
      </c>
      <c r="E318" s="9">
        <f>IFERROR(IF('Non-household delivery'!C318&lt;="2024-25", INDEX( 'PR19 Forecast'!$D$4:$D$139, MATCH('Non-household delivery'!A318, 'PR19 Forecast'!$G$4:$G$139, 0)), INDEX('PR24 Forecast'!$U$5:$U$140, MATCH('Non-household delivery'!$A318, 'PR24 Forecast'!$AA$5:$AA$140, 0))), "")</f>
        <v>3.168891375503684</v>
      </c>
      <c r="F318" s="4" t="str">
        <f>IFERROR(INDEX('Historic replacements'!$F$3:$F$233, MATCH('Non-household delivery'!$A318, 'Historic replacements'!$A$3:$A$233, 0)), "")</f>
        <v/>
      </c>
      <c r="G318" s="9">
        <f>IFERROR(IF($C318 &lt;= "2023-24", $F318, IF(C318 = "2024-25", INDEX( 'PR24 Forecast'!$U$5:$U$140, MATCH('Non-household delivery'!$A318, 'PR24 Forecast'!$AA$5:$AA$140, 0)), 'Non-household delivery'!E318)),"")</f>
        <v>3.168891375503684</v>
      </c>
      <c r="H318" s="10">
        <f t="shared" si="27"/>
        <v>6.7795115554627819E-2</v>
      </c>
      <c r="I318" s="9">
        <f>IF(C318&gt;="2025-26",D318*'Non-household rates'!$O$54*'Non-household rates'!$O$85, "")</f>
        <v>0.953135883940184</v>
      </c>
      <c r="J318" s="9">
        <f t="shared" si="28"/>
        <v>2.2157554915634998</v>
      </c>
      <c r="M318"/>
    </row>
    <row r="319" spans="1:13" ht="14.25">
      <c r="A319" s="4" t="str">
        <f t="shared" si="29"/>
        <v>YKY12</v>
      </c>
      <c r="B319" s="4" t="s">
        <v>50</v>
      </c>
      <c r="C319" s="4" t="s">
        <v>28</v>
      </c>
      <c r="D319" s="4">
        <f>IF(C319 &lt; "2024-25", INDEX('Historic replacements'!$D$3:$D$233, MATCH('Non-household delivery'!A319, 'Historic replacements'!$A$3:$A$233, 0)), INDEX('PR24 Forecast'!$X$5:$X$140, MATCH('Non-household delivery'!A319, 'PR24 Forecast'!$AA$5:$AA$140, 0)))</f>
        <v>150.21600000000001</v>
      </c>
      <c r="E319" s="9" t="str">
        <f>IFERROR(IF('Non-household delivery'!C319&lt;="2024-25", INDEX( 'PR19 Forecast'!$D$4:$D$139, MATCH('Non-household delivery'!A319, 'PR19 Forecast'!$G$4:$G$139, 0)), INDEX('PR24 Forecast'!$U$5:$U$140, MATCH('Non-household delivery'!$A319, 'PR24 Forecast'!$AA$5:$AA$140, 0))), "")</f>
        <v/>
      </c>
      <c r="F319" s="4">
        <f>IFERROR(INDEX('Historic replacements'!$F$3:$F$233, MATCH('Non-household delivery'!$A319, 'Historic replacements'!$A$3:$A$233, 0)), "")</f>
        <v>10.964</v>
      </c>
      <c r="G319" s="9">
        <f>IFERROR(IF($C319 &lt;= "2023-24", $F319, IF(C319 = "2024-25", INDEX( 'PR24 Forecast'!$U$5:$U$140, MATCH('Non-household delivery'!$A319, 'PR24 Forecast'!$AA$5:$AA$140, 0)), 'Non-household delivery'!E319)),"")</f>
        <v>10.964</v>
      </c>
      <c r="H319" s="10">
        <f t="shared" si="27"/>
        <v>7.2988230281727642E-2</v>
      </c>
      <c r="I319" s="9" t="str">
        <f>IF(C319&gt;="2025-26",D319*'Non-household rates'!$O$54*'Non-household rates'!$O$85, "")</f>
        <v/>
      </c>
      <c r="J319" s="9" t="str">
        <f t="shared" si="28"/>
        <v/>
      </c>
      <c r="M319"/>
    </row>
    <row r="320" spans="1:13" ht="14.25">
      <c r="A320" s="4" t="str">
        <f t="shared" si="29"/>
        <v>YKY13</v>
      </c>
      <c r="B320" s="4" t="s">
        <v>50</v>
      </c>
      <c r="C320" s="4" t="s">
        <v>29</v>
      </c>
      <c r="D320" s="4">
        <f>IF(C320 &lt; "2024-25", INDEX('Historic replacements'!$D$3:$D$233, MATCH('Non-household delivery'!A320, 'Historic replacements'!$A$3:$A$233, 0)), INDEX('PR24 Forecast'!$X$5:$X$140, MATCH('Non-household delivery'!A320, 'PR24 Forecast'!$AA$5:$AA$140, 0)))</f>
        <v>150.36799999999999</v>
      </c>
      <c r="E320" s="9" t="str">
        <f>IFERROR(IF('Non-household delivery'!C320&lt;="2024-25", INDEX( 'PR19 Forecast'!$D$4:$D$139, MATCH('Non-household delivery'!A320, 'PR19 Forecast'!$G$4:$G$139, 0)), INDEX('PR24 Forecast'!$U$5:$U$140, MATCH('Non-household delivery'!$A320, 'PR24 Forecast'!$AA$5:$AA$140, 0))), "")</f>
        <v/>
      </c>
      <c r="F320" s="4">
        <f>IFERROR(INDEX('Historic replacements'!$F$3:$F$233, MATCH('Non-household delivery'!$A320, 'Historic replacements'!$A$3:$A$233, 0)), "")</f>
        <v>20.853999999999999</v>
      </c>
      <c r="G320" s="9">
        <f>IFERROR(IF($C320 &lt;= "2023-24", $F320, IF(C320 = "2024-25", INDEX( 'PR24 Forecast'!$U$5:$U$140, MATCH('Non-household delivery'!$A320, 'PR24 Forecast'!$AA$5:$AA$140, 0)), 'Non-household delivery'!E320)),"")</f>
        <v>20.853999999999999</v>
      </c>
      <c r="H320" s="10">
        <f t="shared" si="27"/>
        <v>0.13868642264311556</v>
      </c>
      <c r="I320" s="9" t="str">
        <f>IF(C320&gt;="2025-26",D320*'Non-household rates'!$O$54*'Non-household rates'!$O$85, "")</f>
        <v/>
      </c>
      <c r="J320" s="9" t="str">
        <f t="shared" si="28"/>
        <v/>
      </c>
      <c r="M320"/>
    </row>
    <row r="321" spans="1:13" ht="14.25">
      <c r="A321" s="4" t="str">
        <f t="shared" si="29"/>
        <v>YKY14</v>
      </c>
      <c r="B321" s="4" t="s">
        <v>50</v>
      </c>
      <c r="C321" s="4" t="s">
        <v>30</v>
      </c>
      <c r="D321" s="4">
        <f>IF(C321 &lt; "2024-25", INDEX('Historic replacements'!$D$3:$D$233, MATCH('Non-household delivery'!A321, 'Historic replacements'!$A$3:$A$233, 0)), INDEX('PR24 Forecast'!$X$5:$X$140, MATCH('Non-household delivery'!A321, 'PR24 Forecast'!$AA$5:$AA$140, 0)))</f>
        <v>149.18799999999999</v>
      </c>
      <c r="E321" s="9" t="str">
        <f>IFERROR(IF('Non-household delivery'!C321&lt;="2024-25", INDEX( 'PR19 Forecast'!$D$4:$D$139, MATCH('Non-household delivery'!A321, 'PR19 Forecast'!$G$4:$G$139, 0)), INDEX('PR24 Forecast'!$U$5:$U$140, MATCH('Non-household delivery'!$A321, 'PR24 Forecast'!$AA$5:$AA$140, 0))), "")</f>
        <v/>
      </c>
      <c r="F321" s="4">
        <f>IFERROR(INDEX('Historic replacements'!$F$3:$F$233, MATCH('Non-household delivery'!$A321, 'Historic replacements'!$A$3:$A$233, 0)), "")</f>
        <v>12.981999999999999</v>
      </c>
      <c r="G321" s="9">
        <f>IFERROR(IF($C321 &lt;= "2023-24", $F321, IF(C321 = "2024-25", INDEX( 'PR24 Forecast'!$U$5:$U$140, MATCH('Non-household delivery'!$A321, 'PR24 Forecast'!$AA$5:$AA$140, 0)), 'Non-household delivery'!E321)),"")</f>
        <v>12.981999999999999</v>
      </c>
      <c r="H321" s="10">
        <f t="shared" si="27"/>
        <v>8.7017722605035264E-2</v>
      </c>
      <c r="I321" s="9" t="str">
        <f>IF(C321&gt;="2025-26",D321*'Non-household rates'!$O$54*'Non-household rates'!$O$85, "")</f>
        <v/>
      </c>
      <c r="J321" s="9" t="str">
        <f t="shared" si="28"/>
        <v/>
      </c>
      <c r="M321"/>
    </row>
    <row r="322" spans="1:13" ht="14.25">
      <c r="A322" s="4" t="str">
        <f t="shared" si="29"/>
        <v>YKY15</v>
      </c>
      <c r="B322" s="4" t="s">
        <v>50</v>
      </c>
      <c r="C322" s="4" t="s">
        <v>31</v>
      </c>
      <c r="D322" s="4">
        <f>IF(C322 &lt; "2024-25", INDEX('Historic replacements'!$D$3:$D$233, MATCH('Non-household delivery'!A322, 'Historic replacements'!$A$3:$A$233, 0)), INDEX('PR24 Forecast'!$X$5:$X$140, MATCH('Non-household delivery'!A322, 'PR24 Forecast'!$AA$5:$AA$140, 0)))</f>
        <v>148.75</v>
      </c>
      <c r="E322" s="9" t="str">
        <f>IFERROR(IF('Non-household delivery'!C322&lt;="2024-25", INDEX( 'PR19 Forecast'!$D$4:$D$139, MATCH('Non-household delivery'!A322, 'PR19 Forecast'!$G$4:$G$139, 0)), INDEX('PR24 Forecast'!$U$5:$U$140, MATCH('Non-household delivery'!$A322, 'PR24 Forecast'!$AA$5:$AA$140, 0))), "")</f>
        <v/>
      </c>
      <c r="F322" s="4">
        <f>IFERROR(INDEX('Historic replacements'!$F$3:$F$233, MATCH('Non-household delivery'!$A322, 'Historic replacements'!$A$3:$A$233, 0)), "")</f>
        <v>1.65</v>
      </c>
      <c r="G322" s="9">
        <f>IFERROR(IF($C322 &lt;= "2023-24", $F322, IF(C322 = "2024-25", INDEX( 'PR24 Forecast'!$U$5:$U$140, MATCH('Non-household delivery'!$A322, 'PR24 Forecast'!$AA$5:$AA$140, 0)), 'Non-household delivery'!E322)),"")</f>
        <v>1.65</v>
      </c>
      <c r="H322" s="10">
        <f t="shared" si="27"/>
        <v>1.1092436974789916E-2</v>
      </c>
      <c r="I322" s="9" t="str">
        <f>IF(C322&gt;="2025-26",D322*'Non-household rates'!$O$54*'Non-household rates'!$O$85, "")</f>
        <v/>
      </c>
      <c r="J322" s="9" t="str">
        <f t="shared" si="28"/>
        <v/>
      </c>
      <c r="M322"/>
    </row>
    <row r="323" spans="1:13" ht="14.25">
      <c r="A323" s="4" t="str">
        <f t="shared" si="29"/>
        <v>YKY16</v>
      </c>
      <c r="B323" s="4" t="s">
        <v>50</v>
      </c>
      <c r="C323" s="4" t="s">
        <v>32</v>
      </c>
      <c r="D323" s="4">
        <f>IF(C323 &lt; "2024-25", INDEX('Historic replacements'!$D$3:$D$233, MATCH('Non-household delivery'!A323, 'Historic replacements'!$A$3:$A$233, 0)), INDEX('PR24 Forecast'!$X$5:$X$140, MATCH('Non-household delivery'!A323, 'PR24 Forecast'!$AA$5:$AA$140, 0)))</f>
        <v>146.77099999999999</v>
      </c>
      <c r="E323" s="9" t="str">
        <f>IFERROR(IF('Non-household delivery'!C323&lt;="2024-25", INDEX( 'PR19 Forecast'!$D$4:$D$139, MATCH('Non-household delivery'!A323, 'PR19 Forecast'!$G$4:$G$139, 0)), INDEX('PR24 Forecast'!$U$5:$U$140, MATCH('Non-household delivery'!$A323, 'PR24 Forecast'!$AA$5:$AA$140, 0))), "")</f>
        <v/>
      </c>
      <c r="F323" s="4">
        <f>IFERROR(INDEX('Historic replacements'!$F$3:$F$233, MATCH('Non-household delivery'!$A323, 'Historic replacements'!$A$3:$A$233, 0)), "")</f>
        <v>5.3470000000000004</v>
      </c>
      <c r="G323" s="9">
        <f>IFERROR(IF($C323 &lt;= "2023-24", $F323, IF(C323 = "2024-25", INDEX( 'PR24 Forecast'!$U$5:$U$140, MATCH('Non-household delivery'!$A323, 'PR24 Forecast'!$AA$5:$AA$140, 0)), 'Non-household delivery'!E323)),"")</f>
        <v>5.3470000000000004</v>
      </c>
      <c r="H323" s="10">
        <f t="shared" si="27"/>
        <v>3.6430902562495322E-2</v>
      </c>
      <c r="I323" s="9" t="str">
        <f>IF(C323&gt;="2025-26",D323*'Non-household rates'!$O$54*'Non-household rates'!$O$85, "")</f>
        <v/>
      </c>
      <c r="J323" s="9" t="str">
        <f t="shared" si="28"/>
        <v/>
      </c>
      <c r="M323"/>
    </row>
    <row r="324" spans="1:13" ht="14.25">
      <c r="A324" s="4" t="str">
        <f t="shared" si="29"/>
        <v>YKY17</v>
      </c>
      <c r="B324" s="4" t="s">
        <v>50</v>
      </c>
      <c r="C324" s="4" t="s">
        <v>33</v>
      </c>
      <c r="D324" s="4">
        <f>IF(C324 &lt; "2024-25", INDEX('Historic replacements'!$D$3:$D$233, MATCH('Non-household delivery'!A324, 'Historic replacements'!$A$3:$A$233, 0)), INDEX('PR24 Forecast'!$X$5:$X$140, MATCH('Non-household delivery'!A324, 'PR24 Forecast'!$AA$5:$AA$140, 0)))</f>
        <v>142.33600000000001</v>
      </c>
      <c r="E324" s="9" t="str">
        <f>IFERROR(IF('Non-household delivery'!C324&lt;="2024-25", INDEX( 'PR19 Forecast'!$D$4:$D$139, MATCH('Non-household delivery'!A324, 'PR19 Forecast'!$G$4:$G$139, 0)), INDEX('PR24 Forecast'!$U$5:$U$140, MATCH('Non-household delivery'!$A324, 'PR24 Forecast'!$AA$5:$AA$140, 0))), "")</f>
        <v/>
      </c>
      <c r="F324" s="4">
        <f>IFERROR(INDEX('Historic replacements'!$F$3:$F$233, MATCH('Non-household delivery'!$A324, 'Historic replacements'!$A$3:$A$233, 0)), "")</f>
        <v>4.2640000000000002</v>
      </c>
      <c r="G324" s="9">
        <f>IFERROR(IF($C324 &lt;= "2023-24", $F324, IF(C324 = "2024-25", INDEX( 'PR24 Forecast'!$U$5:$U$140, MATCH('Non-household delivery'!$A324, 'PR24 Forecast'!$AA$5:$AA$140, 0)), 'Non-household delivery'!E324)),"")</f>
        <v>4.2640000000000002</v>
      </c>
      <c r="H324" s="10">
        <f t="shared" si="27"/>
        <v>2.9957284172661868E-2</v>
      </c>
      <c r="I324" s="9" t="str">
        <f>IF(C324&gt;="2025-26",D324*'Non-household rates'!$O$54*'Non-household rates'!$O$85, "")</f>
        <v/>
      </c>
      <c r="J324" s="9" t="str">
        <f t="shared" si="28"/>
        <v/>
      </c>
      <c r="M324"/>
    </row>
    <row r="325" spans="1:13" ht="14.25">
      <c r="A325" s="4" t="str">
        <f t="shared" si="29"/>
        <v>YKY18</v>
      </c>
      <c r="B325" s="4" t="s">
        <v>50</v>
      </c>
      <c r="C325" s="4" t="s">
        <v>34</v>
      </c>
      <c r="D325" s="4">
        <f>IF(C325 &lt; "2024-25", INDEX('Historic replacements'!$D$3:$D$233, MATCH('Non-household delivery'!A325, 'Historic replacements'!$A$3:$A$233, 0)), INDEX('PR24 Forecast'!$X$5:$X$140, MATCH('Non-household delivery'!A325, 'PR24 Forecast'!$AA$5:$AA$140, 0)))</f>
        <v>141.953</v>
      </c>
      <c r="E325" s="9">
        <f>IFERROR(IF('Non-household delivery'!C325&lt;="2024-25", INDEX( 'PR19 Forecast'!$D$4:$D$139, MATCH('Non-household delivery'!A325, 'PR19 Forecast'!$G$4:$G$139, 0)), INDEX('PR24 Forecast'!$U$5:$U$140, MATCH('Non-household delivery'!$A325, 'PR24 Forecast'!$AA$5:$AA$140, 0))), "")</f>
        <v>1.8660000000000001</v>
      </c>
      <c r="F325" s="4">
        <f>IFERROR(INDEX('Historic replacements'!$F$3:$F$233, MATCH('Non-household delivery'!$A325, 'Historic replacements'!$A$3:$A$233, 0)), "")</f>
        <v>1.8660000000000001</v>
      </c>
      <c r="G325" s="9">
        <f>IFERROR(IF($C325 &lt;= "2023-24", $F325, IF(C325 = "2024-25", INDEX( 'PR24 Forecast'!$U$5:$U$140, MATCH('Non-household delivery'!$A325, 'PR24 Forecast'!$AA$5:$AA$140, 0)), 'Non-household delivery'!E325)),"")</f>
        <v>1.8660000000000001</v>
      </c>
      <c r="H325" s="10">
        <f t="shared" si="27"/>
        <v>1.3145195945136771E-2</v>
      </c>
      <c r="I325" s="9" t="str">
        <f>IF(C325&gt;="2025-26",D325*'Non-household rates'!$O$54*'Non-household rates'!$O$85, "")</f>
        <v/>
      </c>
      <c r="J325" s="9" t="str">
        <f t="shared" si="28"/>
        <v/>
      </c>
      <c r="M325"/>
    </row>
    <row r="326" spans="1:13" ht="14.25">
      <c r="A326" s="4" t="str">
        <f t="shared" si="29"/>
        <v>YKY19</v>
      </c>
      <c r="B326" s="4" t="s">
        <v>50</v>
      </c>
      <c r="C326" s="4" t="s">
        <v>35</v>
      </c>
      <c r="D326" s="4">
        <f>IF(C326 &lt; "2024-25", INDEX('Historic replacements'!$D$3:$D$233, MATCH('Non-household delivery'!A326, 'Historic replacements'!$A$3:$A$233, 0)), INDEX('PR24 Forecast'!$X$5:$X$140, MATCH('Non-household delivery'!A326, 'PR24 Forecast'!$AA$5:$AA$140, 0)))</f>
        <v>141.476</v>
      </c>
      <c r="E326" s="9">
        <f>IFERROR(IF('Non-household delivery'!C326&lt;="2024-25", INDEX( 'PR19 Forecast'!$D$4:$D$139, MATCH('Non-household delivery'!A326, 'PR19 Forecast'!$G$4:$G$139, 0)), INDEX('PR24 Forecast'!$U$5:$U$140, MATCH('Non-household delivery'!$A326, 'PR24 Forecast'!$AA$5:$AA$140, 0))), "")</f>
        <v>1.625</v>
      </c>
      <c r="F326" s="4">
        <f>IFERROR(INDEX('Historic replacements'!$F$3:$F$233, MATCH('Non-household delivery'!$A326, 'Historic replacements'!$A$3:$A$233, 0)), "")</f>
        <v>1.625</v>
      </c>
      <c r="G326" s="9">
        <f>IFERROR(IF($C326 &lt;= "2023-24", $F326, IF(C326 = "2024-25", INDEX( 'PR24 Forecast'!$U$5:$U$140, MATCH('Non-household delivery'!$A326, 'PR24 Forecast'!$AA$5:$AA$140, 0)), 'Non-household delivery'!E326)),"")</f>
        <v>1.625</v>
      </c>
      <c r="H326" s="10">
        <f t="shared" ref="H326:H337" si="30">G326/D326</f>
        <v>1.148604710339563E-2</v>
      </c>
      <c r="I326" s="9" t="str">
        <f>IF(C326&gt;="2025-26",D326*'Non-household rates'!$O$54*'Non-household rates'!$O$85, "")</f>
        <v/>
      </c>
      <c r="J326" s="9" t="str">
        <f t="shared" si="28"/>
        <v/>
      </c>
      <c r="M326"/>
    </row>
    <row r="327" spans="1:13" ht="14.25">
      <c r="A327" s="4" t="str">
        <f t="shared" si="29"/>
        <v>YKY20</v>
      </c>
      <c r="B327" s="4" t="s">
        <v>50</v>
      </c>
      <c r="C327" s="4" t="s">
        <v>36</v>
      </c>
      <c r="D327" s="4">
        <f>IF(C327 &lt; "2024-25", INDEX('Historic replacements'!$D$3:$D$233, MATCH('Non-household delivery'!A327, 'Historic replacements'!$A$3:$A$233, 0)), INDEX('PR24 Forecast'!$X$5:$X$140, MATCH('Non-household delivery'!A327, 'PR24 Forecast'!$AA$5:$AA$140, 0)))</f>
        <v>140.541</v>
      </c>
      <c r="E327" s="9">
        <f>IFERROR(IF('Non-household delivery'!C327&lt;="2024-25", INDEX( 'PR19 Forecast'!$D$4:$D$139, MATCH('Non-household delivery'!A327, 'PR19 Forecast'!$G$4:$G$139, 0)), INDEX('PR24 Forecast'!$U$5:$U$140, MATCH('Non-household delivery'!$A327, 'PR24 Forecast'!$AA$5:$AA$140, 0))), "")</f>
        <v>1.4524999999999999</v>
      </c>
      <c r="F327" s="4">
        <f>IFERROR(INDEX('Historic replacements'!$F$3:$F$233, MATCH('Non-household delivery'!$A327, 'Historic replacements'!$A$3:$A$233, 0)), "")</f>
        <v>1.647</v>
      </c>
      <c r="G327" s="9">
        <f>IFERROR(IF($C327 &lt;= "2023-24", $F327, IF(C327 = "2024-25", INDEX( 'PR24 Forecast'!$U$5:$U$140, MATCH('Non-household delivery'!$A327, 'PR24 Forecast'!$AA$5:$AA$140, 0)), 'Non-household delivery'!E327)),"")</f>
        <v>1.647</v>
      </c>
      <c r="H327" s="10">
        <f t="shared" si="30"/>
        <v>1.1719000149422589E-2</v>
      </c>
      <c r="I327" s="9" t="str">
        <f>IF(C327&gt;="2025-26",D327*'Non-household rates'!$O$54*'Non-household rates'!$O$85, "")</f>
        <v/>
      </c>
      <c r="J327" s="9" t="str">
        <f t="shared" si="28"/>
        <v/>
      </c>
      <c r="M327"/>
    </row>
    <row r="328" spans="1:13" ht="14.25">
      <c r="A328" s="4" t="str">
        <f t="shared" si="29"/>
        <v>YKY21</v>
      </c>
      <c r="B328" s="4" t="s">
        <v>50</v>
      </c>
      <c r="C328" s="4" t="s">
        <v>37</v>
      </c>
      <c r="D328" s="4">
        <f>IF(C328 &lt; "2024-25", INDEX('Historic replacements'!$D$3:$D$233, MATCH('Non-household delivery'!A328, 'Historic replacements'!$A$3:$A$233, 0)), INDEX('PR24 Forecast'!$X$5:$X$140, MATCH('Non-household delivery'!A328, 'PR24 Forecast'!$AA$5:$AA$140, 0)))</f>
        <v>139.72300000000001</v>
      </c>
      <c r="E328" s="9">
        <f>IFERROR(IF('Non-household delivery'!C328&lt;="2024-25", INDEX( 'PR19 Forecast'!$D$4:$D$139, MATCH('Non-household delivery'!A328, 'PR19 Forecast'!$G$4:$G$139, 0)), INDEX('PR24 Forecast'!$U$5:$U$140, MATCH('Non-household delivery'!$A328, 'PR24 Forecast'!$AA$5:$AA$140, 0))), "")</f>
        <v>2</v>
      </c>
      <c r="F328" s="4">
        <f>IFERROR(INDEX('Historic replacements'!$F$3:$F$233, MATCH('Non-household delivery'!$A328, 'Historic replacements'!$A$3:$A$233, 0)), "")</f>
        <v>1.4449999999999998</v>
      </c>
      <c r="G328" s="9">
        <f>IFERROR(IF($C328 &lt;= "2023-24", $F328, IF(C328 = "2024-25", INDEX( 'PR24 Forecast'!$U$5:$U$140, MATCH('Non-household delivery'!$A328, 'PR24 Forecast'!$AA$5:$AA$140, 0)), 'Non-household delivery'!E328)),"")</f>
        <v>1.4449999999999998</v>
      </c>
      <c r="H328" s="10">
        <f t="shared" si="30"/>
        <v>1.0341890740966052E-2</v>
      </c>
      <c r="I328" s="9" t="str">
        <f>IF(C328&gt;="2025-26",D328*'Non-household rates'!$O$54*'Non-household rates'!$O$85, "")</f>
        <v/>
      </c>
      <c r="J328" s="9" t="str">
        <f t="shared" si="28"/>
        <v/>
      </c>
      <c r="M328"/>
    </row>
    <row r="329" spans="1:13" ht="14.25">
      <c r="A329" s="4" t="str">
        <f t="shared" si="29"/>
        <v>YKY22</v>
      </c>
      <c r="B329" s="4" t="s">
        <v>50</v>
      </c>
      <c r="C329" s="4" t="s">
        <v>38</v>
      </c>
      <c r="D329" s="4">
        <f>IF(C329 &lt; "2024-25", INDEX('Historic replacements'!$D$3:$D$233, MATCH('Non-household delivery'!A329, 'Historic replacements'!$A$3:$A$233, 0)), INDEX('PR24 Forecast'!$X$5:$X$140, MATCH('Non-household delivery'!A329, 'PR24 Forecast'!$AA$5:$AA$140, 0)))</f>
        <v>139.78</v>
      </c>
      <c r="E329" s="9">
        <f>IFERROR(IF('Non-household delivery'!C329&lt;="2024-25", INDEX( 'PR19 Forecast'!$D$4:$D$139, MATCH('Non-household delivery'!A329, 'PR19 Forecast'!$G$4:$G$139, 0)), INDEX('PR24 Forecast'!$U$5:$U$140, MATCH('Non-household delivery'!$A329, 'PR24 Forecast'!$AA$5:$AA$140, 0))), "")</f>
        <v>2</v>
      </c>
      <c r="F329" s="4">
        <f>IFERROR(INDEX('Historic replacements'!$F$3:$F$233, MATCH('Non-household delivery'!$A329, 'Historic replacements'!$A$3:$A$233, 0)), "")</f>
        <v>0.81100000000000005</v>
      </c>
      <c r="G329" s="9">
        <f>IFERROR(IF($C329 &lt;= "2023-24", $F329, IF(C329 = "2024-25", INDEX( 'PR24 Forecast'!$U$5:$U$140, MATCH('Non-household delivery'!$A329, 'PR24 Forecast'!$AA$5:$AA$140, 0)), 'Non-household delivery'!E329)),"")</f>
        <v>0.81100000000000005</v>
      </c>
      <c r="H329" s="10">
        <f t="shared" si="30"/>
        <v>5.8019745314064966E-3</v>
      </c>
      <c r="I329" s="9" t="str">
        <f>IF(C329&gt;="2025-26",D329*'Non-household rates'!$O$54*'Non-household rates'!$O$85, "")</f>
        <v/>
      </c>
      <c r="J329" s="9" t="str">
        <f t="shared" si="28"/>
        <v/>
      </c>
      <c r="M329"/>
    </row>
    <row r="330" spans="1:13" ht="14.25">
      <c r="A330" s="4" t="str">
        <f t="shared" si="29"/>
        <v>YKY23</v>
      </c>
      <c r="B330" s="4" t="s">
        <v>50</v>
      </c>
      <c r="C330" s="4" t="s">
        <v>39</v>
      </c>
      <c r="D330" s="4">
        <f>IF(C330 &lt; "2024-25", INDEX('Historic replacements'!$D$3:$D$233, MATCH('Non-household delivery'!A330, 'Historic replacements'!$A$3:$A$233, 0)), INDEX('PR24 Forecast'!$X$5:$X$140, MATCH('Non-household delivery'!A330, 'PR24 Forecast'!$AA$5:$AA$140, 0)))</f>
        <v>139.685</v>
      </c>
      <c r="E330" s="9">
        <f>IFERROR(IF('Non-household delivery'!C330&lt;="2024-25", INDEX( 'PR19 Forecast'!$D$4:$D$139, MATCH('Non-household delivery'!A330, 'PR19 Forecast'!$G$4:$G$139, 0)), INDEX('PR24 Forecast'!$U$5:$U$140, MATCH('Non-household delivery'!$A330, 'PR24 Forecast'!$AA$5:$AA$140, 0))), "")</f>
        <v>2</v>
      </c>
      <c r="F330" s="4">
        <f>IFERROR(INDEX('Historic replacements'!$F$3:$F$233, MATCH('Non-household delivery'!$A330, 'Historic replacements'!$A$3:$A$233, 0)), "")</f>
        <v>1.006</v>
      </c>
      <c r="G330" s="9">
        <f>IFERROR(IF($C330 &lt;= "2023-24", $F330, IF(C330 = "2024-25", INDEX( 'PR24 Forecast'!$U$5:$U$140, MATCH('Non-household delivery'!$A330, 'PR24 Forecast'!$AA$5:$AA$140, 0)), 'Non-household delivery'!E330)),"")</f>
        <v>1.006</v>
      </c>
      <c r="H330" s="10">
        <f t="shared" si="30"/>
        <v>7.2019186025700684E-3</v>
      </c>
      <c r="I330" s="9" t="str">
        <f>IF(C330&gt;="2025-26",D330*'Non-household rates'!$O$54*'Non-household rates'!$O$85, "")</f>
        <v/>
      </c>
      <c r="J330" s="9" t="str">
        <f t="shared" si="28"/>
        <v/>
      </c>
      <c r="M330"/>
    </row>
    <row r="331" spans="1:13" ht="14.25">
      <c r="A331" s="4" t="str">
        <f t="shared" si="29"/>
        <v>YKY24</v>
      </c>
      <c r="B331" s="4" t="s">
        <v>50</v>
      </c>
      <c r="C331" s="4" t="s">
        <v>40</v>
      </c>
      <c r="D331" s="4">
        <f>IF(C331 &lt; "2024-25", INDEX('Historic replacements'!$D$3:$D$233, MATCH('Non-household delivery'!A331, 'Historic replacements'!$A$3:$A$233, 0)), INDEX('PR24 Forecast'!$X$5:$X$140, MATCH('Non-household delivery'!A331, 'PR24 Forecast'!$AA$5:$AA$140, 0)))</f>
        <v>139.30700000000002</v>
      </c>
      <c r="E331" s="9">
        <f>IFERROR(IF('Non-household delivery'!C331&lt;="2024-25", INDEX( 'PR19 Forecast'!$D$4:$D$139, MATCH('Non-household delivery'!A331, 'PR19 Forecast'!$G$4:$G$139, 0)), INDEX('PR24 Forecast'!$U$5:$U$140, MATCH('Non-household delivery'!$A331, 'PR24 Forecast'!$AA$5:$AA$140, 0))), "")</f>
        <v>2</v>
      </c>
      <c r="F331" s="4">
        <f>IFERROR(INDEX('Historic replacements'!$F$3:$F$233, MATCH('Non-household delivery'!$A331, 'Historic replacements'!$A$3:$A$233, 0)), "")</f>
        <v>1.1719999999999999</v>
      </c>
      <c r="G331" s="9">
        <f>IFERROR(IF($C331 &lt;= "2023-24", $F331, IF(C331 = "2024-25", INDEX( 'PR24 Forecast'!$U$5:$U$140, MATCH('Non-household delivery'!$A331, 'PR24 Forecast'!$AA$5:$AA$140, 0)), 'Non-household delivery'!E331)),"")</f>
        <v>1.1719999999999999</v>
      </c>
      <c r="H331" s="10">
        <f t="shared" si="30"/>
        <v>8.4130732841852865E-3</v>
      </c>
      <c r="I331" s="9" t="str">
        <f>IF(C331&gt;="2025-26",D331*'Non-household rates'!$O$54*'Non-household rates'!$O$85, "")</f>
        <v/>
      </c>
      <c r="J331" s="9" t="str">
        <f t="shared" si="28"/>
        <v/>
      </c>
      <c r="M331"/>
    </row>
    <row r="332" spans="1:13" ht="14.25">
      <c r="A332" s="4" t="str">
        <f t="shared" si="29"/>
        <v>YKY25</v>
      </c>
      <c r="B332" s="4" t="s">
        <v>50</v>
      </c>
      <c r="C332" s="4" t="s">
        <v>65</v>
      </c>
      <c r="D332" s="4">
        <f>IF(C332 &lt; "2024-25", INDEX('Historic replacements'!$D$3:$D$233, MATCH('Non-household delivery'!A332, 'Historic replacements'!$A$3:$A$233, 0)), INDEX('PR24 Forecast'!$X$5:$X$140, MATCH('Non-household delivery'!A332, 'PR24 Forecast'!$AA$5:$AA$140, 0)))</f>
        <v>140.65</v>
      </c>
      <c r="E332" s="9">
        <f>IFERROR(IF('Non-household delivery'!C332&lt;="2024-25", INDEX( 'PR19 Forecast'!$D$4:$D$139, MATCH('Non-household delivery'!A332, 'PR19 Forecast'!$G$4:$G$139, 0)), INDEX('PR24 Forecast'!$U$5:$U$140, MATCH('Non-household delivery'!$A332, 'PR24 Forecast'!$AA$5:$AA$140, 0))), "")</f>
        <v>2</v>
      </c>
      <c r="F332" s="4" t="str">
        <f>IFERROR(INDEX('Historic replacements'!$F$3:$F$233, MATCH('Non-household delivery'!$A332, 'Historic replacements'!$A$3:$A$233, 0)), "")</f>
        <v/>
      </c>
      <c r="G332" s="9">
        <f>IFERROR(IF($C332 &lt;= "2023-24", $F332, IF(C332 = "2024-25", INDEX( 'PR24 Forecast'!$U$5:$U$140, MATCH('Non-household delivery'!$A332, 'PR24 Forecast'!$AA$5:$AA$140, 0)), 'Non-household delivery'!E332)),"")</f>
        <v>0.76700000000000002</v>
      </c>
      <c r="H332" s="10">
        <f t="shared" si="30"/>
        <v>5.4532527550657656E-3</v>
      </c>
      <c r="I332" s="9" t="str">
        <f>IF(C332&gt;="2025-26",D332*'Non-household rates'!$O$54*'Non-household rates'!$O$85, "")</f>
        <v/>
      </c>
      <c r="J332" s="9" t="str">
        <f t="shared" si="28"/>
        <v/>
      </c>
      <c r="M332"/>
    </row>
    <row r="333" spans="1:13" ht="14.25">
      <c r="A333" s="4" t="str">
        <f t="shared" si="29"/>
        <v>YKY26</v>
      </c>
      <c r="B333" s="4" t="s">
        <v>50</v>
      </c>
      <c r="C333" s="4" t="s">
        <v>101</v>
      </c>
      <c r="D333" s="4">
        <f>IF(C333 &lt; "2024-25", INDEX('Historic replacements'!$D$3:$D$233, MATCH('Non-household delivery'!A333, 'Historic replacements'!$A$3:$A$233, 0)), INDEX('PR24 Forecast'!$X$5:$X$140, MATCH('Non-household delivery'!A333, 'PR24 Forecast'!$AA$5:$AA$140, 0)))</f>
        <v>140.5</v>
      </c>
      <c r="E333" s="9">
        <f>IFERROR(IF('Non-household delivery'!C333&lt;="2024-25", INDEX( 'PR19 Forecast'!$D$4:$D$139, MATCH('Non-household delivery'!A333, 'PR19 Forecast'!$G$4:$G$139, 0)), INDEX('PR24 Forecast'!$U$5:$U$140, MATCH('Non-household delivery'!$A333, 'PR24 Forecast'!$AA$5:$AA$140, 0))), "")</f>
        <v>12.550170449959976</v>
      </c>
      <c r="F333" s="4" t="str">
        <f>IFERROR(INDEX('Historic replacements'!$F$3:$F$233, MATCH('Non-household delivery'!$A333, 'Historic replacements'!$A$3:$A$233, 0)), "")</f>
        <v/>
      </c>
      <c r="G333" s="9">
        <f>IFERROR(IF($C333 &lt;= "2023-24", $F333, IF(C333 = "2024-25", INDEX( 'PR24 Forecast'!$U$5:$U$140, MATCH('Non-household delivery'!$A333, 'PR24 Forecast'!$AA$5:$AA$140, 0)), 'Non-household delivery'!E333)),"")</f>
        <v>12.550170449959976</v>
      </c>
      <c r="H333" s="10">
        <f t="shared" si="30"/>
        <v>8.9325056583345025E-2</v>
      </c>
      <c r="I333" s="9">
        <f>IF(C333&gt;="2025-26",D333*'Non-household rates'!$O$54*'Non-household rates'!$O$85, "")</f>
        <v>2.8649839762938045</v>
      </c>
      <c r="J333" s="9">
        <f t="shared" si="28"/>
        <v>9.685186473666171</v>
      </c>
      <c r="M333"/>
    </row>
    <row r="334" spans="1:13">
      <c r="A334" s="4" t="str">
        <f t="shared" si="29"/>
        <v>YKY27</v>
      </c>
      <c r="B334" s="4" t="s">
        <v>50</v>
      </c>
      <c r="C334" s="4" t="s">
        <v>102</v>
      </c>
      <c r="D334" s="4">
        <f>IF(C334 &lt; "2024-25", INDEX('Historic replacements'!$D$3:$D$233, MATCH('Non-household delivery'!A334, 'Historic replacements'!$A$3:$A$233, 0)), INDEX('PR24 Forecast'!$X$5:$X$140, MATCH('Non-household delivery'!A334, 'PR24 Forecast'!$AA$5:$AA$140, 0)))</f>
        <v>140.35</v>
      </c>
      <c r="E334" s="9">
        <f>IFERROR(IF('Non-household delivery'!C334&lt;="2024-25", INDEX( 'PR19 Forecast'!$D$4:$D$139, MATCH('Non-household delivery'!A334, 'PR19 Forecast'!$G$4:$G$139, 0)), INDEX('PR24 Forecast'!$U$5:$U$140, MATCH('Non-household delivery'!$A334, 'PR24 Forecast'!$AA$5:$AA$140, 0))), "")</f>
        <v>31.280814217118579</v>
      </c>
      <c r="F334" s="4" t="str">
        <f>IFERROR(INDEX('Historic replacements'!$F$3:$F$233, MATCH('Non-household delivery'!$A334, 'Historic replacements'!$A$3:$A$233, 0)), "")</f>
        <v/>
      </c>
      <c r="G334" s="9">
        <f>IFERROR(IF($C334 &lt;= "2023-24", $F334, IF(C334 = "2024-25", INDEX( 'PR24 Forecast'!$U$5:$U$140, MATCH('Non-household delivery'!$A334, 'PR24 Forecast'!$AA$5:$AA$140, 0)), 'Non-household delivery'!E334)),"")</f>
        <v>31.280814217118579</v>
      </c>
      <c r="H334" s="10">
        <f t="shared" si="30"/>
        <v>0.22287719427943412</v>
      </c>
      <c r="I334" s="9">
        <f>IF(C334&gt;="2025-26",D334*'Non-household rates'!$O$54*'Non-household rates'!$O$85, "")</f>
        <v>2.8619252745397543</v>
      </c>
      <c r="J334" s="9">
        <f t="shared" si="28"/>
        <v>28.418888942578825</v>
      </c>
    </row>
    <row r="335" spans="1:13">
      <c r="A335" s="4" t="str">
        <f t="shared" si="29"/>
        <v>YKY28</v>
      </c>
      <c r="B335" s="4" t="s">
        <v>50</v>
      </c>
      <c r="C335" s="4" t="s">
        <v>103</v>
      </c>
      <c r="D335" s="4">
        <f>IF(C335 &lt; "2024-25", INDEX('Historic replacements'!$D$3:$D$233, MATCH('Non-household delivery'!A335, 'Historic replacements'!$A$3:$A$233, 0)), INDEX('PR24 Forecast'!$X$5:$X$140, MATCH('Non-household delivery'!A335, 'PR24 Forecast'!$AA$5:$AA$140, 0)))</f>
        <v>140.18</v>
      </c>
      <c r="E335" s="9">
        <f>IFERROR(IF('Non-household delivery'!C335&lt;="2024-25", INDEX( 'PR19 Forecast'!$D$4:$D$139, MATCH('Non-household delivery'!A335, 'PR19 Forecast'!$G$4:$G$139, 0)), INDEX('PR24 Forecast'!$U$5:$U$140, MATCH('Non-household delivery'!$A335, 'PR24 Forecast'!$AA$5:$AA$140, 0))), "")</f>
        <v>31.280814217118579</v>
      </c>
      <c r="F335" s="4" t="str">
        <f>IFERROR(INDEX('Historic replacements'!$F$3:$F$233, MATCH('Non-household delivery'!$A335, 'Historic replacements'!$A$3:$A$233, 0)), "")</f>
        <v/>
      </c>
      <c r="G335" s="9">
        <f>IFERROR(IF($C335 &lt;= "2023-24", $F335, IF(C335 = "2024-25", INDEX( 'PR24 Forecast'!$U$5:$U$140, MATCH('Non-household delivery'!$A335, 'PR24 Forecast'!$AA$5:$AA$140, 0)), 'Non-household delivery'!E335)),"")</f>
        <v>31.280814217118579</v>
      </c>
      <c r="H335" s="10">
        <f t="shared" si="30"/>
        <v>0.22314748335795817</v>
      </c>
      <c r="I335" s="9">
        <f>IF(C335&gt;="2025-26",D335*'Non-household rates'!$O$54*'Non-household rates'!$O$85, "")</f>
        <v>2.858458745885164</v>
      </c>
      <c r="J335" s="9">
        <f t="shared" si="28"/>
        <v>28.422355471233416</v>
      </c>
    </row>
    <row r="336" spans="1:13">
      <c r="A336" s="4" t="str">
        <f t="shared" si="29"/>
        <v>YKY29</v>
      </c>
      <c r="B336" s="4" t="s">
        <v>50</v>
      </c>
      <c r="C336" s="4" t="s">
        <v>104</v>
      </c>
      <c r="D336" s="4">
        <f>IF(C336 &lt; "2024-25", INDEX('Historic replacements'!$D$3:$D$233, MATCH('Non-household delivery'!A336, 'Historic replacements'!$A$3:$A$233, 0)), INDEX('PR24 Forecast'!$X$5:$X$140, MATCH('Non-household delivery'!A336, 'PR24 Forecast'!$AA$5:$AA$140, 0)))</f>
        <v>140.02000000000001</v>
      </c>
      <c r="E336" s="9">
        <f>IFERROR(IF('Non-household delivery'!C336&lt;="2024-25", INDEX( 'PR19 Forecast'!$D$4:$D$139, MATCH('Non-household delivery'!A336, 'PR19 Forecast'!$G$4:$G$139, 0)), INDEX('PR24 Forecast'!$U$5:$U$140, MATCH('Non-household delivery'!$A336, 'PR24 Forecast'!$AA$5:$AA$140, 0))), "")</f>
        <v>31.280814217118579</v>
      </c>
      <c r="F336" s="4" t="str">
        <f>IFERROR(INDEX('Historic replacements'!$F$3:$F$233, MATCH('Non-household delivery'!$A336, 'Historic replacements'!$A$3:$A$233, 0)), "")</f>
        <v/>
      </c>
      <c r="G336" s="9">
        <f>IFERROR(IF($C336 &lt;= "2023-24", $F336, IF(C336 = "2024-25", INDEX( 'PR24 Forecast'!$U$5:$U$140, MATCH('Non-household delivery'!$A336, 'PR24 Forecast'!$AA$5:$AA$140, 0)), 'Non-household delivery'!E336)),"")</f>
        <v>31.280814217118579</v>
      </c>
      <c r="H336" s="10">
        <f t="shared" si="30"/>
        <v>0.22340247262618609</v>
      </c>
      <c r="I336" s="9">
        <f>IF(C336&gt;="2025-26",D336*'Non-household rates'!$O$54*'Non-household rates'!$O$85, "")</f>
        <v>2.8551961306808438</v>
      </c>
      <c r="J336" s="9">
        <f t="shared" si="28"/>
        <v>28.425618086437733</v>
      </c>
    </row>
    <row r="337" spans="1:10">
      <c r="A337" s="4" t="str">
        <f t="shared" si="29"/>
        <v>YKY30</v>
      </c>
      <c r="B337" s="4" t="s">
        <v>50</v>
      </c>
      <c r="C337" s="4" t="s">
        <v>105</v>
      </c>
      <c r="D337" s="4">
        <f>IF(C337 &lt; "2024-25", INDEX('Historic replacements'!$D$3:$D$233, MATCH('Non-household delivery'!A337, 'Historic replacements'!$A$3:$A$233, 0)), INDEX('PR24 Forecast'!$X$5:$X$140, MATCH('Non-household delivery'!A337, 'PR24 Forecast'!$AA$5:$AA$140, 0)))</f>
        <v>139.87</v>
      </c>
      <c r="E337" s="9">
        <f>IFERROR(IF('Non-household delivery'!C337&lt;="2024-25", INDEX( 'PR19 Forecast'!$D$4:$D$139, MATCH('Non-household delivery'!A337, 'PR19 Forecast'!$G$4:$G$139, 0)), INDEX('PR24 Forecast'!$U$5:$U$140, MATCH('Non-household delivery'!$A337, 'PR24 Forecast'!$AA$5:$AA$140, 0))), "")</f>
        <v>9.9913868986842935</v>
      </c>
      <c r="F337" s="4" t="str">
        <f>IFERROR(INDEX('Historic replacements'!$F$3:$F$233, MATCH('Non-household delivery'!$A337, 'Historic replacements'!$A$3:$A$233, 0)), "")</f>
        <v/>
      </c>
      <c r="G337" s="9">
        <f>IFERROR(IF($C337 &lt;= "2023-24", $F337, IF(C337 = "2024-25", INDEX( 'PR24 Forecast'!$U$5:$U$140, MATCH('Non-household delivery'!$A337, 'PR24 Forecast'!$AA$5:$AA$140, 0)), 'Non-household delivery'!E337)),"")</f>
        <v>9.9913868986842935</v>
      </c>
      <c r="H337" s="10">
        <f t="shared" si="30"/>
        <v>7.1433380272283506E-2</v>
      </c>
      <c r="I337" s="9">
        <f>IF(C337&gt;="2025-26",D337*'Non-household rates'!$O$54*'Non-household rates'!$O$85, "")</f>
        <v>2.8521374289267936</v>
      </c>
      <c r="J337" s="9">
        <f t="shared" si="28"/>
        <v>7.1392494697575</v>
      </c>
    </row>
  </sheetData>
  <mergeCells count="3">
    <mergeCell ref="N2:S2"/>
    <mergeCell ref="T2:W2"/>
    <mergeCell ref="M3:M4"/>
  </mergeCells>
  <conditionalFormatting sqref="P5:P2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5:R2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0B864-6C37-4F47-BEEE-33842105948E}">
  <sheetPr codeName="Sheet14">
    <tabColor rgb="FF98C561"/>
  </sheetPr>
  <dimension ref="A1"/>
  <sheetViews>
    <sheetView zoomScale="80" zoomScaleNormal="80" workbookViewId="0"/>
  </sheetViews>
  <sheetFormatPr defaultColWidth="9" defaultRowHeight="14.25"/>
  <cols>
    <col min="1" max="16384" width="9" style="1"/>
  </cols>
  <sheetData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B8777-5733-46B9-BCED-D2153C9785E9}">
  <sheetPr codeName="Sheet15">
    <tabColor rgb="FF98C561"/>
  </sheetPr>
  <dimension ref="A1:K74"/>
  <sheetViews>
    <sheetView zoomScale="80" zoomScaleNormal="80" workbookViewId="0"/>
  </sheetViews>
  <sheetFormatPr defaultColWidth="9" defaultRowHeight="11.65"/>
  <cols>
    <col min="1" max="1" width="11.28515625" style="101" customWidth="1"/>
    <col min="2" max="2" width="9" style="101"/>
    <col min="3" max="3" width="13.140625" style="101" customWidth="1"/>
    <col min="4" max="4" width="12.7109375" style="101" customWidth="1"/>
    <col min="5" max="5" width="14.7109375" style="101" customWidth="1"/>
    <col min="6" max="6" width="14" style="101" customWidth="1"/>
    <col min="7" max="7" width="16.42578125" style="101" customWidth="1"/>
    <col min="8" max="8" width="10.7109375" style="101" customWidth="1"/>
    <col min="9" max="12" width="14" style="101" customWidth="1"/>
    <col min="13" max="13" width="13.42578125" style="101" customWidth="1"/>
    <col min="14" max="14" width="13.28515625" style="101" customWidth="1"/>
    <col min="15" max="16384" width="9" style="101"/>
  </cols>
  <sheetData>
    <row r="1" spans="1:11" ht="14.25">
      <c r="A1" s="2" t="s">
        <v>164</v>
      </c>
    </row>
    <row r="3" spans="1:11">
      <c r="B3" s="102" t="s">
        <v>165</v>
      </c>
      <c r="C3" s="103"/>
      <c r="D3" s="104">
        <v>123.94</v>
      </c>
    </row>
    <row r="4" spans="1:11">
      <c r="B4" s="105" t="s">
        <v>166</v>
      </c>
      <c r="C4" s="106"/>
      <c r="D4" s="107"/>
      <c r="H4" s="197"/>
    </row>
    <row r="5" spans="1:11">
      <c r="B5" s="108"/>
    </row>
    <row r="6" spans="1:11">
      <c r="B6" s="109" t="s">
        <v>167</v>
      </c>
    </row>
    <row r="7" spans="1:11">
      <c r="B7" s="108"/>
      <c r="F7" s="110"/>
    </row>
    <row r="8" spans="1:11" ht="13.9" customHeight="1">
      <c r="B8" s="233" t="s">
        <v>110</v>
      </c>
      <c r="C8" s="231" t="s">
        <v>168</v>
      </c>
      <c r="D8" s="235"/>
      <c r="E8" s="232"/>
      <c r="F8" s="231" t="s">
        <v>169</v>
      </c>
      <c r="G8" s="235"/>
      <c r="H8" s="232"/>
      <c r="I8" s="231" t="s">
        <v>170</v>
      </c>
      <c r="J8" s="232"/>
      <c r="K8" s="229" t="s">
        <v>167</v>
      </c>
    </row>
    <row r="9" spans="1:11" ht="68.25" customHeight="1">
      <c r="B9" s="234"/>
      <c r="C9" s="111" t="s">
        <v>171</v>
      </c>
      <c r="D9" s="112" t="s">
        <v>172</v>
      </c>
      <c r="E9" s="113" t="s">
        <v>173</v>
      </c>
      <c r="F9" s="114" t="s">
        <v>174</v>
      </c>
      <c r="G9" s="112" t="s">
        <v>172</v>
      </c>
      <c r="H9" s="113" t="s">
        <v>173</v>
      </c>
      <c r="I9" s="114" t="s">
        <v>175</v>
      </c>
      <c r="J9" s="115" t="s">
        <v>173</v>
      </c>
      <c r="K9" s="230"/>
    </row>
    <row r="10" spans="1:11">
      <c r="B10" s="119" t="s">
        <v>51</v>
      </c>
      <c r="C10" s="120">
        <f>INDEX('Household delivery'!$T$5:$T$22, MATCH(Adjustment!B10, 'Household delivery'!$M$5:$M$22,0))</f>
        <v>318062.99999999994</v>
      </c>
      <c r="D10" s="121">
        <f>INDEX('Household delivery'!$W$5:$W$21, MATCH(Adjustment!B10, 'Household delivery'!$M$5:$M$21, 0))</f>
        <v>196385.71383213758</v>
      </c>
      <c r="E10" s="122">
        <f t="shared" ref="E10:E26" si="0">($D10*$D$3)/1000000</f>
        <v>24.340045372355132</v>
      </c>
      <c r="F10" s="123">
        <f>INDEX('Non-household delivery'!$T$5:$T$21, MATCH(Adjustment!B10, 'Non-household delivery'!$M$5:$M$21, 0))</f>
        <v>20850</v>
      </c>
      <c r="G10" s="124">
        <f>INDEX('Non-household delivery'!$W$5:$W$21, MATCH(Adjustment!B10, 'Non-household delivery'!$M$5:$M$21, 0))</f>
        <v>13351.388736495357</v>
      </c>
      <c r="H10" s="125">
        <f t="shared" ref="H10:H26" si="1">($G10*$D$3)/1000000</f>
        <v>1.6547711200012345</v>
      </c>
      <c r="I10" s="126">
        <f>IFERROR(INDEX('Accelerated replacements'!$E$6:$E$13, MATCH(B10, 'Accelerated replacements'!$A$6:$A$13, 0)), 0)</f>
        <v>16000</v>
      </c>
      <c r="J10" s="125">
        <f>IFERROR(I10*$D$3/1000000, "")</f>
        <v>1.9830399999999999</v>
      </c>
      <c r="K10" s="127">
        <f>IF(I10&gt;0, E10+H10+J10, E10+H10)</f>
        <v>27.977856492356366</v>
      </c>
    </row>
    <row r="11" spans="1:11">
      <c r="B11" s="119" t="s">
        <v>27</v>
      </c>
      <c r="C11" s="131">
        <f>INDEX('Household delivery'!$T$5:$T$22, MATCH(Adjustment!B11, 'Household delivery'!$M$5:$M$22,0))</f>
        <v>953318</v>
      </c>
      <c r="D11" s="121">
        <f>INDEX('Household delivery'!$W$5:$W$21, MATCH(Adjustment!B11, 'Household delivery'!$M$5:$M$21, 0))</f>
        <v>855161.18729691743</v>
      </c>
      <c r="E11" s="122">
        <f t="shared" si="0"/>
        <v>105.98867755357995</v>
      </c>
      <c r="F11" s="123">
        <f>INDEX('Non-household delivery'!$T$5:$T$21, MATCH(Adjustment!B11, 'Non-household delivery'!$M$5:$M$21, 0))</f>
        <v>60836.000000000007</v>
      </c>
      <c r="G11" s="124">
        <f>INDEX('Non-household delivery'!$W$5:$W$21, MATCH(Adjustment!B11, 'Non-household delivery'!$M$5:$M$21, 0))</f>
        <v>47776.220338041283</v>
      </c>
      <c r="H11" s="125">
        <f t="shared" si="1"/>
        <v>5.9213847486968367</v>
      </c>
      <c r="I11" s="126">
        <f>IFERROR(INDEX('Accelerated replacements'!$E$6:$E$13, MATCH(B11, 'Accelerated replacements'!$A$6:$A$13, 0)), 0)</f>
        <v>59880</v>
      </c>
      <c r="J11" s="125">
        <f t="shared" ref="J11:J26" si="2">IFERROR(I11*$D$3/1000000, "")</f>
        <v>7.4215271999999999</v>
      </c>
      <c r="K11" s="132">
        <f>IF(I11&gt;0, E11+H11+J11, E11+H11)</f>
        <v>119.33158950227678</v>
      </c>
    </row>
    <row r="12" spans="1:11">
      <c r="B12" s="119" t="s">
        <v>52</v>
      </c>
      <c r="C12" s="131">
        <f>INDEX('Household delivery'!$T$5:$T$22, MATCH(Adjustment!B12, 'Household delivery'!$M$5:$M$22,0))</f>
        <v>130546.57177287822</v>
      </c>
      <c r="D12" s="121">
        <f>INDEX('Household delivery'!$W$5:$W$21, MATCH(Adjustment!B12, 'Household delivery'!$M$5:$M$21, 0))</f>
        <v>65520.805290938501</v>
      </c>
      <c r="E12" s="122">
        <f t="shared" si="0"/>
        <v>8.1206486077589179</v>
      </c>
      <c r="F12" s="123">
        <f>INDEX('Non-household delivery'!$T$5:$T$21, MATCH(Adjustment!B12, 'Non-household delivery'!$M$5:$M$21, 0))</f>
        <v>3868</v>
      </c>
      <c r="G12" s="124">
        <f>INDEX('Non-household delivery'!$W$5:$W$21, MATCH(Adjustment!B12, 'Non-household delivery'!$M$5:$M$21, 0))</f>
        <v>-7508.3450972051251</v>
      </c>
      <c r="H12" s="125">
        <f t="shared" si="1"/>
        <v>-0.93058429134760323</v>
      </c>
      <c r="I12" s="126">
        <f>IFERROR(INDEX('Accelerated replacements'!$E$6:$E$13, MATCH(B12, 'Accelerated replacements'!$A$6:$A$13, 0)), 0)</f>
        <v>0</v>
      </c>
      <c r="J12" s="125">
        <f t="shared" si="2"/>
        <v>0</v>
      </c>
      <c r="K12" s="132">
        <f t="shared" ref="K12:K26" si="3">IF(I12&gt;0, E12+H12+J12, E12+H12)</f>
        <v>7.1900643164113145</v>
      </c>
    </row>
    <row r="13" spans="1:11">
      <c r="B13" s="119" t="s">
        <v>60</v>
      </c>
      <c r="C13" s="131">
        <f>INDEX('Household delivery'!$T$5:$T$22, MATCH(Adjustment!B13, 'Household delivery'!$M$5:$M$22,0))</f>
        <v>15340</v>
      </c>
      <c r="D13" s="121">
        <f>INDEX('Household delivery'!$W$5:$W$21, MATCH(Adjustment!B13, 'Household delivery'!$M$5:$M$21, 0))</f>
        <v>10990.765286919936</v>
      </c>
      <c r="E13" s="122">
        <f t="shared" si="0"/>
        <v>1.3621954496608568</v>
      </c>
      <c r="F13" s="123">
        <f>INDEX('Non-household delivery'!$T$5:$T$21, MATCH(Adjustment!B13, 'Non-household delivery'!$M$5:$M$21, 0))</f>
        <v>200</v>
      </c>
      <c r="G13" s="124">
        <f>INDEX('Non-household delivery'!$W$5:$W$21, MATCH(Adjustment!B13, 'Non-household delivery'!$M$5:$M$21, 0))</f>
        <v>-930.75102424005559</v>
      </c>
      <c r="H13" s="125">
        <f t="shared" si="1"/>
        <v>-0.1153572819443125</v>
      </c>
      <c r="I13" s="126">
        <f>IFERROR(INDEX('Accelerated replacements'!$E$6:$E$13, MATCH(B13, 'Accelerated replacements'!$A$6:$A$13, 0)), 0)</f>
        <v>0</v>
      </c>
      <c r="J13" s="125">
        <f t="shared" si="2"/>
        <v>0</v>
      </c>
      <c r="K13" s="132">
        <f t="shared" si="3"/>
        <v>1.2468381677165443</v>
      </c>
    </row>
    <row r="14" spans="1:11">
      <c r="B14" s="119" t="s">
        <v>41</v>
      </c>
      <c r="C14" s="131">
        <f>INDEX('Household delivery'!$T$5:$T$22, MATCH(Adjustment!B14, 'Household delivery'!$M$5:$M$22,0))</f>
        <v>480997.00000000006</v>
      </c>
      <c r="D14" s="121">
        <f>INDEX('Household delivery'!$W$5:$W$21, MATCH(Adjustment!B14, 'Household delivery'!$M$5:$M$21, 0))</f>
        <v>198194.85247744696</v>
      </c>
      <c r="E14" s="122">
        <f t="shared" si="0"/>
        <v>24.564270016054774</v>
      </c>
      <c r="F14" s="123">
        <f>INDEX('Non-household delivery'!$T$5:$T$21, MATCH(Adjustment!B14, 'Non-household delivery'!$M$5:$M$21, 0))</f>
        <v>49495</v>
      </c>
      <c r="G14" s="124">
        <f>INDEX('Non-household delivery'!$W$5:$W$21, MATCH(Adjustment!B14, 'Non-household delivery'!$M$5:$M$21, 0))</f>
        <v>33309.135962183755</v>
      </c>
      <c r="H14" s="125">
        <f t="shared" si="1"/>
        <v>4.1283343111530542</v>
      </c>
      <c r="I14" s="126">
        <f>IFERROR(INDEX('Accelerated replacements'!$E$6:$E$13, MATCH(B14, 'Accelerated replacements'!$A$6:$A$13, 0)), 0)</f>
        <v>0</v>
      </c>
      <c r="J14" s="125">
        <f t="shared" si="2"/>
        <v>0</v>
      </c>
      <c r="K14" s="132">
        <f t="shared" si="3"/>
        <v>28.692604327207828</v>
      </c>
    </row>
    <row r="15" spans="1:11">
      <c r="B15" s="119" t="s">
        <v>42</v>
      </c>
      <c r="C15" s="131">
        <f>INDEX('Household delivery'!$T$5:$T$22, MATCH(Adjustment!B15, 'Household delivery'!$M$5:$M$22,0))</f>
        <v>250000</v>
      </c>
      <c r="D15" s="121">
        <f>INDEX('Household delivery'!$W$5:$W$21, MATCH(Adjustment!B15, 'Household delivery'!$M$5:$M$21, 0))</f>
        <v>96592.422088711726</v>
      </c>
      <c r="E15" s="122">
        <f t="shared" si="0"/>
        <v>11.971664793674931</v>
      </c>
      <c r="F15" s="123">
        <f>INDEX('Non-household delivery'!$T$5:$T$21, MATCH(Adjustment!B15, 'Non-household delivery'!$M$5:$M$21, 0))</f>
        <v>169751.00000000003</v>
      </c>
      <c r="G15" s="124">
        <f>INDEX('Non-household delivery'!$W$5:$W$21, MATCH(Adjustment!B15, 'Non-household delivery'!$M$5:$M$21, 0))</f>
        <v>145507.56271261041</v>
      </c>
      <c r="H15" s="125">
        <f t="shared" si="1"/>
        <v>18.034207322600935</v>
      </c>
      <c r="I15" s="126">
        <f>IFERROR(INDEX('Accelerated replacements'!$E$6:$E$13, MATCH(B15, 'Accelerated replacements'!$A$6:$A$13, 0)), 0)</f>
        <v>0</v>
      </c>
      <c r="J15" s="125">
        <f t="shared" si="2"/>
        <v>0</v>
      </c>
      <c r="K15" s="132">
        <f t="shared" si="3"/>
        <v>30.005872116275867</v>
      </c>
    </row>
    <row r="16" spans="1:11">
      <c r="B16" s="119" t="s">
        <v>55</v>
      </c>
      <c r="C16" s="131">
        <f>INDEX('Household delivery'!$T$5:$T$22, MATCH(Adjustment!B16, 'Household delivery'!$M$5:$M$22,0))</f>
        <v>60867.999999999993</v>
      </c>
      <c r="D16" s="121">
        <f>INDEX('Household delivery'!$W$5:$W$21, MATCH(Adjustment!B16, 'Household delivery'!$M$5:$M$21, 0))</f>
        <v>34622.556745765811</v>
      </c>
      <c r="E16" s="122">
        <f t="shared" si="0"/>
        <v>4.2911196830702147</v>
      </c>
      <c r="F16" s="123">
        <f>INDEX('Non-household delivery'!$T$5:$T$21, MATCH(Adjustment!B16, 'Non-household delivery'!$M$5:$M$21, 0))</f>
        <v>7326</v>
      </c>
      <c r="G16" s="124">
        <f>INDEX('Non-household delivery'!$W$5:$W$21, MATCH(Adjustment!B16, 'Non-household delivery'!$M$5:$M$21, 0))</f>
        <v>-6639.0461461357918</v>
      </c>
      <c r="H16" s="125">
        <f t="shared" si="1"/>
        <v>-0.82284337935207008</v>
      </c>
      <c r="I16" s="126">
        <f>IFERROR(INDEX('Accelerated replacements'!$E$6:$E$13, MATCH(B16, 'Accelerated replacements'!$A$6:$A$13, 0)), 0)</f>
        <v>0</v>
      </c>
      <c r="J16" s="125">
        <f t="shared" si="2"/>
        <v>0</v>
      </c>
      <c r="K16" s="132">
        <f t="shared" si="3"/>
        <v>3.4682763037181448</v>
      </c>
    </row>
    <row r="17" spans="2:11">
      <c r="B17" s="119" t="s">
        <v>56</v>
      </c>
      <c r="C17" s="131">
        <f>INDEX('Household delivery'!$T$5:$T$22, MATCH(Adjustment!B17, 'Household delivery'!$M$5:$M$22,0))</f>
        <v>193930</v>
      </c>
      <c r="D17" s="121">
        <f>INDEX('Household delivery'!$W$5:$W$21, MATCH(Adjustment!B17, 'Household delivery'!$M$5:$M$21, 0))</f>
        <v>173216.76049319337</v>
      </c>
      <c r="E17" s="122">
        <f t="shared" si="0"/>
        <v>21.468485295526385</v>
      </c>
      <c r="F17" s="123">
        <f>INDEX('Non-household delivery'!$T$5:$T$21, MATCH(Adjustment!B17, 'Non-household delivery'!$M$5:$M$21, 0))</f>
        <v>8600</v>
      </c>
      <c r="G17" s="124">
        <f>INDEX('Non-household delivery'!$W$5:$W$21, MATCH(Adjustment!B17, 'Non-household delivery'!$M$5:$M$21, 0))</f>
        <v>6444.1611034120851</v>
      </c>
      <c r="H17" s="125">
        <f t="shared" si="1"/>
        <v>0.79868932715689378</v>
      </c>
      <c r="I17" s="126">
        <f>IFERROR(INDEX('Accelerated replacements'!$E$6:$E$13, MATCH(B17, 'Accelerated replacements'!$A$6:$A$13, 0)), 0)</f>
        <v>0</v>
      </c>
      <c r="J17" s="125">
        <f t="shared" si="2"/>
        <v>0</v>
      </c>
      <c r="K17" s="132">
        <f t="shared" si="3"/>
        <v>22.267174622683278</v>
      </c>
    </row>
    <row r="18" spans="2:11">
      <c r="B18" s="119" t="s">
        <v>57</v>
      </c>
      <c r="C18" s="131">
        <f>INDEX('Household delivery'!$T$5:$T$22, MATCH(Adjustment!B18, 'Household delivery'!$M$5:$M$22,0))</f>
        <v>296419.93106938287</v>
      </c>
      <c r="D18" s="121">
        <f>INDEX('Household delivery'!$W$5:$W$21, MATCH(Adjustment!B18, 'Household delivery'!$M$5:$M$21, 0))</f>
        <v>214049.38630074763</v>
      </c>
      <c r="E18" s="122">
        <f t="shared" si="0"/>
        <v>26.529280938114663</v>
      </c>
      <c r="F18" s="123">
        <f>INDEX('Non-household delivery'!$T$5:$T$21, MATCH(Adjustment!B18, 'Non-household delivery'!$M$5:$M$21, 0))</f>
        <v>23570.750000000007</v>
      </c>
      <c r="G18" s="124">
        <f>INDEX('Non-household delivery'!$W$5:$W$21, MATCH(Adjustment!B18, 'Non-household delivery'!$M$5:$M$21, 0))</f>
        <v>18126.317558994684</v>
      </c>
      <c r="H18" s="125">
        <f t="shared" si="1"/>
        <v>2.2465757982618011</v>
      </c>
      <c r="I18" s="126">
        <f>IFERROR(INDEX('Accelerated replacements'!$E$6:$E$13, MATCH(B18, 'Accelerated replacements'!$A$6:$A$13, 0)), 0)</f>
        <v>0</v>
      </c>
      <c r="J18" s="125">
        <f t="shared" si="2"/>
        <v>0</v>
      </c>
      <c r="K18" s="132">
        <f t="shared" si="3"/>
        <v>28.775856736376465</v>
      </c>
    </row>
    <row r="19" spans="2:11">
      <c r="B19" s="119" t="s">
        <v>43</v>
      </c>
      <c r="C19" s="131">
        <f>INDEX('Household delivery'!$T$5:$T$22, MATCH(Adjustment!B19, 'Household delivery'!$M$5:$M$22,0))</f>
        <v>934159.99999999988</v>
      </c>
      <c r="D19" s="121">
        <f>INDEX('Household delivery'!$W$5:$W$21, MATCH(Adjustment!B19, 'Household delivery'!$M$5:$M$21, 0))</f>
        <v>801231.56271670072</v>
      </c>
      <c r="E19" s="122">
        <f t="shared" si="0"/>
        <v>99.304639883107882</v>
      </c>
      <c r="F19" s="123">
        <f>INDEX('Non-household delivery'!$T$5:$T$21, MATCH(Adjustment!B19, 'Non-household delivery'!$M$5:$M$21, 0))</f>
        <v>50766</v>
      </c>
      <c r="G19" s="124">
        <f>INDEX('Non-household delivery'!$W$5:$W$21, MATCH(Adjustment!B19, 'Non-household delivery'!$M$5:$M$21, 0))</f>
        <v>38659.543327910244</v>
      </c>
      <c r="H19" s="125">
        <f t="shared" si="1"/>
        <v>4.7914638000611953</v>
      </c>
      <c r="I19" s="126">
        <f>IFERROR(INDEX('Accelerated replacements'!$E$6:$E$13, MATCH(B19, 'Accelerated replacements'!$A$6:$A$13, 0)), 0)</f>
        <v>0</v>
      </c>
      <c r="J19" s="125">
        <f t="shared" si="2"/>
        <v>0</v>
      </c>
      <c r="K19" s="132">
        <f t="shared" si="3"/>
        <v>104.09610368316908</v>
      </c>
    </row>
    <row r="20" spans="2:11">
      <c r="B20" s="119" t="s">
        <v>58</v>
      </c>
      <c r="C20" s="131">
        <f>INDEX('Household delivery'!$T$5:$T$22, MATCH(Adjustment!B20, 'Household delivery'!$M$5:$M$22,0))</f>
        <v>29013.302102576588</v>
      </c>
      <c r="D20" s="121">
        <f>INDEX('Household delivery'!$W$5:$W$21, MATCH(Adjustment!B20, 'Household delivery'!$M$5:$M$21, 0))</f>
        <v>-11504.071908125716</v>
      </c>
      <c r="E20" s="122">
        <f t="shared" si="0"/>
        <v>-1.4258146722931011</v>
      </c>
      <c r="F20" s="123">
        <f>INDEX('Non-household delivery'!$T$5:$T$21, MATCH(Adjustment!B20, 'Non-household delivery'!$M$5:$M$21, 0))</f>
        <v>23284.731289022355</v>
      </c>
      <c r="G20" s="124">
        <f>INDEX('Non-household delivery'!$W$5:$W$21, MATCH(Adjustment!B20, 'Non-household delivery'!$M$5:$M$21, 0))</f>
        <v>18891.375213725565</v>
      </c>
      <c r="H20" s="125">
        <f t="shared" si="1"/>
        <v>2.3413970439891467</v>
      </c>
      <c r="I20" s="126">
        <f>IFERROR(INDEX('Accelerated replacements'!$E$6:$E$13, MATCH(B20, 'Accelerated replacements'!$A$6:$A$13, 0)), 0)</f>
        <v>0</v>
      </c>
      <c r="J20" s="125">
        <f t="shared" si="2"/>
        <v>0</v>
      </c>
      <c r="K20" s="132">
        <f t="shared" si="3"/>
        <v>0.91558237169604562</v>
      </c>
    </row>
    <row r="21" spans="2:11">
      <c r="B21" s="119" t="s">
        <v>59</v>
      </c>
      <c r="C21" s="131">
        <f>INDEX('Household delivery'!$T$5:$T$22, MATCH(Adjustment!B21, 'Household delivery'!$M$5:$M$22,0))</f>
        <v>228434.00000000003</v>
      </c>
      <c r="D21" s="121">
        <f>INDEX('Household delivery'!$W$5:$W$21, MATCH(Adjustment!B21, 'Household delivery'!$M$5:$M$21, 0))</f>
        <v>70884.444649784215</v>
      </c>
      <c r="E21" s="122">
        <f t="shared" si="0"/>
        <v>8.7854180698942557</v>
      </c>
      <c r="F21" s="123">
        <f>INDEX('Non-household delivery'!$T$5:$T$21, MATCH(Adjustment!B21, 'Non-household delivery'!$M$5:$M$21, 0))</f>
        <v>33535</v>
      </c>
      <c r="G21" s="124">
        <f>INDEX('Non-household delivery'!$W$5:$W$21, MATCH(Adjustment!B21, 'Non-household delivery'!$M$5:$M$21, 0))</f>
        <v>12778.838224409417</v>
      </c>
      <c r="H21" s="125">
        <f t="shared" si="1"/>
        <v>1.583809209533303</v>
      </c>
      <c r="I21" s="126">
        <f>IFERROR(INDEX('Accelerated replacements'!$E$6:$E$13, MATCH(B21, 'Accelerated replacements'!$A$6:$A$13, 0)), 0)</f>
        <v>131000</v>
      </c>
      <c r="J21" s="125">
        <f t="shared" si="2"/>
        <v>16.236139999999999</v>
      </c>
      <c r="K21" s="132">
        <f t="shared" si="3"/>
        <v>26.605367279427558</v>
      </c>
    </row>
    <row r="22" spans="2:11">
      <c r="B22" s="119" t="s">
        <v>46</v>
      </c>
      <c r="C22" s="131">
        <f>INDEX('Household delivery'!$T$5:$T$22, MATCH(Adjustment!B22, 'Household delivery'!$M$5:$M$22,0))</f>
        <v>377604.00000000006</v>
      </c>
      <c r="D22" s="121">
        <f>INDEX('Household delivery'!$W$5:$W$21, MATCH(Adjustment!B22, 'Household delivery'!$M$5:$M$21, 0))</f>
        <v>330707.10446983477</v>
      </c>
      <c r="E22" s="122">
        <f t="shared" si="0"/>
        <v>40.987838527991315</v>
      </c>
      <c r="F22" s="123">
        <f>INDEX('Non-household delivery'!$T$5:$T$21, MATCH(Adjustment!B22, 'Non-household delivery'!$M$5:$M$21, 0))</f>
        <v>28461.000000000004</v>
      </c>
      <c r="G22" s="124">
        <f>INDEX('Non-household delivery'!$W$5:$W$21, MATCH(Adjustment!B22, 'Non-household delivery'!$M$5:$M$21, 0))</f>
        <v>19419.599963097404</v>
      </c>
      <c r="H22" s="125">
        <f t="shared" si="1"/>
        <v>2.4068652194262921</v>
      </c>
      <c r="I22" s="126">
        <f>IFERROR(INDEX('Accelerated replacements'!$E$6:$E$13, MATCH(B22, 'Accelerated replacements'!$A$6:$A$13, 0)), 0)</f>
        <v>40115</v>
      </c>
      <c r="J22" s="125">
        <f t="shared" si="2"/>
        <v>4.9718530999999997</v>
      </c>
      <c r="K22" s="132">
        <f t="shared" si="3"/>
        <v>48.366556847417606</v>
      </c>
    </row>
    <row r="23" spans="2:11">
      <c r="B23" s="119" t="s">
        <v>47</v>
      </c>
      <c r="C23" s="131">
        <f>INDEX('Household delivery'!$T$5:$T$22, MATCH(Adjustment!B23, 'Household delivery'!$M$5:$M$22,0))</f>
        <v>645490</v>
      </c>
      <c r="D23" s="121">
        <f>INDEX('Household delivery'!$W$5:$W$21, MATCH(Adjustment!B23, 'Household delivery'!$M$5:$M$21, 0))</f>
        <v>468758.22550568078</v>
      </c>
      <c r="E23" s="122">
        <f t="shared" si="0"/>
        <v>58.097894469174072</v>
      </c>
      <c r="F23" s="123">
        <f>INDEX('Non-household delivery'!$T$5:$T$21, MATCH(Adjustment!B23, 'Non-household delivery'!$M$5:$M$21, 0))</f>
        <v>113286.47068220035</v>
      </c>
      <c r="G23" s="124">
        <f>INDEX('Non-household delivery'!$W$5:$W$21, MATCH(Adjustment!B23, 'Non-household delivery'!$M$5:$M$21, 0))</f>
        <v>92772.653641847486</v>
      </c>
      <c r="H23" s="125">
        <f t="shared" si="1"/>
        <v>11.498242692370576</v>
      </c>
      <c r="I23" s="126">
        <f>IFERROR(INDEX('Accelerated replacements'!$E$6:$E$13, MATCH(B23, 'Accelerated replacements'!$A$6:$A$13, 0)), 0)</f>
        <v>0</v>
      </c>
      <c r="J23" s="125">
        <f t="shared" si="2"/>
        <v>0</v>
      </c>
      <c r="K23" s="132">
        <f t="shared" si="3"/>
        <v>69.596137161544647</v>
      </c>
    </row>
    <row r="24" spans="2:11">
      <c r="B24" s="119" t="s">
        <v>48</v>
      </c>
      <c r="C24" s="131">
        <f>INDEX('Household delivery'!$T$5:$T$22, MATCH(Adjustment!B24, 'Household delivery'!$M$5:$M$22,0))</f>
        <v>377283.53270338196</v>
      </c>
      <c r="D24" s="121">
        <f>INDEX('Household delivery'!$W$5:$W$21, MATCH(Adjustment!B24, 'Household delivery'!$M$5:$M$21, 0))</f>
        <v>290481.14683121344</v>
      </c>
      <c r="E24" s="122">
        <f t="shared" si="0"/>
        <v>36.002233338260588</v>
      </c>
      <c r="F24" s="123">
        <f>INDEX('Non-household delivery'!$T$5:$T$21, MATCH(Adjustment!B24, 'Non-household delivery'!$M$5:$M$21, 0))</f>
        <v>61982.722766968087</v>
      </c>
      <c r="G24" s="124">
        <f>INDEX('Non-household delivery'!$W$5:$W$21, MATCH(Adjustment!B24, 'Non-household delivery'!$M$5:$M$21, 0))</f>
        <v>42832.202698739377</v>
      </c>
      <c r="H24" s="125">
        <f t="shared" si="1"/>
        <v>5.3086232024817575</v>
      </c>
      <c r="I24" s="126">
        <f>IFERROR(INDEX('Accelerated replacements'!$E$6:$E$13, MATCH(B24, 'Accelerated replacements'!$A$6:$A$13, 0)), 0)</f>
        <v>0</v>
      </c>
      <c r="J24" s="125">
        <f t="shared" si="2"/>
        <v>0</v>
      </c>
      <c r="K24" s="132">
        <f t="shared" si="3"/>
        <v>41.310856540742343</v>
      </c>
    </row>
    <row r="25" spans="2:11">
      <c r="B25" s="119" t="s">
        <v>49</v>
      </c>
      <c r="C25" s="131">
        <f>INDEX('Household delivery'!$T$5:$T$22, MATCH(Adjustment!B25, 'Household delivery'!$M$5:$M$22,0))</f>
        <v>168500</v>
      </c>
      <c r="D25" s="121">
        <f>INDEX('Household delivery'!$W$5:$W$21, MATCH(Adjustment!B25, 'Household delivery'!$M$5:$M$21, 0))</f>
        <v>86829.6334693151</v>
      </c>
      <c r="E25" s="122">
        <f t="shared" si="0"/>
        <v>10.761664772186913</v>
      </c>
      <c r="F25" s="123">
        <f>INDEX('Non-household delivery'!$T$5:$T$21, MATCH(Adjustment!B25, 'Non-household delivery'!$M$5:$M$21, 0))</f>
        <v>15844.456877518416</v>
      </c>
      <c r="G25" s="124">
        <f>INDEX('Non-household delivery'!$W$5:$W$21, MATCH(Adjustment!B25, 'Non-household delivery'!$M$5:$M$21, 0))</f>
        <v>2766.4136673793691</v>
      </c>
      <c r="H25" s="125">
        <f t="shared" si="1"/>
        <v>0.34286930993499898</v>
      </c>
      <c r="I25" s="126">
        <f>IFERROR(INDEX('Accelerated replacements'!$E$6:$E$13, MATCH(B25, 'Accelerated replacements'!$A$6:$A$13, 0)), 0)</f>
        <v>0</v>
      </c>
      <c r="J25" s="125">
        <f t="shared" si="2"/>
        <v>0</v>
      </c>
      <c r="K25" s="132">
        <f t="shared" si="3"/>
        <v>11.104534082121912</v>
      </c>
    </row>
    <row r="26" spans="2:11">
      <c r="B26" s="134" t="s">
        <v>50</v>
      </c>
      <c r="C26" s="131">
        <f>INDEX('Household delivery'!$T$5:$T$22, MATCH(Adjustment!B26, 'Household delivery'!$M$5:$M$22,0))</f>
        <v>1283658.9999999998</v>
      </c>
      <c r="D26" s="121">
        <f>INDEX('Household delivery'!$W$5:$W$21, MATCH(Adjustment!B26, 'Household delivery'!$M$5:$M$21, 0))</f>
        <v>1175430.9896943751</v>
      </c>
      <c r="E26" s="122">
        <f t="shared" si="0"/>
        <v>145.68291686272084</v>
      </c>
      <c r="F26" s="123">
        <f>INDEX('Non-household delivery'!$T$5:$T$21, MATCH(Adjustment!B26, 'Non-household delivery'!$M$5:$M$21, 0))</f>
        <v>116384</v>
      </c>
      <c r="G26" s="124">
        <f>INDEX('Non-household delivery'!$W$5:$W$21, MATCH(Adjustment!B26, 'Non-household delivery'!$M$5:$M$21, 0))</f>
        <v>97292.298443673644</v>
      </c>
      <c r="H26" s="125">
        <f t="shared" si="1"/>
        <v>12.058407469108911</v>
      </c>
      <c r="I26" s="126">
        <f>IFERROR(INDEX('Accelerated replacements'!$E$6:$E$13, MATCH(B26, 'Accelerated replacements'!$A$6:$A$13, 0)), 0)</f>
        <v>0</v>
      </c>
      <c r="J26" s="125">
        <f t="shared" si="2"/>
        <v>0</v>
      </c>
      <c r="K26" s="135">
        <f t="shared" si="3"/>
        <v>157.74132433182976</v>
      </c>
    </row>
    <row r="27" spans="2:11">
      <c r="B27" s="137" t="s">
        <v>112</v>
      </c>
      <c r="C27" s="138">
        <f>INDEX('Household delivery'!$T$5:$T$22, MATCH(Adjustment!B27, 'Household delivery'!$M$5:$M$22,0))</f>
        <v>6743626.3376482194</v>
      </c>
      <c r="D27" s="139">
        <f t="shared" ref="D27" si="4">SUM(D10:D26)</f>
        <v>5057553.4852415575</v>
      </c>
      <c r="E27" s="140">
        <f>SUM(E10:E26)</f>
        <v>626.8331789608385</v>
      </c>
      <c r="F27" s="140">
        <f>SUM(F10:F26)</f>
        <v>788041.13161570928</v>
      </c>
      <c r="G27" s="141">
        <f t="shared" ref="G27:K27" si="5">SUM(G10:G26)</f>
        <v>574849.56932493905</v>
      </c>
      <c r="H27" s="140">
        <f>SUM(H10:H26)</f>
        <v>71.246855622132941</v>
      </c>
      <c r="I27" s="142">
        <f>SUM(I10:I26)</f>
        <v>246995</v>
      </c>
      <c r="J27" s="140"/>
      <c r="K27" s="143">
        <f t="shared" si="5"/>
        <v>728.69259488297143</v>
      </c>
    </row>
    <row r="29" spans="2:11">
      <c r="B29" s="109" t="s">
        <v>176</v>
      </c>
    </row>
    <row r="31" spans="2:11">
      <c r="B31" s="233" t="s">
        <v>110</v>
      </c>
      <c r="C31" s="236" t="s">
        <v>177</v>
      </c>
      <c r="D31" s="236"/>
      <c r="E31" s="236"/>
      <c r="F31" s="236"/>
      <c r="G31" s="236"/>
      <c r="H31" s="236"/>
    </row>
    <row r="32" spans="2:11">
      <c r="B32" s="234"/>
      <c r="C32" s="116" t="s">
        <v>101</v>
      </c>
      <c r="D32" s="116" t="s">
        <v>102</v>
      </c>
      <c r="E32" s="116" t="s">
        <v>103</v>
      </c>
      <c r="F32" s="116" t="s">
        <v>104</v>
      </c>
      <c r="G32" s="117" t="s">
        <v>105</v>
      </c>
      <c r="H32" s="118" t="s">
        <v>162</v>
      </c>
    </row>
    <row r="33" spans="2:8">
      <c r="B33" s="128" t="s">
        <v>51</v>
      </c>
      <c r="C33" s="129">
        <f>IF($I10 &gt; 0, $I10/5, 0) + 'Household delivery'!N26+'Non-household delivery'!N26</f>
        <v>69682.599999999977</v>
      </c>
      <c r="D33" s="129">
        <f>IF($I10 &gt; 0, $I10/5, 0) + 'Household delivery'!O26+'Non-household delivery'!O26</f>
        <v>70282.599999999977</v>
      </c>
      <c r="E33" s="129">
        <f>IF($I10 &gt; 0, $I10/5, 0) + 'Household delivery'!P26+'Non-household delivery'!P26</f>
        <v>71082.599999999977</v>
      </c>
      <c r="F33" s="129">
        <f>IF($I10 &gt; 0, $I10/5, 0) + 'Household delivery'!Q26+'Non-household delivery'!Q26</f>
        <v>71932.599999999977</v>
      </c>
      <c r="G33" s="129">
        <f>IF($I10 &gt; 0, $I10/5, 0) + 'Household delivery'!R26+'Non-household delivery'!R26</f>
        <v>71932.599999999977</v>
      </c>
      <c r="H33" s="130">
        <f t="shared" ref="H33:H50" si="6">SUM(C33:G33)</f>
        <v>354912.99999999988</v>
      </c>
    </row>
    <row r="34" spans="2:8">
      <c r="B34" s="133" t="s">
        <v>27</v>
      </c>
      <c r="C34" s="129">
        <f>IF($I11 &gt; 0, $I11/5, 0) + 'Household delivery'!N27+'Non-household delivery'!N27</f>
        <v>226680</v>
      </c>
      <c r="D34" s="129">
        <f>IF($I11 &gt; 0, $I11/5, 0) + 'Household delivery'!O27+'Non-household delivery'!O27</f>
        <v>230447</v>
      </c>
      <c r="E34" s="129">
        <f>IF($I11 &gt; 0, $I11/5, 0) + 'Household delivery'!P27+'Non-household delivery'!P27</f>
        <v>223951</v>
      </c>
      <c r="F34" s="129">
        <f>IF($I11 &gt; 0, $I11/5, 0) + 'Household delivery'!Q27+'Non-household delivery'!Q27</f>
        <v>225241</v>
      </c>
      <c r="G34" s="129">
        <f>IF($I11 &gt; 0, $I11/5, 0) + 'Household delivery'!R27+'Non-household delivery'!R27</f>
        <v>167714.99999999997</v>
      </c>
      <c r="H34" s="130">
        <f t="shared" si="6"/>
        <v>1074034</v>
      </c>
    </row>
    <row r="35" spans="2:8">
      <c r="B35" s="133" t="s">
        <v>52</v>
      </c>
      <c r="C35" s="129">
        <f>IF($I12 &gt; 0, $I12/5, 0) + 'Household delivery'!N28+'Non-household delivery'!N28</f>
        <v>26109.314354575647</v>
      </c>
      <c r="D35" s="129">
        <f>IF($I12 &gt; 0, $I12/5, 0) + 'Household delivery'!O28+'Non-household delivery'!O28</f>
        <v>26109.314354575647</v>
      </c>
      <c r="E35" s="129">
        <f>IF($I12 &gt; 0, $I12/5, 0) + 'Household delivery'!P28+'Non-household delivery'!P28</f>
        <v>26109.314354575647</v>
      </c>
      <c r="F35" s="129">
        <f>IF($I12 &gt; 0, $I12/5, 0) + 'Household delivery'!Q28+'Non-household delivery'!Q28</f>
        <v>28043.314354575647</v>
      </c>
      <c r="G35" s="129">
        <f>IF($I12 &gt; 0, $I12/5, 0) + 'Household delivery'!R28+'Non-household delivery'!R28</f>
        <v>28043.314354575647</v>
      </c>
      <c r="H35" s="130">
        <f t="shared" si="6"/>
        <v>134414.57177287823</v>
      </c>
    </row>
    <row r="36" spans="2:8">
      <c r="B36" s="133" t="s">
        <v>60</v>
      </c>
      <c r="C36" s="129">
        <f>IF($I13 &gt; 0, $I13/5, 0) + 'Household delivery'!N29+'Non-household delivery'!N29</f>
        <v>3108</v>
      </c>
      <c r="D36" s="129">
        <f>IF($I13 &gt; 0, $I13/5, 0) + 'Household delivery'!O29+'Non-household delivery'!O29</f>
        <v>3108</v>
      </c>
      <c r="E36" s="129">
        <f>IF($I13 &gt; 0, $I13/5, 0) + 'Household delivery'!P29+'Non-household delivery'!P29</f>
        <v>3108</v>
      </c>
      <c r="F36" s="129">
        <f>IF($I13 &gt; 0, $I13/5, 0) + 'Household delivery'!Q29+'Non-household delivery'!Q29</f>
        <v>3108</v>
      </c>
      <c r="G36" s="129">
        <f>IF($I13 &gt; 0, $I13/5, 0) + 'Household delivery'!R29+'Non-household delivery'!R29</f>
        <v>3108</v>
      </c>
      <c r="H36" s="130">
        <f t="shared" si="6"/>
        <v>15540</v>
      </c>
    </row>
    <row r="37" spans="2:8">
      <c r="B37" s="133" t="s">
        <v>41</v>
      </c>
      <c r="C37" s="129">
        <f>IF($I14 &gt; 0, $I14/5, 0) + 'Household delivery'!N30+'Non-household delivery'!N30</f>
        <v>86003.999999999985</v>
      </c>
      <c r="D37" s="129">
        <f>IF($I14 &gt; 0, $I14/5, 0) + 'Household delivery'!O30+'Non-household delivery'!O30</f>
        <v>108976</v>
      </c>
      <c r="E37" s="129">
        <f>IF($I14 &gt; 0, $I14/5, 0) + 'Household delivery'!P30+'Non-household delivery'!P30</f>
        <v>109307.00000000001</v>
      </c>
      <c r="F37" s="129">
        <f>IF($I14 &gt; 0, $I14/5, 0) + 'Household delivery'!Q30+'Non-household delivery'!Q30</f>
        <v>115408</v>
      </c>
      <c r="G37" s="129">
        <f>IF($I14 &gt; 0, $I14/5, 0) + 'Household delivery'!R30+'Non-household delivery'!R30</f>
        <v>110797</v>
      </c>
      <c r="H37" s="130">
        <f t="shared" si="6"/>
        <v>530492</v>
      </c>
    </row>
    <row r="38" spans="2:8">
      <c r="B38" s="133" t="s">
        <v>42</v>
      </c>
      <c r="C38" s="129">
        <f>IF($I15 &gt; 0, $I15/5, 0) + 'Household delivery'!N31+'Non-household delivery'!N31</f>
        <v>83956</v>
      </c>
      <c r="D38" s="129">
        <f>IF($I15 &gt; 0, $I15/5, 0) + 'Household delivery'!O31+'Non-household delivery'!O31</f>
        <v>83951</v>
      </c>
      <c r="E38" s="129">
        <f>IF($I15 &gt; 0, $I15/5, 0) + 'Household delivery'!P31+'Non-household delivery'!P31</f>
        <v>83948</v>
      </c>
      <c r="F38" s="129">
        <f>IF($I15 &gt; 0, $I15/5, 0) + 'Household delivery'!Q31+'Non-household delivery'!Q31</f>
        <v>83948</v>
      </c>
      <c r="G38" s="129">
        <f>IF($I15 &gt; 0, $I15/5, 0) + 'Household delivery'!R31+'Non-household delivery'!R31</f>
        <v>83948</v>
      </c>
      <c r="H38" s="130">
        <f t="shared" si="6"/>
        <v>419751</v>
      </c>
    </row>
    <row r="39" spans="2:8">
      <c r="B39" s="133" t="s">
        <v>55</v>
      </c>
      <c r="C39" s="129">
        <f>IF($I16 &gt; 0, $I16/5, 0) + 'Household delivery'!N32+'Non-household delivery'!N32</f>
        <v>1267</v>
      </c>
      <c r="D39" s="129">
        <f>IF($I16 &gt; 0, $I16/5, 0) + 'Household delivery'!O32+'Non-household delivery'!O32</f>
        <v>8435</v>
      </c>
      <c r="E39" s="129">
        <f>IF($I16 &gt; 0, $I16/5, 0) + 'Household delivery'!P32+'Non-household delivery'!P32</f>
        <v>14613</v>
      </c>
      <c r="F39" s="129">
        <f>IF($I16 &gt; 0, $I16/5, 0) + 'Household delivery'!Q32+'Non-household delivery'!Q32</f>
        <v>20117</v>
      </c>
      <c r="G39" s="129">
        <f>IF($I16 &gt; 0, $I16/5, 0) + 'Household delivery'!R32+'Non-household delivery'!R32</f>
        <v>23762</v>
      </c>
      <c r="H39" s="130">
        <f t="shared" si="6"/>
        <v>68194</v>
      </c>
    </row>
    <row r="40" spans="2:8">
      <c r="B40" s="133" t="s">
        <v>56</v>
      </c>
      <c r="C40" s="129">
        <f>IF($I17 &gt; 0, $I17/5, 0) + 'Household delivery'!N33+'Non-household delivery'!N33</f>
        <v>40506</v>
      </c>
      <c r="D40" s="129">
        <f>IF($I17 &gt; 0, $I17/5, 0) + 'Household delivery'!O33+'Non-household delivery'!O33</f>
        <v>40506</v>
      </c>
      <c r="E40" s="129">
        <f>IF($I17 &gt; 0, $I17/5, 0) + 'Household delivery'!P33+'Non-household delivery'!P33</f>
        <v>40506</v>
      </c>
      <c r="F40" s="129">
        <f>IF($I17 &gt; 0, $I17/5, 0) + 'Household delivery'!Q33+'Non-household delivery'!Q33</f>
        <v>40506</v>
      </c>
      <c r="G40" s="129">
        <f>IF($I17 &gt; 0, $I17/5, 0) + 'Household delivery'!R33+'Non-household delivery'!R33</f>
        <v>40506</v>
      </c>
      <c r="H40" s="130">
        <f t="shared" si="6"/>
        <v>202530</v>
      </c>
    </row>
    <row r="41" spans="2:8">
      <c r="B41" s="133" t="s">
        <v>57</v>
      </c>
      <c r="C41" s="129">
        <f>IF($I18 &gt; 0, $I18/5, 0) + 'Household delivery'!N34+'Non-household delivery'!N34</f>
        <v>23116.42669907221</v>
      </c>
      <c r="D41" s="129">
        <f>IF($I18 &gt; 0, $I18/5, 0) + 'Household delivery'!O34+'Non-household delivery'!O34</f>
        <v>22916.42669907221</v>
      </c>
      <c r="E41" s="129">
        <f>IF($I18 &gt; 0, $I18/5, 0) + 'Household delivery'!P34+'Non-household delivery'!P34</f>
        <v>63159.686893505466</v>
      </c>
      <c r="F41" s="129">
        <f>IF($I18 &gt; 0, $I18/5, 0) + 'Household delivery'!Q34+'Non-household delivery'!Q34</f>
        <v>105399.0703888665</v>
      </c>
      <c r="G41" s="129">
        <f>IF($I18 &gt; 0, $I18/5, 0) + 'Household delivery'!R34+'Non-household delivery'!R34</f>
        <v>105399.07038886649</v>
      </c>
      <c r="H41" s="130">
        <f t="shared" si="6"/>
        <v>319990.68106938287</v>
      </c>
    </row>
    <row r="42" spans="2:8">
      <c r="B42" s="133" t="s">
        <v>43</v>
      </c>
      <c r="C42" s="129">
        <f>IF($I19 &gt; 0, $I19/5, 0) + 'Household delivery'!N35+'Non-household delivery'!N35</f>
        <v>99853</v>
      </c>
      <c r="D42" s="129">
        <f>IF($I19 &gt; 0, $I19/5, 0) + 'Household delivery'!O35+'Non-household delivery'!O35</f>
        <v>206044</v>
      </c>
      <c r="E42" s="129">
        <f>IF($I19 &gt; 0, $I19/5, 0) + 'Household delivery'!P35+'Non-household delivery'!P35</f>
        <v>254386</v>
      </c>
      <c r="F42" s="129">
        <f>IF($I19 &gt; 0, $I19/5, 0) + 'Household delivery'!Q35+'Non-household delivery'!Q35</f>
        <v>249882.99999999997</v>
      </c>
      <c r="G42" s="129">
        <f>IF($I19 &gt; 0, $I19/5, 0) + 'Household delivery'!R35+'Non-household delivery'!R35</f>
        <v>174760</v>
      </c>
      <c r="H42" s="130">
        <f t="shared" si="6"/>
        <v>984926</v>
      </c>
    </row>
    <row r="43" spans="2:8">
      <c r="B43" s="133" t="s">
        <v>58</v>
      </c>
      <c r="C43" s="129">
        <f>IF($I20 &gt; 0, $I20/5, 0) + 'Household delivery'!N36+'Non-household delivery'!N36</f>
        <v>8131.1335494175528</v>
      </c>
      <c r="D43" s="129">
        <f>IF($I20 &gt; 0, $I20/5, 0) + 'Household delivery'!O36+'Non-household delivery'!O36</f>
        <v>11041.724960545347</v>
      </c>
      <c r="E43" s="129">
        <f>IF($I20 &gt; 0, $I20/5, 0) + 'Household delivery'!P36+'Non-household delivery'!P36</f>
        <v>11041.724960545347</v>
      </c>
      <c r="F43" s="129">
        <f>IF($I20 &gt; 0, $I20/5, 0) + 'Household delivery'!Q36+'Non-household delivery'!Q36</f>
        <v>11041.724960545347</v>
      </c>
      <c r="G43" s="129">
        <f>IF($I20 &gt; 0, $I20/5, 0) + 'Household delivery'!R36+'Non-household delivery'!R36</f>
        <v>11041.724960545347</v>
      </c>
      <c r="H43" s="130">
        <f t="shared" si="6"/>
        <v>52298.033391598939</v>
      </c>
    </row>
    <row r="44" spans="2:8">
      <c r="B44" s="133" t="s">
        <v>59</v>
      </c>
      <c r="C44" s="129">
        <f>IF($I21 &gt; 0, $I21/5, 0) + 'Household delivery'!N37+'Non-household delivery'!N37</f>
        <v>87837</v>
      </c>
      <c r="D44" s="129">
        <f>IF($I21 &gt; 0, $I21/5, 0) + 'Household delivery'!O37+'Non-household delivery'!O37</f>
        <v>82922</v>
      </c>
      <c r="E44" s="129">
        <f>IF($I21 &gt; 0, $I21/5, 0) + 'Household delivery'!P37+'Non-household delivery'!P37</f>
        <v>78310</v>
      </c>
      <c r="F44" s="129">
        <f>IF($I21 &gt; 0, $I21/5, 0) + 'Household delivery'!Q37+'Non-household delivery'!Q37</f>
        <v>73981</v>
      </c>
      <c r="G44" s="129">
        <f>IF($I21 &gt; 0, $I21/5, 0) + 'Household delivery'!R37+'Non-household delivery'!R37</f>
        <v>69919</v>
      </c>
      <c r="H44" s="130">
        <f t="shared" si="6"/>
        <v>392969</v>
      </c>
    </row>
    <row r="45" spans="2:8">
      <c r="B45" s="133" t="s">
        <v>46</v>
      </c>
      <c r="C45" s="129">
        <f>IF($I22 &gt; 0, $I22/5, 0) + 'Household delivery'!N38+'Non-household delivery'!N38</f>
        <v>89236</v>
      </c>
      <c r="D45" s="129">
        <f>IF($I22 &gt; 0, $I22/5, 0) + 'Household delivery'!O38+'Non-household delivery'!O38</f>
        <v>89236</v>
      </c>
      <c r="E45" s="129">
        <f>IF($I22 &gt; 0, $I22/5, 0) + 'Household delivery'!P38+'Non-household delivery'!P38</f>
        <v>89236</v>
      </c>
      <c r="F45" s="129">
        <f>IF($I22 &gt; 0, $I22/5, 0) + 'Household delivery'!Q38+'Non-household delivery'!Q38</f>
        <v>89236</v>
      </c>
      <c r="G45" s="129">
        <f>IF($I22 &gt; 0, $I22/5, 0) + 'Household delivery'!R38+'Non-household delivery'!R38</f>
        <v>89236</v>
      </c>
      <c r="H45" s="130">
        <f t="shared" si="6"/>
        <v>446180</v>
      </c>
    </row>
    <row r="46" spans="2:8">
      <c r="B46" s="133" t="s">
        <v>47</v>
      </c>
      <c r="C46" s="129">
        <f>IF($I23 &gt; 0, $I23/5, 0) + 'Household delivery'!N39+'Non-household delivery'!N39</f>
        <v>151755.29413644009</v>
      </c>
      <c r="D46" s="129">
        <f>IF($I23 &gt; 0, $I23/5, 0) + 'Household delivery'!O39+'Non-household delivery'!O39</f>
        <v>151755.29413644009</v>
      </c>
      <c r="E46" s="129">
        <f>IF($I23 &gt; 0, $I23/5, 0) + 'Household delivery'!P39+'Non-household delivery'!P39</f>
        <v>151755.29413644009</v>
      </c>
      <c r="F46" s="129">
        <f>IF($I23 &gt; 0, $I23/5, 0) + 'Household delivery'!Q39+'Non-household delivery'!Q39</f>
        <v>151755.29413644009</v>
      </c>
      <c r="G46" s="129">
        <f>IF($I23 &gt; 0, $I23/5, 0) + 'Household delivery'!R39+'Non-household delivery'!R39</f>
        <v>151755.29413644009</v>
      </c>
      <c r="H46" s="130">
        <f t="shared" si="6"/>
        <v>758776.47068220051</v>
      </c>
    </row>
    <row r="47" spans="2:8">
      <c r="B47" s="133" t="s">
        <v>48</v>
      </c>
      <c r="C47" s="129">
        <f>IF($I24 &gt; 0, $I24/5, 0) + 'Household delivery'!N40+'Non-household delivery'!N40</f>
        <v>65852.450558613069</v>
      </c>
      <c r="D47" s="129">
        <f>IF($I24 &gt; 0, $I24/5, 0) + 'Household delivery'!O40+'Non-household delivery'!O40</f>
        <v>83691.879830531339</v>
      </c>
      <c r="E47" s="129">
        <f>IF($I24 &gt; 0, $I24/5, 0) + 'Household delivery'!P40+'Non-household delivery'!P40</f>
        <v>87739.724435698023</v>
      </c>
      <c r="F47" s="129">
        <f>IF($I24 &gt; 0, $I24/5, 0) + 'Household delivery'!Q40+'Non-household delivery'!Q40</f>
        <v>89792.533755527882</v>
      </c>
      <c r="G47" s="129">
        <f>IF($I24 &gt; 0, $I24/5, 0) + 'Household delivery'!R40+'Non-household delivery'!R40</f>
        <v>112189.66688997972</v>
      </c>
      <c r="H47" s="130">
        <f t="shared" si="6"/>
        <v>439266.25547035004</v>
      </c>
    </row>
    <row r="48" spans="2:8">
      <c r="B48" s="133" t="s">
        <v>49</v>
      </c>
      <c r="C48" s="129">
        <f>IF($I25 &gt; 0, $I25/5, 0) + 'Household delivery'!N41+'Non-household delivery'!N41</f>
        <v>36868.891375503685</v>
      </c>
      <c r="D48" s="129">
        <f>IF($I25 &gt; 0, $I25/5, 0) + 'Household delivery'!O41+'Non-household delivery'!O41</f>
        <v>36868.891375503685</v>
      </c>
      <c r="E48" s="129">
        <f>IF($I25 &gt; 0, $I25/5, 0) + 'Household delivery'!P41+'Non-household delivery'!P41</f>
        <v>36868.891375503685</v>
      </c>
      <c r="F48" s="129">
        <f>IF($I25 &gt; 0, $I25/5, 0) + 'Household delivery'!Q41+'Non-household delivery'!Q41</f>
        <v>36868.891375503685</v>
      </c>
      <c r="G48" s="129">
        <f>IF($I25 &gt; 0, $I25/5, 0) + 'Household delivery'!R41+'Non-household delivery'!R41</f>
        <v>36868.89137550367</v>
      </c>
      <c r="H48" s="130">
        <f t="shared" si="6"/>
        <v>184344.45687751842</v>
      </c>
    </row>
    <row r="49" spans="1:9">
      <c r="B49" s="136" t="s">
        <v>50</v>
      </c>
      <c r="C49" s="129">
        <f>IF($I26 &gt; 0, $I26/5, 0) + 'Household delivery'!N42+'Non-household delivery'!N42</f>
        <v>141016.39999999997</v>
      </c>
      <c r="D49" s="129">
        <f>IF($I26 &gt; 0, $I26/5, 0) + 'Household delivery'!O42+'Non-household delivery'!O42</f>
        <v>352145.5</v>
      </c>
      <c r="E49" s="129">
        <f>IF($I26 &gt; 0, $I26/5, 0) + 'Household delivery'!P42+'Non-household delivery'!P42</f>
        <v>352145.5</v>
      </c>
      <c r="F49" s="129">
        <f>IF($I26 &gt; 0, $I26/5, 0) + 'Household delivery'!Q42+'Non-household delivery'!Q42</f>
        <v>352145.5</v>
      </c>
      <c r="G49" s="129">
        <f>IF($I26 &gt; 0, $I26/5, 0) + 'Household delivery'!R42+'Non-household delivery'!R42</f>
        <v>202590.09999999998</v>
      </c>
      <c r="H49" s="130">
        <f t="shared" si="6"/>
        <v>1400043</v>
      </c>
    </row>
    <row r="50" spans="1:9">
      <c r="B50" s="144" t="s">
        <v>112</v>
      </c>
      <c r="C50" s="145">
        <f>SUM(C33:C49)</f>
        <v>1240979.5106736221</v>
      </c>
      <c r="D50" s="145">
        <f>SUM(D33:D49)</f>
        <v>1608436.6313566682</v>
      </c>
      <c r="E50" s="145">
        <f>SUM(E33:E49)</f>
        <v>1697267.7361562683</v>
      </c>
      <c r="F50" s="145">
        <f>SUM(F33:F49)</f>
        <v>1748406.9289714592</v>
      </c>
      <c r="G50" s="145">
        <f>SUM(G33:G49)</f>
        <v>1483571.6621059109</v>
      </c>
      <c r="H50" s="130">
        <f t="shared" si="6"/>
        <v>7778662.469263928</v>
      </c>
    </row>
    <row r="52" spans="1:9">
      <c r="A52" s="109" t="s">
        <v>178</v>
      </c>
      <c r="B52" s="101" t="b">
        <f>_xlfn.TEXTJOIN(",",FALSE,B33:B49) = _xlfn.TEXTJOIN(",",FALSE,'Household delivery'!M26:M42)</f>
        <v>1</v>
      </c>
      <c r="C52" s="101" t="b">
        <f>_xlfn.TEXTJOIN(",",FALSE,B33:B49) = _xlfn.TEXTJOIN(",",FALSE,'Non-household delivery'!M26:M42)</f>
        <v>1</v>
      </c>
    </row>
    <row r="53" spans="1:9">
      <c r="A53" s="109"/>
    </row>
    <row r="54" spans="1:9">
      <c r="A54" s="109"/>
      <c r="B54" s="109" t="s">
        <v>179</v>
      </c>
    </row>
    <row r="55" spans="1:9">
      <c r="A55" s="109"/>
    </row>
    <row r="56" spans="1:9">
      <c r="B56" s="198" t="s">
        <v>110</v>
      </c>
      <c r="C56" s="116" t="s">
        <v>101</v>
      </c>
      <c r="D56" s="116" t="s">
        <v>102</v>
      </c>
      <c r="E56" s="116" t="s">
        <v>103</v>
      </c>
      <c r="F56" s="116" t="s">
        <v>104</v>
      </c>
      <c r="G56" s="117" t="s">
        <v>105</v>
      </c>
      <c r="H56" s="118" t="s">
        <v>162</v>
      </c>
    </row>
    <row r="57" spans="1:9">
      <c r="B57" s="128" t="s">
        <v>51</v>
      </c>
      <c r="C57" s="199">
        <f>(C33/$H33) * $K10</f>
        <v>5.4930920614749859</v>
      </c>
      <c r="D57" s="199">
        <f t="shared" ref="D57:G57" si="7">(D33/$H33) * $K10</f>
        <v>5.5403901708578882</v>
      </c>
      <c r="E57" s="199">
        <f t="shared" si="7"/>
        <v>5.6034543167017565</v>
      </c>
      <c r="F57" s="199">
        <f t="shared" si="7"/>
        <v>5.6704599716608675</v>
      </c>
      <c r="G57" s="199">
        <f t="shared" si="7"/>
        <v>5.6704599716608675</v>
      </c>
      <c r="H57" s="199">
        <f>SUM(C57:G57)</f>
        <v>27.977856492356366</v>
      </c>
      <c r="I57" s="197"/>
    </row>
    <row r="58" spans="1:9">
      <c r="B58" s="133" t="s">
        <v>27</v>
      </c>
      <c r="C58" s="199">
        <f>(C34/$H34) * $K11</f>
        <v>25.185501304778157</v>
      </c>
      <c r="D58" s="199">
        <f t="shared" ref="D58:G58" si="8">(D34/$H34) * $K11</f>
        <v>25.604037494186571</v>
      </c>
      <c r="E58" s="199">
        <f t="shared" si="8"/>
        <v>24.882293112345035</v>
      </c>
      <c r="F58" s="199">
        <f t="shared" si="8"/>
        <v>25.025619813788321</v>
      </c>
      <c r="G58" s="199">
        <f t="shared" si="8"/>
        <v>18.634137777178701</v>
      </c>
      <c r="H58" s="199">
        <f t="shared" ref="H58:H73" si="9">SUM(C58:G58)</f>
        <v>119.33158950227678</v>
      </c>
      <c r="I58" s="197"/>
    </row>
    <row r="59" spans="1:9">
      <c r="B59" s="133" t="s">
        <v>52</v>
      </c>
      <c r="C59" s="199">
        <f t="shared" ref="C59:G59" si="10">(C35/$H35) * $K12</f>
        <v>1.3966316820471334</v>
      </c>
      <c r="D59" s="199">
        <f t="shared" si="10"/>
        <v>1.3966316820471334</v>
      </c>
      <c r="E59" s="199">
        <f t="shared" si="10"/>
        <v>1.3966316820471334</v>
      </c>
      <c r="F59" s="199">
        <f t="shared" si="10"/>
        <v>1.500084635134957</v>
      </c>
      <c r="G59" s="199">
        <f t="shared" si="10"/>
        <v>1.500084635134957</v>
      </c>
      <c r="H59" s="199">
        <f t="shared" si="9"/>
        <v>7.1900643164113145</v>
      </c>
      <c r="I59" s="197"/>
    </row>
    <row r="60" spans="1:9">
      <c r="B60" s="133" t="s">
        <v>60</v>
      </c>
      <c r="C60" s="199">
        <f t="shared" ref="C60:G60" si="11">(C36/$H36) * $K13</f>
        <v>0.24936763354330888</v>
      </c>
      <c r="D60" s="199">
        <f t="shared" si="11"/>
        <v>0.24936763354330888</v>
      </c>
      <c r="E60" s="199">
        <f t="shared" si="11"/>
        <v>0.24936763354330888</v>
      </c>
      <c r="F60" s="199">
        <f t="shared" si="11"/>
        <v>0.24936763354330888</v>
      </c>
      <c r="G60" s="199">
        <f t="shared" si="11"/>
        <v>0.24936763354330888</v>
      </c>
      <c r="H60" s="199">
        <f t="shared" si="9"/>
        <v>1.2468381677165443</v>
      </c>
      <c r="I60" s="197"/>
    </row>
    <row r="61" spans="1:9">
      <c r="B61" s="133" t="s">
        <v>41</v>
      </c>
      <c r="C61" s="199">
        <f t="shared" ref="C61:G61" si="12">(C37/$H37) * $K14</f>
        <v>4.6516794646425987</v>
      </c>
      <c r="D61" s="199">
        <f t="shared" si="12"/>
        <v>5.8941609848250307</v>
      </c>
      <c r="E61" s="199">
        <f t="shared" si="12"/>
        <v>5.912063709149443</v>
      </c>
      <c r="F61" s="199">
        <f t="shared" si="12"/>
        <v>6.2420471565912417</v>
      </c>
      <c r="G61" s="199">
        <f t="shared" si="12"/>
        <v>5.9926530119995132</v>
      </c>
      <c r="H61" s="199">
        <f t="shared" si="9"/>
        <v>28.692604327207825</v>
      </c>
      <c r="I61" s="197"/>
    </row>
    <row r="62" spans="1:9">
      <c r="B62" s="133" t="s">
        <v>42</v>
      </c>
      <c r="C62" s="199">
        <f t="shared" ref="C62:G62" si="13">(C38/$H38) * $K15</f>
        <v>6.0015890358666368</v>
      </c>
      <c r="D62" s="199">
        <f t="shared" si="13"/>
        <v>6.0012316112015824</v>
      </c>
      <c r="E62" s="199">
        <f t="shared" si="13"/>
        <v>6.0010171564025496</v>
      </c>
      <c r="F62" s="199">
        <f t="shared" si="13"/>
        <v>6.0010171564025496</v>
      </c>
      <c r="G62" s="199">
        <f t="shared" si="13"/>
        <v>6.0010171564025496</v>
      </c>
      <c r="H62" s="199">
        <f t="shared" si="9"/>
        <v>30.005872116275871</v>
      </c>
      <c r="I62" s="197"/>
    </row>
    <row r="63" spans="1:9">
      <c r="B63" s="133" t="s">
        <v>55</v>
      </c>
      <c r="C63" s="199">
        <f t="shared" ref="C63:G63" si="14">(C39/$H39) * $K16</f>
        <v>6.4438309481932271E-2</v>
      </c>
      <c r="D63" s="199">
        <f t="shared" si="14"/>
        <v>0.42899537528026732</v>
      </c>
      <c r="E63" s="199">
        <f t="shared" si="14"/>
        <v>0.74320206508245956</v>
      </c>
      <c r="F63" s="199">
        <f t="shared" si="14"/>
        <v>1.0231298120347527</v>
      </c>
      <c r="G63" s="199">
        <f t="shared" si="14"/>
        <v>1.2085107418387331</v>
      </c>
      <c r="H63" s="199">
        <f t="shared" si="9"/>
        <v>3.4682763037181452</v>
      </c>
      <c r="I63" s="197"/>
    </row>
    <row r="64" spans="1:9">
      <c r="B64" s="133" t="s">
        <v>56</v>
      </c>
      <c r="C64" s="199">
        <f t="shared" ref="C64:G64" si="15">(C40/$H40) * $K17</f>
        <v>4.4534349245366558</v>
      </c>
      <c r="D64" s="199">
        <f t="shared" si="15"/>
        <v>4.4534349245366558</v>
      </c>
      <c r="E64" s="199">
        <f t="shared" si="15"/>
        <v>4.4534349245366558</v>
      </c>
      <c r="F64" s="199">
        <f t="shared" si="15"/>
        <v>4.4534349245366558</v>
      </c>
      <c r="G64" s="199">
        <f t="shared" si="15"/>
        <v>4.4534349245366558</v>
      </c>
      <c r="H64" s="199">
        <f t="shared" si="9"/>
        <v>22.267174622683278</v>
      </c>
      <c r="I64" s="197"/>
    </row>
    <row r="65" spans="2:9">
      <c r="B65" s="133" t="s">
        <v>57</v>
      </c>
      <c r="C65" s="199">
        <f t="shared" ref="C65:G65" si="16">(C41/$H41) * $K18</f>
        <v>2.0787948596703574</v>
      </c>
      <c r="D65" s="199">
        <f t="shared" si="16"/>
        <v>2.0608094254444542</v>
      </c>
      <c r="E65" s="199">
        <f t="shared" si="16"/>
        <v>5.6797719717588544</v>
      </c>
      <c r="F65" s="199">
        <f t="shared" si="16"/>
        <v>9.4782402397514005</v>
      </c>
      <c r="G65" s="199">
        <f t="shared" si="16"/>
        <v>9.4782402397513987</v>
      </c>
      <c r="H65" s="199">
        <f t="shared" si="9"/>
        <v>28.775856736376468</v>
      </c>
      <c r="I65" s="197"/>
    </row>
    <row r="66" spans="2:9">
      <c r="B66" s="133" t="s">
        <v>43</v>
      </c>
      <c r="C66" s="199">
        <f t="shared" ref="C66:G66" si="17">(C42/$H42) * $K19</f>
        <v>10.553390042577293</v>
      </c>
      <c r="D66" s="199">
        <f t="shared" si="17"/>
        <v>21.776638638126002</v>
      </c>
      <c r="E66" s="199">
        <f t="shared" si="17"/>
        <v>26.885869021171793</v>
      </c>
      <c r="F66" s="199">
        <f t="shared" si="17"/>
        <v>26.409950266985881</v>
      </c>
      <c r="G66" s="199">
        <f t="shared" si="17"/>
        <v>18.470255714308106</v>
      </c>
      <c r="H66" s="199">
        <f t="shared" si="9"/>
        <v>104.09610368316908</v>
      </c>
      <c r="I66" s="197"/>
    </row>
    <row r="67" spans="2:9">
      <c r="B67" s="133" t="s">
        <v>58</v>
      </c>
      <c r="C67" s="199">
        <f t="shared" ref="C67:G67" si="18">(C43/$H43) * $K20</f>
        <v>0.1423518640559229</v>
      </c>
      <c r="D67" s="199">
        <f t="shared" si="18"/>
        <v>0.1933076269100307</v>
      </c>
      <c r="E67" s="199">
        <f t="shared" si="18"/>
        <v>0.1933076269100307</v>
      </c>
      <c r="F67" s="199">
        <f t="shared" si="18"/>
        <v>0.1933076269100307</v>
      </c>
      <c r="G67" s="199">
        <f t="shared" si="18"/>
        <v>0.1933076269100307</v>
      </c>
      <c r="H67" s="199">
        <f t="shared" si="9"/>
        <v>0.91558237169604562</v>
      </c>
      <c r="I67" s="197"/>
    </row>
    <row r="68" spans="2:9">
      <c r="B68" s="133" t="s">
        <v>59</v>
      </c>
      <c r="C68" s="199">
        <f t="shared" ref="C68:G68" si="19">(C44/$H44) * $K21</f>
        <v>5.9468702256999366</v>
      </c>
      <c r="D68" s="199">
        <f t="shared" si="19"/>
        <v>5.6141076409200013</v>
      </c>
      <c r="E68" s="199">
        <f t="shared" si="19"/>
        <v>5.301859209382858</v>
      </c>
      <c r="F68" s="199">
        <f t="shared" si="19"/>
        <v>5.0087708615675286</v>
      </c>
      <c r="G68" s="199">
        <f t="shared" si="19"/>
        <v>4.7337593418572341</v>
      </c>
      <c r="H68" s="199">
        <f t="shared" si="9"/>
        <v>26.605367279427558</v>
      </c>
      <c r="I68" s="197"/>
    </row>
    <row r="69" spans="2:9">
      <c r="B69" s="133" t="s">
        <v>46</v>
      </c>
      <c r="C69" s="199">
        <f t="shared" ref="C69:G69" si="20">(C45/$H45) * $K22</f>
        <v>9.6733113694835211</v>
      </c>
      <c r="D69" s="199">
        <f t="shared" si="20"/>
        <v>9.6733113694835211</v>
      </c>
      <c r="E69" s="199">
        <f t="shared" si="20"/>
        <v>9.6733113694835211</v>
      </c>
      <c r="F69" s="199">
        <f t="shared" si="20"/>
        <v>9.6733113694835211</v>
      </c>
      <c r="G69" s="199">
        <f t="shared" si="20"/>
        <v>9.6733113694835211</v>
      </c>
      <c r="H69" s="199">
        <f t="shared" si="9"/>
        <v>48.366556847417606</v>
      </c>
      <c r="I69" s="197"/>
    </row>
    <row r="70" spans="2:9">
      <c r="B70" s="133" t="s">
        <v>47</v>
      </c>
      <c r="C70" s="199">
        <f t="shared" ref="C70:G70" si="21">(C46/$H46) * $K23</f>
        <v>13.919227432308928</v>
      </c>
      <c r="D70" s="199">
        <f t="shared" si="21"/>
        <v>13.919227432308928</v>
      </c>
      <c r="E70" s="199">
        <f t="shared" si="21"/>
        <v>13.919227432308928</v>
      </c>
      <c r="F70" s="199">
        <f t="shared" si="21"/>
        <v>13.919227432308928</v>
      </c>
      <c r="G70" s="199">
        <f t="shared" si="21"/>
        <v>13.919227432308928</v>
      </c>
      <c r="H70" s="199">
        <f t="shared" si="9"/>
        <v>69.596137161544632</v>
      </c>
      <c r="I70" s="197"/>
    </row>
    <row r="71" spans="2:9">
      <c r="B71" s="133" t="s">
        <v>48</v>
      </c>
      <c r="C71" s="199">
        <f t="shared" ref="C71:G71" si="22">(C47/$H47) * $K24</f>
        <v>6.1931029392873951</v>
      </c>
      <c r="D71" s="199">
        <f t="shared" si="22"/>
        <v>7.8708145646245686</v>
      </c>
      <c r="E71" s="199">
        <f t="shared" si="22"/>
        <v>8.2514946776558009</v>
      </c>
      <c r="F71" s="199">
        <f t="shared" si="22"/>
        <v>8.4445514177556866</v>
      </c>
      <c r="G71" s="199">
        <f t="shared" si="22"/>
        <v>10.550892941418892</v>
      </c>
      <c r="H71" s="199">
        <f t="shared" si="9"/>
        <v>41.310856540742343</v>
      </c>
      <c r="I71" s="197"/>
    </row>
    <row r="72" spans="2:9">
      <c r="B72" s="133" t="s">
        <v>49</v>
      </c>
      <c r="C72" s="199">
        <f t="shared" ref="C72:G72" si="23">(C48/$H48) * $K25</f>
        <v>2.2209068164243826</v>
      </c>
      <c r="D72" s="199">
        <f t="shared" si="23"/>
        <v>2.2209068164243826</v>
      </c>
      <c r="E72" s="199">
        <f t="shared" si="23"/>
        <v>2.2209068164243826</v>
      </c>
      <c r="F72" s="199">
        <f t="shared" si="23"/>
        <v>2.2209068164243826</v>
      </c>
      <c r="G72" s="199">
        <f t="shared" si="23"/>
        <v>2.2209068164243817</v>
      </c>
      <c r="H72" s="199">
        <f t="shared" si="9"/>
        <v>11.104534082121912</v>
      </c>
      <c r="I72" s="197"/>
    </row>
    <row r="73" spans="2:9">
      <c r="B73" s="136" t="s">
        <v>50</v>
      </c>
      <c r="C73" s="199">
        <f t="shared" ref="C73:G73" si="24">(C49/$H49) * $K26</f>
        <v>15.888164641019619</v>
      </c>
      <c r="D73" s="199">
        <f t="shared" si="24"/>
        <v>39.67585104707095</v>
      </c>
      <c r="E73" s="199">
        <f t="shared" si="24"/>
        <v>39.67585104707095</v>
      </c>
      <c r="F73" s="199">
        <f t="shared" si="24"/>
        <v>39.67585104707095</v>
      </c>
      <c r="G73" s="199">
        <f t="shared" si="24"/>
        <v>22.825606549597275</v>
      </c>
      <c r="H73" s="199">
        <f t="shared" si="9"/>
        <v>157.74132433182973</v>
      </c>
      <c r="I73" s="197"/>
    </row>
    <row r="74" spans="2:9">
      <c r="B74" s="144" t="s">
        <v>112</v>
      </c>
      <c r="C74" s="200">
        <f>SUM(C57:C73)</f>
        <v>114.11185460689876</v>
      </c>
      <c r="D74" s="200">
        <f t="shared" ref="D74:G74" si="25">SUM(D57:D73)</f>
        <v>152.57322443779128</v>
      </c>
      <c r="E74" s="200">
        <f t="shared" si="25"/>
        <v>161.04306377197548</v>
      </c>
      <c r="F74" s="200">
        <f t="shared" si="25"/>
        <v>165.18927818195095</v>
      </c>
      <c r="G74" s="200">
        <f t="shared" si="25"/>
        <v>135.77517388435504</v>
      </c>
      <c r="H74" s="200">
        <f t="shared" ref="H74" si="26">SUM(H57:H73)</f>
        <v>728.69259488297143</v>
      </c>
      <c r="I74" s="197"/>
    </row>
  </sheetData>
  <mergeCells count="7">
    <mergeCell ref="K8:K9"/>
    <mergeCell ref="I8:J8"/>
    <mergeCell ref="B8:B9"/>
    <mergeCell ref="C8:E8"/>
    <mergeCell ref="B31:B32"/>
    <mergeCell ref="C31:H31"/>
    <mergeCell ref="F8:H8"/>
  </mergeCells>
  <conditionalFormatting sqref="B52:C53 C54 B55:C55">
    <cfRule type="cellIs" dxfId="0" priority="3" operator="equal">
      <formula>TRUE</formula>
    </cfRule>
  </conditionalFormatting>
  <conditionalFormatting sqref="E10:E26">
    <cfRule type="colorScale" priority="9">
      <colorScale>
        <cfvo type="min"/>
        <cfvo type="max"/>
        <color rgb="FFFCFCFF"/>
        <color rgb="FF63BE7B"/>
      </colorScale>
    </cfRule>
  </conditionalFormatting>
  <conditionalFormatting sqref="H10:H26 J10:J26">
    <cfRule type="colorScale" priority="4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D1824-3DCE-4526-BFAD-AF3C6BB3F149}">
  <sheetPr codeName="Sheet2">
    <tabColor rgb="FFCCCCCE"/>
  </sheetPr>
  <dimension ref="A1:AM49"/>
  <sheetViews>
    <sheetView zoomScale="80" zoomScaleNormal="80" workbookViewId="0"/>
  </sheetViews>
  <sheetFormatPr defaultColWidth="0" defaultRowHeight="12.95" customHeight="1" zeroHeight="1"/>
  <cols>
    <col min="1" max="4" width="1.28515625" style="184" customWidth="1"/>
    <col min="5" max="5" width="2.42578125" style="184" customWidth="1"/>
    <col min="6" max="6" width="4.140625" style="184" customWidth="1"/>
    <col min="7" max="7" width="2.42578125" style="184" customWidth="1"/>
    <col min="8" max="8" width="28.5703125" style="184" customWidth="1"/>
    <col min="9" max="9" width="2.42578125" style="184" customWidth="1"/>
    <col min="10" max="10" width="4.140625" style="184" customWidth="1"/>
    <col min="11" max="11" width="2.42578125" style="184" customWidth="1"/>
    <col min="12" max="12" width="28.5703125" style="184" customWidth="1"/>
    <col min="13" max="13" width="2.42578125" style="184" customWidth="1"/>
    <col min="14" max="14" width="4.140625" style="184" customWidth="1"/>
    <col min="15" max="16" width="2.42578125" style="184" customWidth="1"/>
    <col min="17" max="17" width="28.5703125" style="184" customWidth="1"/>
    <col min="18" max="18" width="36.28515625" style="184" customWidth="1"/>
    <col min="19" max="20" width="2.42578125" style="184" hidden="1" customWidth="1"/>
    <col min="21" max="21" width="4.140625" style="184" hidden="1" customWidth="1"/>
    <col min="22" max="22" width="2.42578125" style="184" hidden="1" customWidth="1"/>
    <col min="23" max="23" width="28.5703125" style="184" hidden="1" customWidth="1"/>
    <col min="24" max="24" width="2.42578125" style="184" hidden="1" customWidth="1"/>
    <col min="25" max="25" width="4.140625" style="184" hidden="1" customWidth="1"/>
    <col min="26" max="26" width="2.42578125" style="184" hidden="1" customWidth="1"/>
    <col min="27" max="27" width="28.5703125" style="184" hidden="1" customWidth="1"/>
    <col min="28" max="28" width="2.42578125" style="184" hidden="1" customWidth="1"/>
    <col min="29" max="29" width="4.140625" style="184" hidden="1" customWidth="1"/>
    <col min="30" max="30" width="5.140625" style="184" hidden="1" customWidth="1"/>
    <col min="31" max="32" width="2.42578125" style="184" hidden="1" customWidth="1"/>
    <col min="33" max="33" width="28.5703125" style="184" hidden="1" customWidth="1"/>
    <col min="34" max="34" width="2.42578125" style="184" hidden="1" customWidth="1"/>
    <col min="35" max="35" width="5.140625" style="184" hidden="1" customWidth="1"/>
    <col min="36" max="36" width="2.42578125" style="184" hidden="1" customWidth="1"/>
    <col min="37" max="37" width="28.5703125" style="184" hidden="1" customWidth="1"/>
    <col min="38" max="39" width="2.42578125" style="184" hidden="1" customWidth="1"/>
    <col min="40" max="40" width="0" style="160" hidden="1" customWidth="1"/>
    <col min="41" max="16384" width="0" style="160" hidden="1"/>
  </cols>
  <sheetData>
    <row r="1" spans="1:39" ht="30.75">
      <c r="A1" s="159" t="e">
        <f ca="1" xml:space="preserve"> RIGHT(CELL("filename", A1), LEN(CELL("filename", A1)) - SEARCH("]", CELL("filename", A1)))</f>
        <v>#VALUE!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</row>
    <row r="2" spans="1:39" s="165" customFormat="1" ht="13.15">
      <c r="A2" s="161"/>
      <c r="B2" s="162"/>
      <c r="C2" s="163"/>
      <c r="D2" s="163"/>
      <c r="E2" s="163"/>
      <c r="F2" s="163"/>
      <c r="G2" s="163"/>
      <c r="H2" s="164"/>
      <c r="I2" s="163"/>
      <c r="J2" s="163"/>
      <c r="K2" s="163"/>
      <c r="L2" s="163"/>
      <c r="M2" s="163"/>
      <c r="N2" s="163"/>
      <c r="O2" s="163"/>
      <c r="P2" s="163"/>
      <c r="Q2" s="163"/>
      <c r="R2" s="162"/>
    </row>
    <row r="3" spans="1:39" s="166" customFormat="1" ht="13.15">
      <c r="A3" s="166" t="s">
        <v>10</v>
      </c>
    </row>
    <row r="4" spans="1:39" s="165" customFormat="1" ht="13.15">
      <c r="A4" s="161"/>
      <c r="B4" s="162"/>
      <c r="C4" s="163"/>
      <c r="D4" s="163"/>
      <c r="E4" s="163"/>
      <c r="F4" s="163"/>
      <c r="G4" s="163"/>
      <c r="H4" s="164"/>
      <c r="I4" s="163"/>
      <c r="J4" s="163"/>
      <c r="K4" s="163"/>
      <c r="L4" s="163"/>
      <c r="M4" s="163"/>
      <c r="N4" s="163"/>
      <c r="O4" s="163"/>
      <c r="P4" s="163"/>
      <c r="Q4" s="163"/>
      <c r="R4" s="162"/>
    </row>
    <row r="5" spans="1:39" s="165" customFormat="1" ht="13.15">
      <c r="A5" s="167"/>
      <c r="B5" s="168"/>
      <c r="C5" s="169"/>
      <c r="D5" s="169"/>
      <c r="E5" s="169"/>
      <c r="F5" s="170"/>
      <c r="G5" s="171"/>
      <c r="H5" s="171"/>
      <c r="I5" s="171"/>
      <c r="J5" s="171"/>
      <c r="K5" s="172"/>
      <c r="L5" s="170"/>
      <c r="M5" s="172"/>
      <c r="N5" s="172"/>
      <c r="O5" s="172"/>
      <c r="P5" s="171"/>
      <c r="Q5" s="171"/>
      <c r="R5" s="173"/>
    </row>
    <row r="6" spans="1:39" s="165" customFormat="1" ht="13.15">
      <c r="A6" s="161"/>
      <c r="B6" s="162"/>
      <c r="C6" s="163"/>
      <c r="D6" s="163"/>
      <c r="E6" s="163"/>
      <c r="F6" s="163"/>
      <c r="G6" s="163"/>
      <c r="H6" s="163"/>
      <c r="I6" s="163"/>
      <c r="J6" s="163"/>
      <c r="K6" s="163"/>
      <c r="L6" s="164"/>
      <c r="M6" s="163"/>
      <c r="N6" s="163"/>
      <c r="O6" s="163"/>
      <c r="P6" s="163"/>
      <c r="Q6" s="163"/>
      <c r="R6" s="162"/>
    </row>
    <row r="7" spans="1:39" s="165" customFormat="1" ht="13.15">
      <c r="A7" s="161"/>
      <c r="B7" s="162"/>
      <c r="C7" s="163"/>
      <c r="D7" s="163"/>
      <c r="E7" s="163"/>
      <c r="F7" s="163"/>
      <c r="G7" s="163"/>
      <c r="H7" s="163"/>
      <c r="I7" s="163"/>
      <c r="J7" s="163"/>
      <c r="K7" s="163"/>
      <c r="L7" s="164"/>
      <c r="M7" s="163"/>
      <c r="N7" s="163"/>
      <c r="O7" s="163"/>
      <c r="P7" s="163"/>
      <c r="Q7" s="163"/>
      <c r="R7" s="162"/>
    </row>
    <row r="8" spans="1:39" s="165" customFormat="1" ht="13.15">
      <c r="A8" s="161"/>
      <c r="B8" s="162"/>
      <c r="C8" s="163"/>
      <c r="D8" s="163"/>
      <c r="E8" s="163"/>
      <c r="F8" s="163"/>
      <c r="G8" s="163"/>
      <c r="H8" s="174"/>
      <c r="I8" s="163"/>
      <c r="J8" s="163"/>
      <c r="K8" s="163"/>
      <c r="L8" s="164"/>
      <c r="M8" s="163"/>
      <c r="N8" s="163"/>
      <c r="O8" s="163"/>
      <c r="P8" s="163"/>
      <c r="Q8" s="174"/>
      <c r="R8" s="162"/>
    </row>
    <row r="9" spans="1:39" s="165" customFormat="1" ht="13.15">
      <c r="A9" s="161"/>
      <c r="B9" s="162"/>
      <c r="C9" s="163"/>
      <c r="D9" s="163"/>
      <c r="E9" s="163"/>
      <c r="F9" s="163"/>
      <c r="G9" s="163"/>
      <c r="H9" s="163"/>
      <c r="I9" s="163"/>
      <c r="J9" s="163"/>
      <c r="K9" s="163"/>
      <c r="L9" s="164"/>
      <c r="M9" s="163"/>
      <c r="N9" s="163"/>
      <c r="O9" s="163"/>
      <c r="P9" s="163"/>
      <c r="Q9" s="163"/>
      <c r="R9" s="162"/>
    </row>
    <row r="10" spans="1:39" s="165" customFormat="1" ht="13.15">
      <c r="A10" s="161"/>
      <c r="B10" s="162"/>
      <c r="C10" s="163"/>
      <c r="D10" s="163"/>
      <c r="E10" s="163"/>
      <c r="F10" s="163"/>
      <c r="G10" s="163"/>
      <c r="H10" s="163"/>
      <c r="I10" s="163"/>
      <c r="J10" s="163"/>
      <c r="K10" s="163"/>
      <c r="L10" s="164"/>
      <c r="M10" s="163"/>
      <c r="N10" s="163"/>
      <c r="O10" s="163"/>
      <c r="P10" s="163"/>
      <c r="Q10" s="163"/>
      <c r="R10" s="162"/>
    </row>
    <row r="11" spans="1:39" s="165" customFormat="1" ht="13.15">
      <c r="A11" s="161"/>
      <c r="B11" s="162"/>
      <c r="C11" s="163"/>
      <c r="D11" s="163"/>
      <c r="E11" s="163"/>
      <c r="F11" s="163"/>
      <c r="G11" s="163"/>
      <c r="H11" s="163"/>
      <c r="I11" s="163"/>
      <c r="J11" s="163"/>
      <c r="K11" s="163"/>
      <c r="L11" s="164"/>
      <c r="M11" s="163"/>
      <c r="N11" s="163"/>
      <c r="O11" s="163"/>
      <c r="P11" s="163"/>
      <c r="Q11" s="163"/>
      <c r="R11" s="162"/>
    </row>
    <row r="12" spans="1:39" s="165" customFormat="1" ht="13.15">
      <c r="A12" s="161"/>
      <c r="B12" s="162"/>
      <c r="C12" s="163"/>
      <c r="D12" s="163"/>
      <c r="E12" s="163"/>
      <c r="F12" s="163"/>
      <c r="G12" s="163"/>
      <c r="H12" s="163"/>
      <c r="I12" s="163"/>
      <c r="J12" s="163"/>
      <c r="K12" s="163"/>
      <c r="L12" s="164"/>
      <c r="M12" s="163"/>
      <c r="N12" s="163"/>
      <c r="O12" s="163"/>
      <c r="P12" s="175"/>
      <c r="Q12" s="163"/>
      <c r="R12" s="162"/>
    </row>
    <row r="13" spans="1:39" s="165" customFormat="1" ht="13.15">
      <c r="A13" s="167"/>
      <c r="B13" s="168"/>
      <c r="C13" s="169"/>
      <c r="D13" s="169"/>
      <c r="E13" s="169"/>
      <c r="F13" s="176"/>
      <c r="G13" s="177"/>
      <c r="H13" s="177"/>
      <c r="I13" s="177"/>
      <c r="J13" s="177"/>
      <c r="K13" s="177"/>
      <c r="L13" s="176"/>
      <c r="M13" s="177"/>
      <c r="N13" s="177"/>
      <c r="O13" s="177"/>
      <c r="P13" s="163"/>
      <c r="Q13" s="177"/>
      <c r="R13" s="178"/>
    </row>
    <row r="14" spans="1:39" s="165" customFormat="1" ht="13.15">
      <c r="A14" s="167"/>
      <c r="B14" s="168"/>
      <c r="C14" s="169"/>
      <c r="D14" s="169"/>
      <c r="E14" s="169"/>
      <c r="F14" s="176"/>
      <c r="G14" s="177"/>
      <c r="H14" s="177"/>
      <c r="I14" s="177"/>
      <c r="J14" s="177"/>
      <c r="K14" s="177"/>
      <c r="L14" s="176"/>
      <c r="M14" s="177"/>
      <c r="N14" s="177"/>
      <c r="O14" s="177"/>
      <c r="P14" s="163"/>
      <c r="Q14" s="177"/>
      <c r="R14" s="178"/>
    </row>
    <row r="15" spans="1:39" s="165" customFormat="1" ht="13.15">
      <c r="A15" s="167"/>
      <c r="B15" s="168"/>
      <c r="C15" s="169"/>
      <c r="D15" s="169"/>
      <c r="E15" s="169"/>
      <c r="F15" s="176"/>
      <c r="G15" s="177"/>
      <c r="H15" s="177"/>
      <c r="I15" s="177"/>
      <c r="J15" s="177"/>
      <c r="K15" s="177"/>
      <c r="L15" s="176"/>
      <c r="M15" s="177"/>
      <c r="N15" s="177"/>
      <c r="O15" s="177"/>
      <c r="P15" s="163"/>
      <c r="Q15" s="177"/>
      <c r="R15" s="178"/>
    </row>
    <row r="16" spans="1:39" s="165" customFormat="1" ht="13.15">
      <c r="A16" s="161"/>
      <c r="B16" s="162"/>
      <c r="C16" s="163"/>
      <c r="D16" s="163"/>
      <c r="E16" s="163"/>
      <c r="F16" s="163"/>
      <c r="G16" s="163"/>
      <c r="H16" s="163"/>
      <c r="I16" s="163"/>
      <c r="J16" s="163"/>
      <c r="K16" s="163"/>
      <c r="L16" s="164"/>
      <c r="M16" s="163"/>
      <c r="N16" s="163"/>
      <c r="O16" s="163"/>
      <c r="P16" s="163"/>
      <c r="Q16" s="163"/>
      <c r="R16" s="162"/>
    </row>
    <row r="17" spans="1:18" s="165" customFormat="1" ht="13.15">
      <c r="A17" s="161"/>
      <c r="B17" s="162"/>
      <c r="C17" s="163"/>
      <c r="D17" s="163"/>
      <c r="E17" s="163"/>
      <c r="F17" s="163"/>
      <c r="G17" s="163"/>
      <c r="H17" s="163"/>
      <c r="I17" s="163"/>
      <c r="J17" s="163"/>
      <c r="K17" s="163"/>
      <c r="L17" s="164"/>
      <c r="M17" s="163"/>
      <c r="N17" s="163"/>
      <c r="O17" s="163"/>
      <c r="P17" s="163"/>
      <c r="Q17" s="163"/>
      <c r="R17" s="162"/>
    </row>
    <row r="18" spans="1:18" s="165" customFormat="1" ht="13.15">
      <c r="A18" s="161"/>
      <c r="B18" s="162"/>
      <c r="C18" s="163"/>
      <c r="D18" s="163"/>
      <c r="E18" s="163"/>
      <c r="F18" s="163"/>
      <c r="G18" s="163"/>
      <c r="H18" s="163"/>
      <c r="I18" s="163"/>
      <c r="J18" s="163"/>
      <c r="K18" s="163"/>
      <c r="L18" s="164"/>
      <c r="M18" s="163"/>
      <c r="N18" s="163"/>
      <c r="O18" s="163"/>
      <c r="P18" s="163"/>
      <c r="Q18" s="163"/>
      <c r="R18" s="162"/>
    </row>
    <row r="19" spans="1:18" s="165" customFormat="1" ht="13.15">
      <c r="A19" s="161"/>
      <c r="B19" s="162"/>
      <c r="C19" s="163"/>
      <c r="D19" s="163"/>
      <c r="E19" s="163"/>
      <c r="F19" s="163"/>
      <c r="G19" s="163"/>
      <c r="H19" s="163"/>
      <c r="I19" s="163"/>
      <c r="J19" s="163"/>
      <c r="K19" s="163"/>
      <c r="L19" s="164"/>
      <c r="M19" s="163"/>
      <c r="N19" s="163"/>
      <c r="O19" s="163"/>
      <c r="P19" s="163"/>
      <c r="Q19" s="163"/>
      <c r="R19" s="162"/>
    </row>
    <row r="20" spans="1:18" s="165" customFormat="1" ht="13.15">
      <c r="A20" s="161"/>
      <c r="B20" s="162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2"/>
    </row>
    <row r="21" spans="1:18" s="165" customFormat="1" ht="13.15">
      <c r="A21" s="161"/>
      <c r="B21" s="162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2"/>
    </row>
    <row r="22" spans="1:18" s="165" customFormat="1" ht="13.15">
      <c r="A22" s="161"/>
      <c r="B22" s="162"/>
      <c r="C22" s="163"/>
      <c r="D22" s="163"/>
      <c r="E22" s="163"/>
      <c r="F22" s="163"/>
      <c r="G22" s="163"/>
      <c r="H22" s="174"/>
      <c r="I22" s="163"/>
      <c r="J22" s="163"/>
      <c r="K22" s="163"/>
      <c r="L22" s="174"/>
      <c r="M22" s="163"/>
      <c r="N22" s="163"/>
      <c r="O22" s="163"/>
      <c r="P22" s="163"/>
      <c r="Q22" s="174"/>
      <c r="R22" s="162"/>
    </row>
    <row r="23" spans="1:18" s="165" customFormat="1" ht="13.15">
      <c r="A23" s="161"/>
      <c r="B23" s="162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2"/>
    </row>
    <row r="24" spans="1:18" s="165" customFormat="1" ht="13.15">
      <c r="A24" s="161"/>
      <c r="B24" s="162"/>
      <c r="C24" s="163"/>
      <c r="D24" s="163"/>
      <c r="E24" s="163"/>
      <c r="F24" s="163"/>
      <c r="G24" s="163"/>
      <c r="H24" s="163"/>
      <c r="I24" s="163"/>
      <c r="J24" s="163"/>
      <c r="K24" s="163"/>
      <c r="L24" s="164"/>
      <c r="M24" s="163"/>
      <c r="N24" s="163"/>
      <c r="O24" s="163"/>
      <c r="P24" s="163"/>
      <c r="Q24" s="163"/>
      <c r="R24" s="162"/>
    </row>
    <row r="25" spans="1:18" s="165" customFormat="1" ht="13.15">
      <c r="A25" s="161"/>
      <c r="B25" s="162"/>
      <c r="C25" s="163"/>
      <c r="D25" s="163"/>
      <c r="E25" s="163"/>
      <c r="F25" s="163"/>
      <c r="G25" s="163"/>
      <c r="H25" s="163"/>
      <c r="I25" s="163"/>
      <c r="J25" s="163"/>
      <c r="K25" s="163"/>
      <c r="L25" s="164"/>
      <c r="M25" s="163"/>
      <c r="N25" s="163"/>
      <c r="O25" s="163"/>
      <c r="P25" s="163"/>
      <c r="Q25" s="163"/>
      <c r="R25" s="162"/>
    </row>
    <row r="26" spans="1:18" s="165" customFormat="1" ht="13.15">
      <c r="A26" s="161"/>
      <c r="B26" s="162"/>
      <c r="C26" s="163"/>
      <c r="D26" s="163"/>
      <c r="E26" s="163"/>
      <c r="F26" s="163"/>
      <c r="G26" s="163"/>
      <c r="H26" s="163"/>
      <c r="I26" s="163"/>
      <c r="J26" s="163"/>
      <c r="K26" s="163"/>
      <c r="L26" s="164"/>
      <c r="M26" s="163"/>
      <c r="N26" s="163"/>
      <c r="O26" s="163"/>
      <c r="P26" s="163"/>
      <c r="Q26" s="163"/>
      <c r="R26" s="162"/>
    </row>
    <row r="27" spans="1:18" s="165" customFormat="1" ht="13.15">
      <c r="A27" s="161"/>
      <c r="B27" s="162"/>
      <c r="C27" s="163"/>
      <c r="D27" s="163"/>
      <c r="E27" s="163"/>
      <c r="F27" s="163"/>
      <c r="G27" s="163"/>
      <c r="H27" s="163"/>
      <c r="I27" s="163"/>
      <c r="J27" s="163"/>
      <c r="K27" s="163"/>
      <c r="L27" s="164"/>
      <c r="M27" s="163"/>
      <c r="N27" s="163"/>
      <c r="O27" s="163"/>
      <c r="P27" s="163"/>
      <c r="Q27" s="163"/>
      <c r="R27" s="162"/>
    </row>
    <row r="28" spans="1:18" s="165" customFormat="1" ht="13.15">
      <c r="A28" s="161"/>
      <c r="B28" s="162"/>
      <c r="C28" s="163"/>
      <c r="D28" s="163"/>
      <c r="E28" s="163"/>
      <c r="F28" s="163"/>
      <c r="G28" s="163"/>
      <c r="H28" s="163"/>
      <c r="I28" s="163"/>
      <c r="J28" s="163"/>
      <c r="K28" s="163"/>
      <c r="L28" s="164"/>
      <c r="M28" s="163"/>
      <c r="N28" s="163"/>
      <c r="O28" s="163"/>
      <c r="P28" s="163"/>
      <c r="Q28" s="163"/>
      <c r="R28" s="162"/>
    </row>
    <row r="29" spans="1:18" s="165" customFormat="1" ht="13.15">
      <c r="A29" s="161"/>
      <c r="B29" s="162"/>
      <c r="C29" s="163"/>
      <c r="D29" s="163"/>
      <c r="E29" s="163"/>
      <c r="F29" s="163"/>
      <c r="G29" s="163"/>
      <c r="H29" s="163"/>
      <c r="I29" s="163"/>
      <c r="J29" s="163"/>
      <c r="K29" s="163"/>
      <c r="L29" s="164"/>
      <c r="M29" s="163"/>
      <c r="N29" s="163"/>
      <c r="O29" s="163"/>
      <c r="P29" s="163"/>
      <c r="Q29" s="163"/>
      <c r="R29" s="162"/>
    </row>
    <row r="30" spans="1:18" s="165" customFormat="1" ht="13.15">
      <c r="A30" s="161"/>
      <c r="B30" s="162"/>
      <c r="C30" s="163"/>
      <c r="D30" s="163"/>
      <c r="E30" s="163"/>
      <c r="F30" s="163"/>
      <c r="G30" s="163"/>
      <c r="H30" s="163"/>
      <c r="I30" s="163"/>
      <c r="J30" s="163"/>
      <c r="K30" s="163"/>
      <c r="L30" s="164"/>
      <c r="M30" s="163"/>
      <c r="N30" s="163"/>
      <c r="O30" s="163"/>
      <c r="P30" s="163"/>
      <c r="Q30" s="163"/>
      <c r="R30" s="162"/>
    </row>
    <row r="31" spans="1:18" s="165" customFormat="1" ht="13.15">
      <c r="A31" s="161"/>
      <c r="B31" s="162"/>
      <c r="C31" s="163"/>
      <c r="D31" s="163"/>
      <c r="E31" s="163"/>
      <c r="F31" s="163"/>
      <c r="G31" s="163"/>
      <c r="H31" s="163"/>
      <c r="I31" s="163"/>
      <c r="J31" s="163"/>
      <c r="K31" s="163"/>
      <c r="L31" s="164"/>
      <c r="M31" s="163"/>
      <c r="N31" s="163"/>
      <c r="O31" s="163"/>
      <c r="P31" s="163"/>
      <c r="Q31" s="163"/>
      <c r="R31" s="162"/>
    </row>
    <row r="32" spans="1:18" s="165" customFormat="1" ht="13.15">
      <c r="A32" s="161"/>
      <c r="B32" s="162"/>
      <c r="C32" s="163"/>
      <c r="D32" s="163"/>
      <c r="E32" s="163"/>
      <c r="F32" s="163"/>
      <c r="G32" s="163"/>
      <c r="H32" s="163"/>
      <c r="I32" s="163"/>
      <c r="J32" s="163"/>
      <c r="K32" s="163"/>
      <c r="L32" s="164"/>
      <c r="M32" s="163"/>
      <c r="N32" s="163"/>
      <c r="O32" s="163"/>
      <c r="P32" s="163"/>
      <c r="Q32" s="163"/>
      <c r="R32" s="162"/>
    </row>
    <row r="33" spans="1:18" s="165" customFormat="1" ht="13.15">
      <c r="A33" s="161"/>
      <c r="B33" s="162"/>
      <c r="C33" s="163"/>
      <c r="D33" s="163"/>
      <c r="E33" s="163"/>
      <c r="F33" s="163"/>
      <c r="G33" s="163"/>
      <c r="H33" s="163"/>
      <c r="I33" s="163"/>
      <c r="J33" s="163"/>
      <c r="K33" s="163"/>
      <c r="L33" s="164"/>
      <c r="M33" s="163"/>
      <c r="N33" s="163"/>
      <c r="O33" s="163"/>
      <c r="P33" s="163"/>
      <c r="Q33" s="163"/>
      <c r="R33" s="162"/>
    </row>
    <row r="34" spans="1:18" s="165" customFormat="1" ht="13.15">
      <c r="A34" s="161"/>
      <c r="B34" s="162"/>
      <c r="C34" s="163"/>
      <c r="D34" s="163"/>
      <c r="E34" s="163"/>
      <c r="F34" s="163"/>
      <c r="G34" s="163"/>
      <c r="H34" s="163"/>
      <c r="I34" s="163"/>
      <c r="J34" s="163"/>
      <c r="K34" s="163"/>
      <c r="L34" s="164"/>
      <c r="M34" s="163"/>
      <c r="N34" s="163"/>
      <c r="O34" s="163"/>
      <c r="P34" s="163"/>
      <c r="Q34" s="163"/>
      <c r="R34" s="162"/>
    </row>
    <row r="35" spans="1:18" s="165" customFormat="1" ht="13.15">
      <c r="A35" s="161"/>
      <c r="B35" s="162"/>
      <c r="C35" s="163"/>
      <c r="D35" s="163"/>
      <c r="E35" s="163"/>
      <c r="F35" s="163"/>
      <c r="G35" s="163"/>
      <c r="H35" s="163"/>
      <c r="I35" s="163"/>
      <c r="J35" s="163"/>
      <c r="K35" s="163"/>
      <c r="L35" s="164"/>
      <c r="M35" s="163"/>
      <c r="N35" s="163"/>
      <c r="O35" s="163"/>
      <c r="P35" s="163"/>
      <c r="Q35" s="163"/>
      <c r="R35" s="162"/>
    </row>
    <row r="36" spans="1:18" s="165" customFormat="1" ht="13.15">
      <c r="A36" s="161"/>
      <c r="B36" s="162"/>
      <c r="C36" s="163"/>
      <c r="D36" s="163"/>
      <c r="E36" s="163"/>
      <c r="F36" s="163"/>
      <c r="G36" s="163"/>
      <c r="H36" s="163"/>
      <c r="I36" s="163"/>
      <c r="J36" s="163"/>
      <c r="K36" s="163"/>
      <c r="L36" s="164"/>
      <c r="M36" s="163"/>
      <c r="N36" s="163"/>
      <c r="O36" s="163"/>
      <c r="P36" s="163"/>
      <c r="Q36" s="163"/>
      <c r="R36" s="162"/>
    </row>
    <row r="37" spans="1:18" s="165" customFormat="1" ht="13.15">
      <c r="A37" s="161"/>
      <c r="B37" s="162"/>
      <c r="C37" s="163"/>
      <c r="D37" s="163"/>
      <c r="E37" s="163"/>
      <c r="F37" s="163"/>
      <c r="G37" s="163"/>
      <c r="H37" s="163"/>
      <c r="I37" s="163"/>
      <c r="J37" s="163"/>
      <c r="K37" s="163"/>
      <c r="L37" s="164"/>
      <c r="M37" s="163"/>
      <c r="N37" s="163"/>
      <c r="O37" s="163"/>
      <c r="P37" s="163"/>
      <c r="Q37" s="163"/>
      <c r="R37" s="162"/>
    </row>
    <row r="38" spans="1:18" s="165" customFormat="1" ht="13.15">
      <c r="A38" s="161"/>
      <c r="B38" s="162"/>
      <c r="C38" s="163"/>
      <c r="D38" s="163"/>
      <c r="E38" s="163"/>
      <c r="F38" s="163"/>
      <c r="G38" s="163"/>
      <c r="H38" s="163"/>
      <c r="I38" s="163"/>
      <c r="J38" s="163"/>
      <c r="K38" s="163"/>
      <c r="L38" s="164"/>
      <c r="M38" s="163"/>
      <c r="N38" s="163"/>
      <c r="O38" s="163"/>
      <c r="P38" s="163"/>
      <c r="Q38" s="163"/>
      <c r="R38" s="162"/>
    </row>
    <row r="39" spans="1:18" s="165" customFormat="1" ht="13.15">
      <c r="A39" s="161"/>
      <c r="B39" s="162"/>
      <c r="C39" s="163"/>
      <c r="D39" s="163"/>
      <c r="E39" s="163"/>
      <c r="F39" s="163"/>
      <c r="G39" s="163"/>
      <c r="H39" s="163"/>
      <c r="I39" s="163"/>
      <c r="J39" s="163"/>
      <c r="K39" s="163"/>
      <c r="L39" s="164"/>
      <c r="M39" s="163"/>
      <c r="N39" s="163"/>
      <c r="O39" s="163"/>
      <c r="P39" s="163"/>
      <c r="Q39" s="163"/>
      <c r="R39" s="162"/>
    </row>
    <row r="40" spans="1:18" s="165" customFormat="1" ht="13.15">
      <c r="A40" s="161"/>
      <c r="B40" s="162"/>
      <c r="C40" s="163"/>
      <c r="D40" s="163"/>
      <c r="E40" s="163"/>
      <c r="F40" s="163"/>
      <c r="G40" s="163"/>
      <c r="H40" s="163"/>
      <c r="I40" s="163"/>
      <c r="J40" s="163"/>
      <c r="K40" s="163"/>
      <c r="L40" s="164"/>
      <c r="M40" s="163"/>
      <c r="N40" s="163"/>
      <c r="O40" s="163"/>
      <c r="P40" s="163"/>
      <c r="Q40" s="163"/>
      <c r="R40" s="162"/>
    </row>
    <row r="41" spans="1:18" s="165" customFormat="1" ht="13.15">
      <c r="A41" s="161"/>
      <c r="B41" s="162"/>
      <c r="C41" s="163"/>
      <c r="D41" s="163"/>
      <c r="E41" s="163"/>
      <c r="F41" s="163"/>
      <c r="G41" s="163"/>
      <c r="H41" s="163"/>
      <c r="I41" s="163"/>
      <c r="J41" s="163"/>
      <c r="K41" s="163"/>
      <c r="L41" s="164"/>
      <c r="M41" s="163"/>
      <c r="N41" s="163"/>
      <c r="O41" s="163"/>
      <c r="P41" s="163"/>
      <c r="Q41" s="163"/>
      <c r="R41" s="162"/>
    </row>
    <row r="42" spans="1:18" s="165" customFormat="1" ht="13.15">
      <c r="A42" s="161"/>
      <c r="B42" s="162"/>
      <c r="C42" s="163"/>
      <c r="D42" s="163"/>
      <c r="E42" s="163"/>
      <c r="F42" s="163"/>
      <c r="G42" s="163"/>
      <c r="H42" s="163"/>
      <c r="I42" s="163"/>
      <c r="J42" s="163"/>
      <c r="K42" s="163"/>
      <c r="L42" s="164"/>
      <c r="M42" s="163"/>
      <c r="N42" s="163"/>
      <c r="O42" s="163"/>
      <c r="P42" s="163"/>
      <c r="Q42" s="163"/>
      <c r="R42" s="162"/>
    </row>
    <row r="43" spans="1:18" s="165" customFormat="1" ht="13.15">
      <c r="A43" s="161"/>
      <c r="B43" s="162"/>
      <c r="C43" s="163"/>
      <c r="D43" s="163"/>
      <c r="E43" s="163"/>
      <c r="F43" s="163"/>
      <c r="G43" s="163"/>
      <c r="H43" s="163"/>
      <c r="I43" s="163"/>
      <c r="J43" s="163"/>
      <c r="K43" s="163"/>
      <c r="L43" s="164"/>
      <c r="M43" s="163"/>
      <c r="N43" s="163"/>
      <c r="O43" s="163"/>
      <c r="P43" s="163"/>
      <c r="Q43" s="163"/>
      <c r="R43" s="162"/>
    </row>
    <row r="44" spans="1:18" s="165" customFormat="1" ht="13.15">
      <c r="A44" s="161"/>
      <c r="B44" s="162"/>
      <c r="C44" s="163"/>
      <c r="D44" s="163"/>
      <c r="E44" s="163"/>
      <c r="F44" s="163"/>
      <c r="G44" s="163"/>
      <c r="H44" s="163"/>
      <c r="I44" s="163"/>
      <c r="J44" s="163"/>
      <c r="K44" s="163"/>
      <c r="L44" s="164"/>
      <c r="M44" s="163"/>
      <c r="N44" s="163"/>
      <c r="O44" s="163"/>
      <c r="P44" s="163"/>
      <c r="Q44" s="163"/>
      <c r="R44" s="162"/>
    </row>
    <row r="45" spans="1:18" s="165" customFormat="1" ht="13.15">
      <c r="A45" s="161"/>
      <c r="B45" s="162"/>
      <c r="C45" s="163"/>
      <c r="D45" s="163"/>
      <c r="E45" s="163"/>
      <c r="F45" s="163"/>
      <c r="G45" s="163"/>
      <c r="H45" s="163"/>
      <c r="I45" s="163"/>
      <c r="J45" s="163"/>
      <c r="K45" s="163"/>
      <c r="L45" s="164"/>
      <c r="M45" s="163"/>
      <c r="N45" s="163"/>
      <c r="O45" s="163"/>
      <c r="P45" s="163"/>
      <c r="Q45" s="163"/>
      <c r="R45" s="162"/>
    </row>
    <row r="46" spans="1:18" s="165" customFormat="1" ht="13.15">
      <c r="A46" s="161"/>
      <c r="B46" s="162"/>
      <c r="C46" s="163"/>
      <c r="D46" s="163"/>
      <c r="E46" s="163"/>
      <c r="F46" s="163"/>
      <c r="G46" s="163"/>
      <c r="H46" s="163"/>
      <c r="I46" s="163"/>
      <c r="J46" s="163"/>
      <c r="K46" s="163"/>
      <c r="L46" s="164"/>
      <c r="M46" s="163"/>
      <c r="N46" s="163"/>
      <c r="O46" s="163"/>
      <c r="P46" s="163"/>
      <c r="Q46" s="163"/>
      <c r="R46" s="162"/>
    </row>
    <row r="47" spans="1:18" s="165" customFormat="1" ht="13.15">
      <c r="A47" s="161"/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79"/>
      <c r="M47" s="162"/>
      <c r="N47" s="162"/>
      <c r="O47" s="162"/>
      <c r="P47" s="162"/>
      <c r="Q47" s="162"/>
      <c r="R47" s="162"/>
    </row>
    <row r="48" spans="1:18" s="165" customFormat="1" ht="13.15">
      <c r="A48" s="161"/>
      <c r="B48" s="162"/>
      <c r="C48" s="162"/>
      <c r="D48" s="162"/>
      <c r="E48" s="162"/>
      <c r="F48" s="162"/>
      <c r="G48" s="162"/>
      <c r="H48" s="162"/>
      <c r="I48" s="162"/>
      <c r="J48" s="162"/>
      <c r="K48" s="162"/>
      <c r="L48" s="179"/>
      <c r="M48" s="162"/>
      <c r="N48" s="162"/>
      <c r="O48" s="162"/>
      <c r="P48" s="162"/>
      <c r="Q48" s="162"/>
      <c r="R48" s="162"/>
    </row>
    <row r="49" spans="1:39" ht="13.15">
      <c r="A49" s="180" t="s">
        <v>11</v>
      </c>
      <c r="B49" s="180"/>
      <c r="C49" s="181"/>
      <c r="D49" s="182"/>
      <c r="E49" s="181"/>
      <c r="F49" s="183"/>
      <c r="G49" s="180"/>
      <c r="H49" s="180"/>
      <c r="I49" s="180"/>
      <c r="J49" s="180"/>
      <c r="K49" s="180"/>
      <c r="L49" s="180"/>
      <c r="M49" s="180"/>
      <c r="N49" s="180"/>
      <c r="O49" s="180"/>
      <c r="P49" s="180"/>
      <c r="Q49" s="180"/>
      <c r="R49" s="180"/>
      <c r="S49" s="160"/>
      <c r="T49" s="160"/>
      <c r="U49" s="160"/>
      <c r="V49" s="160"/>
      <c r="W49" s="160"/>
      <c r="X49" s="160"/>
      <c r="Y49" s="160"/>
      <c r="Z49" s="160"/>
      <c r="AA49" s="160"/>
      <c r="AB49" s="160"/>
      <c r="AC49" s="160"/>
      <c r="AD49" s="160"/>
      <c r="AE49" s="160"/>
      <c r="AF49" s="160"/>
      <c r="AG49" s="160"/>
      <c r="AH49" s="160"/>
      <c r="AI49" s="160"/>
      <c r="AJ49" s="160"/>
      <c r="AK49" s="160"/>
      <c r="AL49" s="160"/>
      <c r="AM49" s="160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7BDC7-9B8E-432D-AD10-2FB111F757DC}">
  <sheetPr codeName="Sheet3">
    <tabColor rgb="FFFFDB8E"/>
  </sheetPr>
  <dimension ref="A1"/>
  <sheetViews>
    <sheetView zoomScale="80" zoomScaleNormal="80" workbookViewId="0"/>
  </sheetViews>
  <sheetFormatPr defaultColWidth="9" defaultRowHeight="14.25"/>
  <cols>
    <col min="1" max="16384" width="9" style="1"/>
  </cols>
  <sheetData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89E59-0073-49E0-961C-4DAC37C96ADF}">
  <sheetPr codeName="Sheet11">
    <tabColor rgb="FFFFDB8E"/>
  </sheetPr>
  <dimension ref="A1:I233"/>
  <sheetViews>
    <sheetView zoomScale="80" zoomScaleNormal="80" workbookViewId="0">
      <pane xSplit="3" ySplit="2" topLeftCell="D3" activePane="bottomRight" state="frozen"/>
      <selection pane="bottomRight"/>
      <selection pane="bottomLeft"/>
      <selection pane="topRight"/>
    </sheetView>
  </sheetViews>
  <sheetFormatPr defaultColWidth="9" defaultRowHeight="13.15"/>
  <cols>
    <col min="1" max="1" width="9.42578125" style="4" customWidth="1"/>
    <col min="2" max="2" width="9.5703125" style="4" customWidth="1"/>
    <col min="3" max="3" width="9.7109375" style="4" customWidth="1"/>
    <col min="4" max="8" width="13.5703125" style="4" customWidth="1"/>
    <col min="9" max="9" width="14" style="4" customWidth="1"/>
    <col min="10" max="16384" width="9" style="4"/>
  </cols>
  <sheetData>
    <row r="1" spans="1:9">
      <c r="A1" s="96"/>
      <c r="B1" s="96"/>
      <c r="C1" s="99"/>
      <c r="D1" s="4" t="s">
        <v>12</v>
      </c>
      <c r="E1" s="4" t="s">
        <v>13</v>
      </c>
      <c r="F1" s="4" t="s">
        <v>14</v>
      </c>
      <c r="G1" s="4" t="s">
        <v>15</v>
      </c>
      <c r="H1" s="4" t="s">
        <v>16</v>
      </c>
      <c r="I1" s="4" t="s">
        <v>17</v>
      </c>
    </row>
    <row r="2" spans="1:9" ht="77.25" customHeight="1">
      <c r="A2" s="97" t="s">
        <v>18</v>
      </c>
      <c r="B2" s="97" t="s">
        <v>19</v>
      </c>
      <c r="C2" s="100" t="s">
        <v>20</v>
      </c>
      <c r="D2" s="98" t="s">
        <v>21</v>
      </c>
      <c r="E2" s="98" t="s">
        <v>22</v>
      </c>
      <c r="F2" s="98" t="s">
        <v>23</v>
      </c>
      <c r="G2" s="98" t="s">
        <v>24</v>
      </c>
      <c r="H2" s="98" t="s">
        <v>25</v>
      </c>
      <c r="I2" s="98" t="s">
        <v>26</v>
      </c>
    </row>
    <row r="3" spans="1:9">
      <c r="A3" s="4" t="str">
        <f>B3&amp;RIGHT(C3,2)</f>
        <v>ANH12</v>
      </c>
      <c r="B3" s="4" t="s">
        <v>27</v>
      </c>
      <c r="C3" s="31" t="s">
        <v>28</v>
      </c>
      <c r="D3" s="9">
        <v>109.548</v>
      </c>
      <c r="E3" s="9">
        <v>116.352</v>
      </c>
      <c r="F3" s="9">
        <v>5.6029999999999998</v>
      </c>
      <c r="G3" s="9">
        <v>1980.1</v>
      </c>
      <c r="H3" s="9">
        <v>1310.415</v>
      </c>
      <c r="I3" s="4">
        <v>107.495</v>
      </c>
    </row>
    <row r="4" spans="1:9">
      <c r="A4" s="4" t="str">
        <f t="shared" ref="A4:A67" si="0">B4&amp;RIGHT(C4,2)</f>
        <v>ANH13</v>
      </c>
      <c r="B4" s="4" t="s">
        <v>27</v>
      </c>
      <c r="C4" s="31" t="s">
        <v>29</v>
      </c>
      <c r="D4" s="9">
        <v>108.85599999999999</v>
      </c>
      <c r="E4" s="9">
        <v>112.854</v>
      </c>
      <c r="F4" s="9">
        <v>6.3890000000000002</v>
      </c>
      <c r="G4" s="9">
        <v>1995.7660000000001</v>
      </c>
      <c r="H4" s="9">
        <v>1374.9250000000002</v>
      </c>
      <c r="I4" s="4">
        <v>107.33</v>
      </c>
    </row>
    <row r="5" spans="1:9">
      <c r="A5" s="4" t="str">
        <f t="shared" si="0"/>
        <v>ANH14</v>
      </c>
      <c r="B5" s="4" t="s">
        <v>27</v>
      </c>
      <c r="C5" s="31" t="s">
        <v>30</v>
      </c>
      <c r="D5" s="9">
        <v>107.892</v>
      </c>
      <c r="E5" s="9">
        <v>115.33799999999999</v>
      </c>
      <c r="F5" s="9">
        <v>7.0620000000000003</v>
      </c>
      <c r="G5" s="9">
        <v>2012.3330000000001</v>
      </c>
      <c r="H5" s="9">
        <v>1432.67</v>
      </c>
      <c r="I5" s="4">
        <v>106.238</v>
      </c>
    </row>
    <row r="6" spans="1:9">
      <c r="A6" s="4" t="str">
        <f t="shared" si="0"/>
        <v>ANH15</v>
      </c>
      <c r="B6" s="4" t="s">
        <v>27</v>
      </c>
      <c r="C6" s="31" t="s">
        <v>31</v>
      </c>
      <c r="D6" s="9">
        <v>107.801</v>
      </c>
      <c r="E6" s="9">
        <v>114.762</v>
      </c>
      <c r="F6" s="9">
        <v>7.6669999999999998</v>
      </c>
      <c r="G6" s="9">
        <v>2030.116</v>
      </c>
      <c r="H6" s="9">
        <v>1485.365</v>
      </c>
      <c r="I6" s="4">
        <v>105.899</v>
      </c>
    </row>
    <row r="7" spans="1:9">
      <c r="A7" s="4" t="str">
        <f t="shared" si="0"/>
        <v>ANH16</v>
      </c>
      <c r="B7" s="4" t="s">
        <v>27</v>
      </c>
      <c r="C7" s="31" t="s">
        <v>32</v>
      </c>
      <c r="D7" s="9">
        <v>109.551</v>
      </c>
      <c r="E7" s="9">
        <v>61.04</v>
      </c>
      <c r="F7" s="9">
        <v>5.6929999999999996</v>
      </c>
      <c r="G7" s="9">
        <v>2045.03</v>
      </c>
      <c r="H7" s="9">
        <v>1512.5640000000001</v>
      </c>
      <c r="I7" s="4">
        <v>106.196</v>
      </c>
    </row>
    <row r="8" spans="1:9">
      <c r="A8" s="4" t="str">
        <f t="shared" si="0"/>
        <v>ANH17</v>
      </c>
      <c r="B8" s="4" t="s">
        <v>27</v>
      </c>
      <c r="C8" s="31" t="s">
        <v>33</v>
      </c>
      <c r="D8" s="9">
        <v>115.392</v>
      </c>
      <c r="E8" s="9">
        <v>85.959000000000003</v>
      </c>
      <c r="F8" s="9">
        <v>5.9480000000000004</v>
      </c>
      <c r="G8" s="9">
        <v>2044.885</v>
      </c>
      <c r="H8" s="9">
        <v>1555.0549999999998</v>
      </c>
      <c r="I8" s="4">
        <v>106.607</v>
      </c>
    </row>
    <row r="9" spans="1:9">
      <c r="A9" s="4" t="str">
        <f t="shared" si="0"/>
        <v>ANH18</v>
      </c>
      <c r="B9" s="4" t="s">
        <v>27</v>
      </c>
      <c r="C9" s="31" t="s">
        <v>34</v>
      </c>
      <c r="D9" s="9">
        <v>122.88200000000001</v>
      </c>
      <c r="E9" s="9">
        <v>91.518000000000001</v>
      </c>
      <c r="F9" s="9">
        <v>4.6369999999999996</v>
      </c>
      <c r="G9" s="9">
        <v>2072.837</v>
      </c>
      <c r="H9" s="9">
        <v>1590.329</v>
      </c>
      <c r="I9" s="4">
        <v>112.646</v>
      </c>
    </row>
    <row r="10" spans="1:9">
      <c r="A10" s="4" t="str">
        <f t="shared" si="0"/>
        <v>ANH19</v>
      </c>
      <c r="B10" s="4" t="s">
        <v>27</v>
      </c>
      <c r="C10" s="31" t="s">
        <v>35</v>
      </c>
      <c r="D10" s="9">
        <v>129.38399999999999</v>
      </c>
      <c r="E10" s="9">
        <v>92.328000000000003</v>
      </c>
      <c r="F10" s="9">
        <v>6.6239999999999997</v>
      </c>
      <c r="G10" s="9">
        <v>2089.2809999999999</v>
      </c>
      <c r="H10" s="9">
        <v>1640.4749999999999</v>
      </c>
      <c r="I10" s="4">
        <v>109.67</v>
      </c>
    </row>
    <row r="11" spans="1:9">
      <c r="A11" s="4" t="str">
        <f t="shared" si="0"/>
        <v>ANH20</v>
      </c>
      <c r="B11" s="4" t="s">
        <v>27</v>
      </c>
      <c r="C11" s="31" t="s">
        <v>36</v>
      </c>
      <c r="D11" s="9">
        <v>128.46199999999999</v>
      </c>
      <c r="E11" s="9">
        <v>88.037000000000006</v>
      </c>
      <c r="F11" s="9">
        <v>6.3940000000000001</v>
      </c>
      <c r="G11" s="9">
        <v>2115.9470000000001</v>
      </c>
      <c r="H11" s="9">
        <v>1663.251</v>
      </c>
      <c r="I11" s="4">
        <v>108.322</v>
      </c>
    </row>
    <row r="12" spans="1:9">
      <c r="A12" s="4" t="str">
        <f t="shared" si="0"/>
        <v>ANH21</v>
      </c>
      <c r="B12" s="4" t="s">
        <v>27</v>
      </c>
      <c r="C12" s="31" t="s">
        <v>37</v>
      </c>
      <c r="D12" s="9">
        <v>129.10900000000001</v>
      </c>
      <c r="E12" s="9">
        <v>201.58799999999999</v>
      </c>
      <c r="F12" s="9">
        <v>4.9400000000000004</v>
      </c>
      <c r="G12" s="9">
        <v>2116.299</v>
      </c>
      <c r="H12" s="9">
        <v>1724.6559999999999</v>
      </c>
      <c r="I12" s="4">
        <v>101.756</v>
      </c>
    </row>
    <row r="13" spans="1:9">
      <c r="A13" s="4" t="str">
        <f t="shared" si="0"/>
        <v>ANH22</v>
      </c>
      <c r="B13" s="4" t="s">
        <v>27</v>
      </c>
      <c r="C13" s="31" t="s">
        <v>38</v>
      </c>
      <c r="D13" s="9">
        <v>129.01900000000001</v>
      </c>
      <c r="E13" s="9">
        <v>276.49199999999996</v>
      </c>
      <c r="F13" s="9">
        <v>10.698</v>
      </c>
      <c r="G13" s="9">
        <v>2144.6219999999998</v>
      </c>
      <c r="H13" s="9">
        <v>1766.7439999999999</v>
      </c>
      <c r="I13" s="4">
        <v>103.934</v>
      </c>
    </row>
    <row r="14" spans="1:9">
      <c r="A14" s="4" t="str">
        <f t="shared" si="0"/>
        <v>ANH23</v>
      </c>
      <c r="B14" s="4" t="s">
        <v>27</v>
      </c>
      <c r="C14" s="31" t="s">
        <v>39</v>
      </c>
      <c r="D14" s="9">
        <v>129.71299999999999</v>
      </c>
      <c r="E14" s="9">
        <v>241.77800000000002</v>
      </c>
      <c r="F14" s="9">
        <v>17.304000000000002</v>
      </c>
      <c r="G14" s="9">
        <v>2166.8939999999998</v>
      </c>
      <c r="H14" s="9">
        <v>1802.9269999999999</v>
      </c>
      <c r="I14" s="4">
        <v>106.027</v>
      </c>
    </row>
    <row r="15" spans="1:9">
      <c r="A15" s="4" t="str">
        <f t="shared" si="0"/>
        <v>ANH24</v>
      </c>
      <c r="B15" s="4" t="s">
        <v>27</v>
      </c>
      <c r="C15" s="31" t="s">
        <v>40</v>
      </c>
      <c r="D15" s="9">
        <v>129.881</v>
      </c>
      <c r="E15" s="9">
        <v>250.41200000000001</v>
      </c>
      <c r="F15" s="9">
        <v>16.634</v>
      </c>
      <c r="G15" s="9">
        <v>2183.4749999999999</v>
      </c>
      <c r="H15" s="9">
        <v>1829.489</v>
      </c>
      <c r="I15" s="4">
        <v>106.357</v>
      </c>
    </row>
    <row r="16" spans="1:9">
      <c r="A16" s="4" t="str">
        <f t="shared" si="0"/>
        <v>NES12</v>
      </c>
      <c r="B16" s="4" t="s">
        <v>41</v>
      </c>
      <c r="C16" s="31" t="s">
        <v>28</v>
      </c>
      <c r="D16" s="9">
        <v>110.675</v>
      </c>
      <c r="E16" s="9">
        <v>3.3849999999999998</v>
      </c>
      <c r="F16" s="9">
        <v>0.55500000000000005</v>
      </c>
      <c r="G16" s="9">
        <v>1846.893</v>
      </c>
      <c r="H16" s="9">
        <v>626.66200000000003</v>
      </c>
      <c r="I16" s="4">
        <v>87.566000000000003</v>
      </c>
    </row>
    <row r="17" spans="1:9">
      <c r="A17" s="4" t="str">
        <f t="shared" si="0"/>
        <v>NES13</v>
      </c>
      <c r="B17" s="4" t="s">
        <v>41</v>
      </c>
      <c r="C17" s="31" t="s">
        <v>29</v>
      </c>
      <c r="D17" s="9">
        <v>111.10599999999999</v>
      </c>
      <c r="E17" s="9">
        <v>8.6050000000000004</v>
      </c>
      <c r="F17" s="9">
        <v>2.6419999999999999</v>
      </c>
      <c r="G17" s="9">
        <v>1854.086</v>
      </c>
      <c r="H17" s="9">
        <v>662.36799999999994</v>
      </c>
      <c r="I17" s="4">
        <v>87.858999999999995</v>
      </c>
    </row>
    <row r="18" spans="1:9">
      <c r="A18" s="4" t="str">
        <f t="shared" si="0"/>
        <v>NES14</v>
      </c>
      <c r="B18" s="4" t="s">
        <v>41</v>
      </c>
      <c r="C18" s="31" t="s">
        <v>30</v>
      </c>
      <c r="D18" s="9">
        <v>109.526</v>
      </c>
      <c r="E18" s="9">
        <v>20.76</v>
      </c>
      <c r="F18" s="9">
        <v>2.7669999999999999</v>
      </c>
      <c r="G18" s="9">
        <v>1863.0509999999999</v>
      </c>
      <c r="H18" s="9">
        <v>696.471</v>
      </c>
      <c r="I18" s="4">
        <v>88.108999999999995</v>
      </c>
    </row>
    <row r="19" spans="1:9">
      <c r="A19" s="4" t="str">
        <f t="shared" si="0"/>
        <v>NES15</v>
      </c>
      <c r="B19" s="4" t="s">
        <v>41</v>
      </c>
      <c r="C19" s="31" t="s">
        <v>31</v>
      </c>
      <c r="D19" s="9">
        <v>108.514</v>
      </c>
      <c r="E19" s="9">
        <v>30.844999999999999</v>
      </c>
      <c r="F19" s="9">
        <v>4.3760000000000003</v>
      </c>
      <c r="G19" s="9">
        <v>1876.0360000000001</v>
      </c>
      <c r="H19" s="9">
        <v>733.03200000000004</v>
      </c>
      <c r="I19" s="4">
        <v>86.680999999999997</v>
      </c>
    </row>
    <row r="20" spans="1:9">
      <c r="A20" s="4" t="str">
        <f t="shared" si="0"/>
        <v>NES16</v>
      </c>
      <c r="B20" s="4" t="s">
        <v>41</v>
      </c>
      <c r="C20" s="31" t="s">
        <v>32</v>
      </c>
      <c r="D20" s="9">
        <v>107.745</v>
      </c>
      <c r="E20" s="9">
        <v>9.6319999999999997</v>
      </c>
      <c r="F20" s="9">
        <v>2.21</v>
      </c>
      <c r="G20" s="9">
        <v>1898.2260000000001</v>
      </c>
      <c r="H20" s="9">
        <v>765.18299999999999</v>
      </c>
      <c r="I20" s="4">
        <v>84.412000000000006</v>
      </c>
    </row>
    <row r="21" spans="1:9">
      <c r="A21" s="4" t="str">
        <f t="shared" si="0"/>
        <v>NES17</v>
      </c>
      <c r="B21" s="4" t="s">
        <v>41</v>
      </c>
      <c r="C21" s="31" t="s">
        <v>33</v>
      </c>
      <c r="D21" s="9">
        <v>111.282</v>
      </c>
      <c r="E21" s="9">
        <v>4.9340000000000002</v>
      </c>
      <c r="F21" s="9">
        <v>0.95499999999999996</v>
      </c>
      <c r="G21" s="9">
        <v>1910.204</v>
      </c>
      <c r="H21" s="9">
        <v>798.73599999999999</v>
      </c>
      <c r="I21" s="4">
        <v>85.2</v>
      </c>
    </row>
    <row r="22" spans="1:9">
      <c r="A22" s="4" t="str">
        <f t="shared" si="0"/>
        <v>NES18</v>
      </c>
      <c r="B22" s="4" t="s">
        <v>41</v>
      </c>
      <c r="C22" s="31" t="s">
        <v>34</v>
      </c>
      <c r="D22" s="9">
        <v>108.703</v>
      </c>
      <c r="E22" s="9">
        <v>17.626000000000001</v>
      </c>
      <c r="F22" s="9">
        <v>0.56999999999999995</v>
      </c>
      <c r="G22" s="9">
        <v>1909.97</v>
      </c>
      <c r="H22" s="9">
        <v>835.1880000000001</v>
      </c>
      <c r="I22" s="4">
        <v>85.590999999999994</v>
      </c>
    </row>
    <row r="23" spans="1:9">
      <c r="A23" s="4" t="str">
        <f t="shared" si="0"/>
        <v>NES19</v>
      </c>
      <c r="B23" s="4" t="s">
        <v>41</v>
      </c>
      <c r="C23" s="31" t="s">
        <v>35</v>
      </c>
      <c r="D23" s="9">
        <v>108.684</v>
      </c>
      <c r="E23" s="9">
        <v>19.061</v>
      </c>
      <c r="F23" s="9">
        <v>0.77200000000000002</v>
      </c>
      <c r="G23" s="9">
        <v>1920.9079999999999</v>
      </c>
      <c r="H23" s="9">
        <v>871.98199999999997</v>
      </c>
      <c r="I23" s="4">
        <v>82.978999999999999</v>
      </c>
    </row>
    <row r="24" spans="1:9">
      <c r="A24" s="4" t="str">
        <f t="shared" si="0"/>
        <v>NES20</v>
      </c>
      <c r="B24" s="4" t="s">
        <v>41</v>
      </c>
      <c r="C24" s="31" t="s">
        <v>36</v>
      </c>
      <c r="D24" s="9">
        <v>108.895</v>
      </c>
      <c r="E24" s="9">
        <v>6.4720000000000004</v>
      </c>
      <c r="F24" s="9">
        <v>1.31</v>
      </c>
      <c r="G24" s="9">
        <v>1938.818</v>
      </c>
      <c r="H24" s="9">
        <v>905.28</v>
      </c>
      <c r="I24" s="4">
        <v>77.631</v>
      </c>
    </row>
    <row r="25" spans="1:9">
      <c r="A25" s="4" t="str">
        <f t="shared" si="0"/>
        <v>NES21</v>
      </c>
      <c r="B25" s="4" t="s">
        <v>41</v>
      </c>
      <c r="C25" s="31" t="s">
        <v>37</v>
      </c>
      <c r="D25" s="9">
        <v>108.544</v>
      </c>
      <c r="E25" s="9">
        <v>4.5909999999999993</v>
      </c>
      <c r="F25" s="9">
        <v>0.78300000000000003</v>
      </c>
      <c r="G25" s="9">
        <v>1949.5309999999999</v>
      </c>
      <c r="H25" s="9">
        <v>939.375</v>
      </c>
      <c r="I25" s="4">
        <v>78.798000000000002</v>
      </c>
    </row>
    <row r="26" spans="1:9">
      <c r="A26" s="4" t="str">
        <f t="shared" si="0"/>
        <v>NES22</v>
      </c>
      <c r="B26" s="4" t="s">
        <v>41</v>
      </c>
      <c r="C26" s="31" t="s">
        <v>38</v>
      </c>
      <c r="D26" s="9">
        <v>108.08799999999999</v>
      </c>
      <c r="E26" s="9">
        <v>7.41</v>
      </c>
      <c r="F26" s="9">
        <v>1.2999999999999998</v>
      </c>
      <c r="G26" s="9">
        <v>1961.8824176482799</v>
      </c>
      <c r="H26" s="9">
        <v>965.22</v>
      </c>
      <c r="I26" s="4">
        <v>78.195999999999998</v>
      </c>
    </row>
    <row r="27" spans="1:9">
      <c r="A27" s="4" t="str">
        <f t="shared" si="0"/>
        <v>NES23</v>
      </c>
      <c r="B27" s="4" t="s">
        <v>41</v>
      </c>
      <c r="C27" s="31" t="s">
        <v>39</v>
      </c>
      <c r="D27" s="9">
        <v>107.827</v>
      </c>
      <c r="E27" s="9">
        <v>17.473999999999997</v>
      </c>
      <c r="F27" s="9">
        <v>1.427</v>
      </c>
      <c r="G27" s="9">
        <v>1976.9994176482801</v>
      </c>
      <c r="H27" s="9">
        <v>998.50800000000004</v>
      </c>
      <c r="I27" s="4">
        <v>76.888999999999996</v>
      </c>
    </row>
    <row r="28" spans="1:9">
      <c r="A28" s="4" t="str">
        <f t="shared" si="0"/>
        <v>NES24</v>
      </c>
      <c r="B28" s="4" t="s">
        <v>41</v>
      </c>
      <c r="C28" s="31" t="s">
        <v>40</v>
      </c>
      <c r="D28" s="9">
        <v>106.82900000000001</v>
      </c>
      <c r="E28" s="9">
        <v>42.177999999999997</v>
      </c>
      <c r="F28" s="9">
        <v>1.2759999999999998</v>
      </c>
      <c r="G28" s="9">
        <v>1987.3729999999998</v>
      </c>
      <c r="H28" s="9">
        <v>1030.018</v>
      </c>
      <c r="I28" s="4">
        <v>78.295000000000002</v>
      </c>
    </row>
    <row r="29" spans="1:9">
      <c r="A29" s="4" t="str">
        <f t="shared" si="0"/>
        <v>NWT12</v>
      </c>
      <c r="B29" s="4" t="s">
        <v>42</v>
      </c>
      <c r="C29" s="31" t="s">
        <v>28</v>
      </c>
      <c r="D29" s="9">
        <v>198.55199999999999</v>
      </c>
      <c r="E29" s="9">
        <v>27.093</v>
      </c>
      <c r="F29" s="9">
        <v>8.7219999999999995</v>
      </c>
      <c r="G29" s="9">
        <v>3017.799</v>
      </c>
      <c r="H29" s="9">
        <v>915.71800000000007</v>
      </c>
      <c r="I29" s="4">
        <v>155.39699999999999</v>
      </c>
    </row>
    <row r="30" spans="1:9">
      <c r="A30" s="4" t="str">
        <f t="shared" si="0"/>
        <v>NWT13</v>
      </c>
      <c r="B30" s="4" t="s">
        <v>42</v>
      </c>
      <c r="C30" s="31" t="s">
        <v>29</v>
      </c>
      <c r="D30" s="9">
        <v>197.35300000000001</v>
      </c>
      <c r="E30" s="9">
        <v>23.001999999999999</v>
      </c>
      <c r="F30" s="9">
        <v>7.0309999999999997</v>
      </c>
      <c r="G30" s="9">
        <v>3027.6309999999999</v>
      </c>
      <c r="H30" s="9">
        <v>972.75300000000004</v>
      </c>
      <c r="I30" s="4">
        <v>155.96899999999999</v>
      </c>
    </row>
    <row r="31" spans="1:9">
      <c r="A31" s="4" t="str">
        <f t="shared" si="0"/>
        <v>NWT14</v>
      </c>
      <c r="B31" s="4" t="s">
        <v>42</v>
      </c>
      <c r="C31" s="31" t="s">
        <v>30</v>
      </c>
      <c r="D31" s="9">
        <v>196.35499999999999</v>
      </c>
      <c r="E31" s="9">
        <v>51.923000000000002</v>
      </c>
      <c r="F31" s="9">
        <v>8.6</v>
      </c>
      <c r="G31" s="9">
        <v>3039.8989999999999</v>
      </c>
      <c r="H31" s="9">
        <v>1029.9479999999999</v>
      </c>
      <c r="I31" s="4">
        <v>156.24700000000001</v>
      </c>
    </row>
    <row r="32" spans="1:9">
      <c r="A32" s="4" t="str">
        <f t="shared" si="0"/>
        <v>NWT15</v>
      </c>
      <c r="B32" s="4" t="s">
        <v>42</v>
      </c>
      <c r="C32" s="31" t="s">
        <v>31</v>
      </c>
      <c r="D32" s="9">
        <v>195.441</v>
      </c>
      <c r="E32" s="9">
        <v>43.685000000000002</v>
      </c>
      <c r="F32" s="9">
        <v>12.871</v>
      </c>
      <c r="G32" s="9">
        <v>3055.0680000000002</v>
      </c>
      <c r="H32" s="9">
        <v>1079.6379999999999</v>
      </c>
      <c r="I32" s="4">
        <v>155.97800000000001</v>
      </c>
    </row>
    <row r="33" spans="1:9">
      <c r="A33" s="4" t="str">
        <f t="shared" si="0"/>
        <v>NWT16</v>
      </c>
      <c r="B33" s="4" t="s">
        <v>42</v>
      </c>
      <c r="C33" s="31" t="s">
        <v>32</v>
      </c>
      <c r="D33" s="9">
        <v>194.959</v>
      </c>
      <c r="E33" s="9">
        <v>81.745000000000005</v>
      </c>
      <c r="F33" s="9">
        <v>4.5250000000000004</v>
      </c>
      <c r="G33" s="9">
        <v>3080.1190000000001</v>
      </c>
      <c r="H33" s="9">
        <v>1123.6550000000002</v>
      </c>
      <c r="I33" s="4">
        <v>154.262</v>
      </c>
    </row>
    <row r="34" spans="1:9">
      <c r="A34" s="4" t="str">
        <f t="shared" si="0"/>
        <v>NWT17</v>
      </c>
      <c r="B34" s="4" t="s">
        <v>42</v>
      </c>
      <c r="C34" s="31" t="s">
        <v>33</v>
      </c>
      <c r="D34" s="9">
        <v>191.16300000000001</v>
      </c>
      <c r="E34" s="9">
        <v>10.167</v>
      </c>
      <c r="F34" s="9">
        <v>2.6230000000000002</v>
      </c>
      <c r="G34" s="9">
        <v>3101.9169999999999</v>
      </c>
      <c r="H34" s="9">
        <v>1169.3440000000001</v>
      </c>
      <c r="I34" s="4">
        <v>148.791</v>
      </c>
    </row>
    <row r="35" spans="1:9">
      <c r="A35" s="4" t="str">
        <f t="shared" si="0"/>
        <v>NWT18</v>
      </c>
      <c r="B35" s="4" t="s">
        <v>42</v>
      </c>
      <c r="C35" s="31" t="s">
        <v>34</v>
      </c>
      <c r="D35" s="9">
        <v>190.184</v>
      </c>
      <c r="E35" s="9">
        <v>8.4090000000000007</v>
      </c>
      <c r="F35" s="9">
        <v>1.177</v>
      </c>
      <c r="G35" s="9">
        <v>3123.0030000000002</v>
      </c>
      <c r="H35" s="9">
        <v>1214.2779999999998</v>
      </c>
      <c r="I35" s="4">
        <v>143.2235</v>
      </c>
    </row>
    <row r="36" spans="1:9">
      <c r="A36" s="4" t="str">
        <f t="shared" si="0"/>
        <v>NWT19</v>
      </c>
      <c r="B36" s="4" t="s">
        <v>42</v>
      </c>
      <c r="C36" s="31" t="s">
        <v>35</v>
      </c>
      <c r="D36" s="9">
        <v>190.62100000000001</v>
      </c>
      <c r="E36" s="9">
        <v>8.4499999999999993</v>
      </c>
      <c r="F36" s="9">
        <v>1.0389999999999999</v>
      </c>
      <c r="G36" s="9">
        <v>3153.6080000000002</v>
      </c>
      <c r="H36" s="9">
        <v>1266.816</v>
      </c>
      <c r="I36" s="4">
        <v>139.35400000000001</v>
      </c>
    </row>
    <row r="37" spans="1:9">
      <c r="A37" s="4" t="str">
        <f t="shared" si="0"/>
        <v>NWT20</v>
      </c>
      <c r="B37" s="4" t="s">
        <v>42</v>
      </c>
      <c r="C37" s="31" t="s">
        <v>36</v>
      </c>
      <c r="D37" s="9">
        <v>191.19499999999999</v>
      </c>
      <c r="E37" s="9">
        <v>9.5790000000000006</v>
      </c>
      <c r="F37" s="9">
        <v>1.585</v>
      </c>
      <c r="G37" s="9">
        <v>3187.806</v>
      </c>
      <c r="H37" s="9">
        <v>1326.838</v>
      </c>
      <c r="I37" s="4">
        <v>136.53700000000001</v>
      </c>
    </row>
    <row r="38" spans="1:9">
      <c r="A38" s="4" t="str">
        <f t="shared" si="0"/>
        <v>NWT21</v>
      </c>
      <c r="B38" s="4" t="s">
        <v>42</v>
      </c>
      <c r="C38" s="31" t="s">
        <v>37</v>
      </c>
      <c r="D38" s="9">
        <v>191.023</v>
      </c>
      <c r="E38" s="9">
        <v>7.5750000000000002</v>
      </c>
      <c r="F38" s="9">
        <v>2.3609999999999998</v>
      </c>
      <c r="G38" s="9">
        <v>3214.569</v>
      </c>
      <c r="H38" s="9">
        <v>1379.5060000000001</v>
      </c>
      <c r="I38" s="4">
        <v>128.04300000000001</v>
      </c>
    </row>
    <row r="39" spans="1:9">
      <c r="A39" s="4" t="str">
        <f t="shared" si="0"/>
        <v>NWT22</v>
      </c>
      <c r="B39" s="4" t="s">
        <v>42</v>
      </c>
      <c r="C39" s="31" t="s">
        <v>38</v>
      </c>
      <c r="D39" s="9">
        <v>189.06800000000001</v>
      </c>
      <c r="E39" s="9">
        <v>10.994999999999999</v>
      </c>
      <c r="F39" s="9">
        <v>1.8769999999999998</v>
      </c>
      <c r="G39" s="9">
        <v>3241.2750000000001</v>
      </c>
      <c r="H39" s="9">
        <v>1444.4380000000001</v>
      </c>
      <c r="I39" s="4">
        <v>142.887</v>
      </c>
    </row>
    <row r="40" spans="1:9">
      <c r="A40" s="4" t="str">
        <f t="shared" si="0"/>
        <v>NWT23</v>
      </c>
      <c r="B40" s="4" t="s">
        <v>42</v>
      </c>
      <c r="C40" s="31" t="s">
        <v>39</v>
      </c>
      <c r="D40" s="9">
        <v>182.80500000000001</v>
      </c>
      <c r="E40" s="9">
        <v>10.052</v>
      </c>
      <c r="F40" s="9">
        <v>2.2530000000000001</v>
      </c>
      <c r="G40" s="9">
        <v>3256.6849999999999</v>
      </c>
      <c r="H40" s="9">
        <v>1489.4359999999999</v>
      </c>
      <c r="I40" s="4">
        <v>144.09</v>
      </c>
    </row>
    <row r="41" spans="1:9">
      <c r="A41" s="4" t="str">
        <f t="shared" si="0"/>
        <v>NWT24</v>
      </c>
      <c r="B41" s="4" t="s">
        <v>42</v>
      </c>
      <c r="C41" s="31" t="s">
        <v>40</v>
      </c>
      <c r="D41" s="9">
        <v>181.55299999999997</v>
      </c>
      <c r="E41" s="9">
        <v>11.307</v>
      </c>
      <c r="F41" s="9">
        <v>2.6240000000000001</v>
      </c>
      <c r="G41" s="9">
        <v>3282.8799999999997</v>
      </c>
      <c r="H41" s="9">
        <v>1541.8430000000001</v>
      </c>
      <c r="I41" s="4">
        <v>144.36199999999999</v>
      </c>
    </row>
    <row r="42" spans="1:9">
      <c r="A42" s="4" t="str">
        <f t="shared" si="0"/>
        <v>SRN12</v>
      </c>
      <c r="B42" s="4" t="s">
        <v>43</v>
      </c>
      <c r="C42" s="31" t="s">
        <v>28</v>
      </c>
      <c r="D42" s="9">
        <v>63.042000000000002</v>
      </c>
      <c r="E42" s="9">
        <v>22.183</v>
      </c>
      <c r="F42" s="9">
        <v>2.214</v>
      </c>
      <c r="G42" s="9">
        <v>1005.471</v>
      </c>
      <c r="H42" s="9">
        <v>453.02843261924551</v>
      </c>
      <c r="I42" s="4">
        <v>49.095500000000001</v>
      </c>
    </row>
    <row r="43" spans="1:9">
      <c r="A43" s="4" t="str">
        <f t="shared" si="0"/>
        <v>SRN13</v>
      </c>
      <c r="B43" s="4" t="s">
        <v>43</v>
      </c>
      <c r="C43" s="31" t="s">
        <v>29</v>
      </c>
      <c r="D43" s="9">
        <v>63.337000000000003</v>
      </c>
      <c r="E43" s="9">
        <v>22.94</v>
      </c>
      <c r="F43" s="9">
        <v>1.478</v>
      </c>
      <c r="G43" s="9">
        <v>1010.126</v>
      </c>
      <c r="H43" s="9">
        <v>570.24193261924552</v>
      </c>
      <c r="I43" s="4">
        <v>51.357500000000002</v>
      </c>
    </row>
    <row r="44" spans="1:9">
      <c r="A44" s="4" t="str">
        <f t="shared" si="0"/>
        <v>SRN14</v>
      </c>
      <c r="B44" s="4" t="s">
        <v>43</v>
      </c>
      <c r="C44" s="31" t="s">
        <v>30</v>
      </c>
      <c r="D44" s="9">
        <v>63.518000000000001</v>
      </c>
      <c r="E44" s="9">
        <v>23.483000000000001</v>
      </c>
      <c r="F44" s="9">
        <v>1.2450000000000001</v>
      </c>
      <c r="G44" s="9">
        <v>1018.141</v>
      </c>
      <c r="H44" s="9">
        <v>700.73599999999999</v>
      </c>
      <c r="I44" s="4">
        <v>53.347999999999999</v>
      </c>
    </row>
    <row r="45" spans="1:9">
      <c r="A45" s="4" t="str">
        <f t="shared" si="0"/>
        <v>SRN15</v>
      </c>
      <c r="B45" s="4" t="s">
        <v>43</v>
      </c>
      <c r="C45" s="31" t="s">
        <v>31</v>
      </c>
      <c r="D45" s="9">
        <v>65.352999999999994</v>
      </c>
      <c r="E45" s="9">
        <v>19.789000000000001</v>
      </c>
      <c r="F45" s="9">
        <v>2.1240000000000001</v>
      </c>
      <c r="G45" s="9">
        <v>1021.856</v>
      </c>
      <c r="H45" s="9">
        <v>790.58100000000002</v>
      </c>
      <c r="I45" s="4">
        <v>54.61</v>
      </c>
    </row>
    <row r="46" spans="1:9">
      <c r="A46" s="4" t="str">
        <f t="shared" si="0"/>
        <v>SRN16</v>
      </c>
      <c r="B46" s="4" t="s">
        <v>43</v>
      </c>
      <c r="C46" s="31" t="s">
        <v>32</v>
      </c>
      <c r="D46" s="9">
        <v>66.403999999999996</v>
      </c>
      <c r="E46" s="9">
        <v>11.824999999999999</v>
      </c>
      <c r="F46" s="9">
        <v>1.05</v>
      </c>
      <c r="G46" s="9">
        <v>1027.5</v>
      </c>
      <c r="H46" s="9">
        <v>848.47700000000009</v>
      </c>
      <c r="I46" s="4">
        <v>54.994999999999997</v>
      </c>
    </row>
    <row r="47" spans="1:9">
      <c r="A47" s="4" t="str">
        <f t="shared" si="0"/>
        <v>SRN17</v>
      </c>
      <c r="B47" s="4" t="s">
        <v>43</v>
      </c>
      <c r="C47" s="31" t="s">
        <v>33</v>
      </c>
      <c r="D47" s="9">
        <v>59.168999999999997</v>
      </c>
      <c r="E47" s="9">
        <v>8.8320000000000007</v>
      </c>
      <c r="F47" s="9">
        <v>1.0409999999999999</v>
      </c>
      <c r="G47" s="9">
        <v>1044.9179999999999</v>
      </c>
      <c r="H47" s="9">
        <v>873.89949999999999</v>
      </c>
      <c r="I47" s="4">
        <v>53.051000000000002</v>
      </c>
    </row>
    <row r="48" spans="1:9">
      <c r="A48" s="4" t="str">
        <f t="shared" si="0"/>
        <v>SRN18</v>
      </c>
      <c r="B48" s="4" t="s">
        <v>43</v>
      </c>
      <c r="C48" s="31" t="s">
        <v>34</v>
      </c>
      <c r="D48" s="9">
        <v>57.834000000000003</v>
      </c>
      <c r="E48" s="9">
        <v>3.0179999999999998</v>
      </c>
      <c r="F48" s="9">
        <v>0.28000000000000003</v>
      </c>
      <c r="G48" s="9">
        <v>1056.326</v>
      </c>
      <c r="H48" s="9">
        <v>883.19299999999998</v>
      </c>
      <c r="I48" s="4">
        <v>49.837000000000003</v>
      </c>
    </row>
    <row r="49" spans="1:9">
      <c r="A49" s="4" t="str">
        <f t="shared" si="0"/>
        <v>SRN19</v>
      </c>
      <c r="B49" s="4" t="s">
        <v>43</v>
      </c>
      <c r="C49" s="31" t="s">
        <v>35</v>
      </c>
      <c r="D49" s="9">
        <v>60.493000000000002</v>
      </c>
      <c r="E49" s="9">
        <v>3.6589999999999998</v>
      </c>
      <c r="F49" s="9">
        <v>0.63700000000000001</v>
      </c>
      <c r="G49" s="9">
        <v>1062.924</v>
      </c>
      <c r="H49" s="9">
        <v>894.09900000000005</v>
      </c>
      <c r="I49" s="4">
        <v>48.835999999999999</v>
      </c>
    </row>
    <row r="50" spans="1:9">
      <c r="A50" s="4" t="str">
        <f t="shared" si="0"/>
        <v>SRN20</v>
      </c>
      <c r="B50" s="4" t="s">
        <v>43</v>
      </c>
      <c r="C50" s="31" t="s">
        <v>36</v>
      </c>
      <c r="D50" s="9">
        <v>58.679000000000002</v>
      </c>
      <c r="E50" s="9">
        <v>3.6110000000000002</v>
      </c>
      <c r="F50" s="9">
        <v>1.3779999999999999</v>
      </c>
      <c r="G50" s="9">
        <v>1071.8209999999999</v>
      </c>
      <c r="H50" s="9">
        <v>902.55</v>
      </c>
      <c r="I50" s="4">
        <v>47.765999999999998</v>
      </c>
    </row>
    <row r="51" spans="1:9">
      <c r="A51" s="4" t="str">
        <f t="shared" si="0"/>
        <v>SRN21</v>
      </c>
      <c r="B51" s="4" t="s">
        <v>43</v>
      </c>
      <c r="C51" s="31" t="s">
        <v>37</v>
      </c>
      <c r="D51" s="9">
        <v>55.944000000000003</v>
      </c>
      <c r="E51" s="9">
        <v>5.5339999999999998</v>
      </c>
      <c r="F51" s="9">
        <v>8.4000000000000005E-2</v>
      </c>
      <c r="G51" s="9">
        <v>1078.877</v>
      </c>
      <c r="H51" s="9">
        <v>907.88099999999997</v>
      </c>
      <c r="I51" s="4">
        <v>52.802999999999997</v>
      </c>
    </row>
    <row r="52" spans="1:9">
      <c r="A52" s="4" t="str">
        <f t="shared" si="0"/>
        <v>SRN22</v>
      </c>
      <c r="B52" s="4" t="s">
        <v>43</v>
      </c>
      <c r="C52" s="31" t="s">
        <v>38</v>
      </c>
      <c r="D52" s="9">
        <v>56.38</v>
      </c>
      <c r="E52" s="9">
        <v>7.36</v>
      </c>
      <c r="F52" s="9">
        <v>0.248</v>
      </c>
      <c r="G52" s="9">
        <v>1084.6199999999999</v>
      </c>
      <c r="H52" s="9">
        <v>916.50400000000002</v>
      </c>
      <c r="I52" s="4">
        <v>45.268000000000001</v>
      </c>
    </row>
    <row r="53" spans="1:9">
      <c r="A53" s="4" t="str">
        <f t="shared" si="0"/>
        <v>SRN23</v>
      </c>
      <c r="B53" s="4" t="s">
        <v>43</v>
      </c>
      <c r="C53" s="31" t="s">
        <v>39</v>
      </c>
      <c r="D53" s="9">
        <v>55.887</v>
      </c>
      <c r="E53" s="9">
        <v>5.6040000000000001</v>
      </c>
      <c r="F53" s="9">
        <v>0.128</v>
      </c>
      <c r="G53" s="9">
        <v>1089.777</v>
      </c>
      <c r="H53" s="9">
        <v>924.76</v>
      </c>
      <c r="I53" s="4">
        <v>45.337000000000003</v>
      </c>
    </row>
    <row r="54" spans="1:9">
      <c r="A54" s="4" t="str">
        <f t="shared" si="0"/>
        <v>SRN24</v>
      </c>
      <c r="B54" s="4" t="s">
        <v>43</v>
      </c>
      <c r="C54" s="31" t="s">
        <v>40</v>
      </c>
      <c r="D54" s="9">
        <v>54.936999999999998</v>
      </c>
      <c r="E54" s="9">
        <v>5.6609999999999996</v>
      </c>
      <c r="F54" s="9">
        <v>0.156</v>
      </c>
      <c r="G54" s="9">
        <v>1110.673</v>
      </c>
      <c r="H54" s="9">
        <v>931.49300000000005</v>
      </c>
      <c r="I54" s="4">
        <v>44.984000000000002</v>
      </c>
    </row>
    <row r="55" spans="1:9">
      <c r="A55" s="4" t="str">
        <f t="shared" si="0"/>
        <v>SVT12</v>
      </c>
      <c r="B55" s="4" t="s">
        <v>44</v>
      </c>
      <c r="C55" s="31" t="s">
        <v>28</v>
      </c>
      <c r="D55" s="9">
        <v>197.31700000000001</v>
      </c>
      <c r="E55" s="9">
        <v>33.328000000000003</v>
      </c>
      <c r="F55" s="9">
        <v>7.9329999999999998</v>
      </c>
      <c r="G55" s="9">
        <v>3259.2359999999999</v>
      </c>
      <c r="H55" s="9">
        <v>1122.49</v>
      </c>
      <c r="I55" s="4">
        <v>173.506</v>
      </c>
    </row>
    <row r="56" spans="1:9">
      <c r="A56" s="4" t="str">
        <f t="shared" si="0"/>
        <v>SVT13</v>
      </c>
      <c r="B56" s="4" t="s">
        <v>44</v>
      </c>
      <c r="C56" s="31" t="s">
        <v>29</v>
      </c>
      <c r="D56" s="9">
        <v>198.35300000000001</v>
      </c>
      <c r="E56" s="9">
        <v>30.952000000000002</v>
      </c>
      <c r="F56" s="9">
        <v>7.2370000000000001</v>
      </c>
      <c r="G56" s="9">
        <v>3276.357</v>
      </c>
      <c r="H56" s="9">
        <v>1173.5369999999998</v>
      </c>
      <c r="I56" s="4">
        <v>171.33600000000001</v>
      </c>
    </row>
    <row r="57" spans="1:9">
      <c r="A57" s="4" t="str">
        <f t="shared" si="0"/>
        <v>SVT14</v>
      </c>
      <c r="B57" s="4" t="s">
        <v>44</v>
      </c>
      <c r="C57" s="31" t="s">
        <v>30</v>
      </c>
      <c r="D57" s="9">
        <v>199.47200000000001</v>
      </c>
      <c r="E57" s="9">
        <v>35.369</v>
      </c>
      <c r="F57" s="9">
        <v>7.2770000000000001</v>
      </c>
      <c r="G57" s="9">
        <v>3294.8389999999999</v>
      </c>
      <c r="H57" s="9">
        <v>1224.087</v>
      </c>
      <c r="I57" s="4">
        <v>170.69900000000001</v>
      </c>
    </row>
    <row r="58" spans="1:9">
      <c r="A58" s="4" t="str">
        <f t="shared" si="0"/>
        <v>SVT15</v>
      </c>
      <c r="B58" s="4" t="s">
        <v>44</v>
      </c>
      <c r="C58" s="31" t="s">
        <v>31</v>
      </c>
      <c r="D58" s="9">
        <v>209.92699999999999</v>
      </c>
      <c r="E58" s="9">
        <v>40.292999999999999</v>
      </c>
      <c r="F58" s="9">
        <v>7.593</v>
      </c>
      <c r="G58" s="9">
        <v>3304.1039999999998</v>
      </c>
      <c r="H58" s="9">
        <v>1270.5509999999999</v>
      </c>
      <c r="I58" s="4">
        <v>171.24600000000001</v>
      </c>
    </row>
    <row r="59" spans="1:9">
      <c r="A59" s="4" t="str">
        <f t="shared" si="0"/>
        <v>SVT16</v>
      </c>
      <c r="B59" s="4" t="s">
        <v>44</v>
      </c>
      <c r="C59" s="31" t="s">
        <v>32</v>
      </c>
      <c r="D59" s="9">
        <v>210.161</v>
      </c>
      <c r="E59" s="9">
        <v>52.869</v>
      </c>
      <c r="F59" s="9">
        <v>9.3330000000000002</v>
      </c>
      <c r="G59" s="9">
        <v>3330.893</v>
      </c>
      <c r="H59" s="9">
        <v>1320.4650000000001</v>
      </c>
      <c r="I59" s="4">
        <v>169.76</v>
      </c>
    </row>
    <row r="60" spans="1:9">
      <c r="A60" s="4" t="str">
        <f t="shared" si="0"/>
        <v>SVT17</v>
      </c>
      <c r="B60" s="4" t="s">
        <v>44</v>
      </c>
      <c r="C60" s="31" t="s">
        <v>33</v>
      </c>
      <c r="D60" s="9">
        <v>184.767</v>
      </c>
      <c r="E60" s="9">
        <v>118.974</v>
      </c>
      <c r="F60" s="9">
        <v>8.0429999999999993</v>
      </c>
      <c r="G60" s="9">
        <v>3410.8119999999999</v>
      </c>
      <c r="H60" s="9">
        <v>1377.2350000000001</v>
      </c>
      <c r="I60" s="4">
        <v>162.596</v>
      </c>
    </row>
    <row r="61" spans="1:9">
      <c r="A61" s="4" t="str">
        <f t="shared" si="0"/>
        <v>SVT18</v>
      </c>
      <c r="B61" s="4" t="s">
        <v>44</v>
      </c>
      <c r="C61" s="31" t="s">
        <v>34</v>
      </c>
      <c r="D61" s="9">
        <v>190.23500000000001</v>
      </c>
      <c r="E61" s="9">
        <v>107.03</v>
      </c>
      <c r="F61" s="9">
        <v>2.355</v>
      </c>
      <c r="G61" s="9">
        <v>3433.5859999999998</v>
      </c>
      <c r="H61" s="9">
        <v>1434.9470000000001</v>
      </c>
      <c r="I61" s="4">
        <v>157.94499999999999</v>
      </c>
    </row>
    <row r="62" spans="1:9">
      <c r="A62" s="4" t="str">
        <f t="shared" si="0"/>
        <v>SWT12</v>
      </c>
      <c r="B62" s="4" t="s">
        <v>45</v>
      </c>
      <c r="C62" s="31" t="s">
        <v>28</v>
      </c>
      <c r="D62" s="9">
        <v>75.084000000000003</v>
      </c>
      <c r="E62" s="9">
        <v>12.504</v>
      </c>
      <c r="F62" s="9">
        <v>0.875</v>
      </c>
      <c r="G62" s="9">
        <v>713.69500000000005</v>
      </c>
      <c r="H62" s="9">
        <v>505.95916666666676</v>
      </c>
      <c r="I62" s="4">
        <v>66.789583333333297</v>
      </c>
    </row>
    <row r="63" spans="1:9">
      <c r="A63" s="4" t="str">
        <f t="shared" si="0"/>
        <v>SWT13</v>
      </c>
      <c r="B63" s="4" t="s">
        <v>45</v>
      </c>
      <c r="C63" s="31" t="s">
        <v>29</v>
      </c>
      <c r="D63" s="9">
        <v>75.376000000000005</v>
      </c>
      <c r="E63" s="9">
        <v>15.754</v>
      </c>
      <c r="F63" s="9">
        <v>1.1020000000000001</v>
      </c>
      <c r="G63" s="9">
        <v>718.73099999999999</v>
      </c>
      <c r="H63" s="9">
        <v>526.74633333333361</v>
      </c>
      <c r="I63" s="4">
        <v>66.613500000000002</v>
      </c>
    </row>
    <row r="64" spans="1:9">
      <c r="A64" s="4" t="str">
        <f t="shared" si="0"/>
        <v>SWT14</v>
      </c>
      <c r="B64" s="4" t="s">
        <v>45</v>
      </c>
      <c r="C64" s="31" t="s">
        <v>30</v>
      </c>
      <c r="D64" s="9">
        <v>75.635000000000005</v>
      </c>
      <c r="E64" s="9">
        <v>24.35</v>
      </c>
      <c r="F64" s="9">
        <v>1.325</v>
      </c>
      <c r="G64" s="9">
        <v>723.90700000000004</v>
      </c>
      <c r="H64" s="9">
        <v>541.60791666666614</v>
      </c>
      <c r="I64" s="4">
        <v>67.233916666666701</v>
      </c>
    </row>
    <row r="65" spans="1:9">
      <c r="A65" s="4" t="str">
        <f t="shared" si="0"/>
        <v>SWT15</v>
      </c>
      <c r="B65" s="4" t="s">
        <v>45</v>
      </c>
      <c r="C65" s="31" t="s">
        <v>31</v>
      </c>
      <c r="D65" s="9">
        <v>77.254999999999995</v>
      </c>
      <c r="E65" s="9">
        <v>33.284999999999997</v>
      </c>
      <c r="F65" s="9">
        <v>1.716</v>
      </c>
      <c r="G65" s="9">
        <v>728.01</v>
      </c>
      <c r="H65" s="9">
        <v>554.7711666666662</v>
      </c>
      <c r="I65" s="4">
        <v>68.570083333333301</v>
      </c>
    </row>
    <row r="66" spans="1:9">
      <c r="A66" s="4" t="str">
        <f t="shared" si="0"/>
        <v>SWT16</v>
      </c>
      <c r="B66" s="4" t="s">
        <v>45</v>
      </c>
      <c r="C66" s="31" t="s">
        <v>32</v>
      </c>
      <c r="D66" s="9">
        <v>69.879000000000005</v>
      </c>
      <c r="E66" s="9">
        <v>33.261000000000003</v>
      </c>
      <c r="F66" s="9">
        <v>2.2400000000000002</v>
      </c>
      <c r="G66" s="9">
        <v>743.69200000000001</v>
      </c>
      <c r="H66" s="9">
        <v>570.72591666666654</v>
      </c>
      <c r="I66" s="4">
        <v>64.930250000000001</v>
      </c>
    </row>
    <row r="67" spans="1:9">
      <c r="A67" s="4" t="str">
        <f t="shared" si="0"/>
        <v>SWB17</v>
      </c>
      <c r="B67" s="4" t="s">
        <v>46</v>
      </c>
      <c r="C67" s="31" t="s">
        <v>33</v>
      </c>
      <c r="D67" s="9">
        <v>82.575999999999993</v>
      </c>
      <c r="E67" s="9">
        <v>59.926000000000002</v>
      </c>
      <c r="F67" s="9">
        <v>1.31</v>
      </c>
      <c r="G67" s="9">
        <v>951.13</v>
      </c>
      <c r="H67" s="9">
        <v>721.024</v>
      </c>
      <c r="I67" s="4">
        <v>76.897000000000006</v>
      </c>
    </row>
    <row r="68" spans="1:9">
      <c r="A68" s="4" t="str">
        <f t="shared" ref="A68:A131" si="1">B68&amp;RIGHT(C68,2)</f>
        <v>SWB18</v>
      </c>
      <c r="B68" s="4" t="s">
        <v>46</v>
      </c>
      <c r="C68" s="31" t="s">
        <v>34</v>
      </c>
      <c r="D68" s="9">
        <v>83.028000000000006</v>
      </c>
      <c r="E68" s="9">
        <v>11.997999999999999</v>
      </c>
      <c r="F68" s="9">
        <v>0.37</v>
      </c>
      <c r="G68" s="9">
        <v>961.33699999999999</v>
      </c>
      <c r="H68" s="9">
        <v>750.495</v>
      </c>
      <c r="I68" s="4">
        <v>74.709999999999994</v>
      </c>
    </row>
    <row r="69" spans="1:9">
      <c r="A69" s="4" t="str">
        <f t="shared" si="1"/>
        <v>SWB19</v>
      </c>
      <c r="B69" s="4" t="s">
        <v>46</v>
      </c>
      <c r="C69" s="31" t="s">
        <v>35</v>
      </c>
      <c r="D69" s="9">
        <v>85.1</v>
      </c>
      <c r="E69" s="9">
        <v>4.9180000000000001</v>
      </c>
      <c r="F69" s="9">
        <v>0.38400000000000001</v>
      </c>
      <c r="G69" s="9">
        <v>974.15499999999997</v>
      </c>
      <c r="H69" s="9">
        <v>766.00900000000001</v>
      </c>
      <c r="I69" s="4">
        <v>74.906000000000006</v>
      </c>
    </row>
    <row r="70" spans="1:9">
      <c r="A70" s="4" t="str">
        <f t="shared" si="1"/>
        <v>SWB20</v>
      </c>
      <c r="B70" s="4" t="s">
        <v>46</v>
      </c>
      <c r="C70" s="31" t="s">
        <v>36</v>
      </c>
      <c r="D70" s="9">
        <v>85.016000000000005</v>
      </c>
      <c r="E70" s="9">
        <v>7.4649999999999999</v>
      </c>
      <c r="F70" s="9">
        <v>0.48099999999999998</v>
      </c>
      <c r="G70" s="9">
        <v>977.85699999999997</v>
      </c>
      <c r="H70" s="9">
        <v>782.73400000000004</v>
      </c>
      <c r="I70" s="4">
        <v>74.733999999999995</v>
      </c>
    </row>
    <row r="71" spans="1:9">
      <c r="A71" s="4" t="str">
        <f t="shared" si="1"/>
        <v>SWB21</v>
      </c>
      <c r="B71" s="4" t="s">
        <v>46</v>
      </c>
      <c r="C71" s="31" t="s">
        <v>37</v>
      </c>
      <c r="D71" s="9">
        <v>81.968999999999994</v>
      </c>
      <c r="E71" s="9">
        <v>1.7769999999999999</v>
      </c>
      <c r="F71" s="9">
        <v>0.41</v>
      </c>
      <c r="G71" s="9">
        <v>992.39700000000005</v>
      </c>
      <c r="H71" s="9">
        <v>800.69600000000003</v>
      </c>
      <c r="I71" s="4">
        <v>72.162000000000006</v>
      </c>
    </row>
    <row r="72" spans="1:9">
      <c r="A72" s="4" t="str">
        <f t="shared" si="1"/>
        <v>SWB22</v>
      </c>
      <c r="B72" s="4" t="s">
        <v>46</v>
      </c>
      <c r="C72" s="31" t="s">
        <v>38</v>
      </c>
      <c r="D72" s="9">
        <v>82.198999999999998</v>
      </c>
      <c r="E72" s="9">
        <v>2.2360000000000002</v>
      </c>
      <c r="F72" s="9">
        <v>0.57299999999999995</v>
      </c>
      <c r="G72" s="9">
        <v>1001.222</v>
      </c>
      <c r="H72" s="9">
        <v>814.75391666666701</v>
      </c>
      <c r="I72" s="4">
        <v>72.617750000000001</v>
      </c>
    </row>
    <row r="73" spans="1:9">
      <c r="A73" s="4" t="str">
        <f t="shared" si="1"/>
        <v>SWB23</v>
      </c>
      <c r="B73" s="4" t="s">
        <v>46</v>
      </c>
      <c r="C73" s="31" t="s">
        <v>39</v>
      </c>
      <c r="D73" s="9">
        <v>82.58</v>
      </c>
      <c r="E73" s="9">
        <v>3.851</v>
      </c>
      <c r="F73" s="9">
        <v>0.70699999999999996</v>
      </c>
      <c r="G73" s="9">
        <v>1009.949</v>
      </c>
      <c r="H73" s="9">
        <v>827.452</v>
      </c>
      <c r="I73" s="4">
        <v>73.512</v>
      </c>
    </row>
    <row r="74" spans="1:9">
      <c r="A74" s="4" t="str">
        <f t="shared" si="1"/>
        <v>SWB24</v>
      </c>
      <c r="B74" s="4" t="s">
        <v>46</v>
      </c>
      <c r="C74" s="31" t="s">
        <v>40</v>
      </c>
      <c r="D74" s="9">
        <v>82.62700000000001</v>
      </c>
      <c r="E74" s="9">
        <v>28.071999999999999</v>
      </c>
      <c r="F74" s="9">
        <v>2.5960000000000001</v>
      </c>
      <c r="G74" s="9">
        <v>1017.4390000000001</v>
      </c>
      <c r="H74" s="9">
        <v>839.49300000000005</v>
      </c>
      <c r="I74" s="4">
        <v>74.164000000000001</v>
      </c>
    </row>
    <row r="75" spans="1:9">
      <c r="A75" s="4" t="str">
        <f t="shared" si="1"/>
        <v>TMS12</v>
      </c>
      <c r="B75" s="4" t="s">
        <v>47</v>
      </c>
      <c r="C75" s="31" t="s">
        <v>28</v>
      </c>
      <c r="D75" s="9">
        <v>220.261</v>
      </c>
      <c r="E75" s="9">
        <v>20.983000000000001</v>
      </c>
      <c r="F75" s="9">
        <v>2.2810000000000001</v>
      </c>
      <c r="G75" s="9">
        <v>3436.1729999999998</v>
      </c>
      <c r="H75" s="9">
        <v>1014.335</v>
      </c>
      <c r="I75" s="4">
        <v>178.4015</v>
      </c>
    </row>
    <row r="76" spans="1:9">
      <c r="A76" s="4" t="str">
        <f t="shared" si="1"/>
        <v>TMS13</v>
      </c>
      <c r="B76" s="4" t="s">
        <v>47</v>
      </c>
      <c r="C76" s="31" t="s">
        <v>29</v>
      </c>
      <c r="D76" s="9">
        <v>217.97499999999999</v>
      </c>
      <c r="E76" s="9">
        <v>20.088999999999999</v>
      </c>
      <c r="F76" s="9">
        <v>3.9729999999999999</v>
      </c>
      <c r="G76" s="9">
        <v>3459.7660000000001</v>
      </c>
      <c r="H76" s="9">
        <v>1069.2735</v>
      </c>
      <c r="I76" s="4">
        <v>178.334</v>
      </c>
    </row>
    <row r="77" spans="1:9">
      <c r="A77" s="4" t="str">
        <f t="shared" si="1"/>
        <v>TMS14</v>
      </c>
      <c r="B77" s="4" t="s">
        <v>47</v>
      </c>
      <c r="C77" s="31" t="s">
        <v>30</v>
      </c>
      <c r="D77" s="9">
        <v>216.52</v>
      </c>
      <c r="E77" s="9">
        <v>27.047999999999998</v>
      </c>
      <c r="F77" s="9">
        <v>3.6219999999999999</v>
      </c>
      <c r="G77" s="9">
        <v>3481.3040000000001</v>
      </c>
      <c r="H77" s="9">
        <v>1120.8945000000001</v>
      </c>
      <c r="I77" s="4">
        <v>178.41249999999999</v>
      </c>
    </row>
    <row r="78" spans="1:9">
      <c r="A78" s="4" t="str">
        <f t="shared" si="1"/>
        <v>TMS15</v>
      </c>
      <c r="B78" s="4" t="s">
        <v>47</v>
      </c>
      <c r="C78" s="31" t="s">
        <v>31</v>
      </c>
      <c r="D78" s="9">
        <v>214.435</v>
      </c>
      <c r="E78" s="9">
        <v>28.565999999999999</v>
      </c>
      <c r="F78" s="9">
        <v>3</v>
      </c>
      <c r="G78" s="9">
        <v>3510.0239999999999</v>
      </c>
      <c r="H78" s="9">
        <v>1171.0530000000001</v>
      </c>
      <c r="I78" s="4">
        <v>178.17250000000001</v>
      </c>
    </row>
    <row r="79" spans="1:9">
      <c r="A79" s="4" t="str">
        <f t="shared" si="1"/>
        <v>TMS16</v>
      </c>
      <c r="B79" s="4" t="s">
        <v>47</v>
      </c>
      <c r="C79" s="31" t="s">
        <v>32</v>
      </c>
      <c r="D79" s="9">
        <v>213.827</v>
      </c>
      <c r="E79" s="9">
        <v>31.550999999999998</v>
      </c>
      <c r="F79" s="9">
        <v>3.6680000000000001</v>
      </c>
      <c r="G79" s="9">
        <v>3544.5329999999999</v>
      </c>
      <c r="H79" s="9">
        <v>1219.2070000000001</v>
      </c>
      <c r="I79" s="4">
        <v>177.76499999999999</v>
      </c>
    </row>
    <row r="80" spans="1:9">
      <c r="A80" s="4" t="str">
        <f t="shared" si="1"/>
        <v>TMS17</v>
      </c>
      <c r="B80" s="4" t="s">
        <v>47</v>
      </c>
      <c r="C80" s="31" t="s">
        <v>33</v>
      </c>
      <c r="D80" s="9">
        <v>214.91499999999999</v>
      </c>
      <c r="E80" s="9">
        <v>38.622</v>
      </c>
      <c r="F80" s="9">
        <v>3.992</v>
      </c>
      <c r="G80" s="9">
        <v>3574.7069999999999</v>
      </c>
      <c r="H80" s="9">
        <v>1272.1415</v>
      </c>
      <c r="I80" s="4">
        <v>177.625</v>
      </c>
    </row>
    <row r="81" spans="1:9">
      <c r="A81" s="4" t="str">
        <f t="shared" si="1"/>
        <v>TMS18</v>
      </c>
      <c r="B81" s="4" t="s">
        <v>47</v>
      </c>
      <c r="C81" s="31" t="s">
        <v>34</v>
      </c>
      <c r="D81" s="9">
        <v>218.953</v>
      </c>
      <c r="E81" s="9">
        <v>19.11</v>
      </c>
      <c r="F81" s="9">
        <v>0.55300000000000005</v>
      </c>
      <c r="G81" s="9">
        <v>3607.4690000000001</v>
      </c>
      <c r="H81" s="9">
        <v>1348.59</v>
      </c>
      <c r="I81" s="4">
        <v>163.37899999999999</v>
      </c>
    </row>
    <row r="82" spans="1:9">
      <c r="A82" s="4" t="str">
        <f t="shared" si="1"/>
        <v>TMS19</v>
      </c>
      <c r="B82" s="4" t="s">
        <v>47</v>
      </c>
      <c r="C82" s="31" t="s">
        <v>35</v>
      </c>
      <c r="D82" s="9">
        <v>219.32</v>
      </c>
      <c r="E82" s="9">
        <v>25.824999999999999</v>
      </c>
      <c r="F82" s="9">
        <v>2.1539999999999999</v>
      </c>
      <c r="G82" s="9">
        <v>3660.674</v>
      </c>
      <c r="H82" s="9">
        <v>1461.404</v>
      </c>
      <c r="I82" s="4">
        <v>147.63</v>
      </c>
    </row>
    <row r="83" spans="1:9">
      <c r="A83" s="4" t="str">
        <f t="shared" si="1"/>
        <v>TMS20</v>
      </c>
      <c r="B83" s="4" t="s">
        <v>47</v>
      </c>
      <c r="C83" s="31" t="s">
        <v>36</v>
      </c>
      <c r="D83" s="9">
        <v>216.535</v>
      </c>
      <c r="E83" s="9">
        <v>52.975999999999999</v>
      </c>
      <c r="F83" s="9">
        <v>8.9380000000000006</v>
      </c>
      <c r="G83" s="9">
        <v>3702.95</v>
      </c>
      <c r="H83" s="9">
        <v>1588.86</v>
      </c>
      <c r="I83" s="4">
        <v>118.779</v>
      </c>
    </row>
    <row r="84" spans="1:9">
      <c r="A84" s="4" t="str">
        <f t="shared" si="1"/>
        <v>TMS21</v>
      </c>
      <c r="B84" s="4" t="s">
        <v>47</v>
      </c>
      <c r="C84" s="31" t="s">
        <v>37</v>
      </c>
      <c r="D84" s="9">
        <v>214.2</v>
      </c>
      <c r="E84" s="9">
        <v>25.849999999999998</v>
      </c>
      <c r="F84" s="9">
        <v>11.360000000000001</v>
      </c>
      <c r="G84" s="9">
        <v>3745.2559999999999</v>
      </c>
      <c r="H84" s="9">
        <v>1713.66</v>
      </c>
      <c r="I84" s="4">
        <v>120.462</v>
      </c>
    </row>
    <row r="85" spans="1:9">
      <c r="A85" s="4" t="str">
        <f t="shared" si="1"/>
        <v>TMS22</v>
      </c>
      <c r="B85" s="4" t="s">
        <v>47</v>
      </c>
      <c r="C85" s="31" t="s">
        <v>38</v>
      </c>
      <c r="D85" s="9">
        <v>212.65799999999999</v>
      </c>
      <c r="E85" s="9">
        <v>49.284999999999997</v>
      </c>
      <c r="F85" s="9">
        <v>10.638999999999999</v>
      </c>
      <c r="G85" s="9">
        <v>3789.9349999999999</v>
      </c>
      <c r="H85" s="9">
        <v>1829.537</v>
      </c>
      <c r="I85" s="4">
        <v>148.89400000000001</v>
      </c>
    </row>
    <row r="86" spans="1:9">
      <c r="A86" s="4" t="str">
        <f t="shared" si="1"/>
        <v>TMS23</v>
      </c>
      <c r="B86" s="4" t="s">
        <v>47</v>
      </c>
      <c r="C86" s="31" t="s">
        <v>39</v>
      </c>
      <c r="D86" s="9">
        <v>210.60599999999999</v>
      </c>
      <c r="E86" s="9">
        <v>40.204000000000001</v>
      </c>
      <c r="F86" s="9">
        <v>10.821999999999999</v>
      </c>
      <c r="G86" s="9">
        <v>3827.1509999999998</v>
      </c>
      <c r="H86" s="9">
        <v>1947.463</v>
      </c>
      <c r="I86" s="4">
        <v>147.149</v>
      </c>
    </row>
    <row r="87" spans="1:9">
      <c r="A87" s="4" t="str">
        <f t="shared" si="1"/>
        <v>TMS24</v>
      </c>
      <c r="B87" s="4" t="s">
        <v>47</v>
      </c>
      <c r="C87" s="31" t="s">
        <v>40</v>
      </c>
      <c r="D87" s="9">
        <v>205.89400000000001</v>
      </c>
      <c r="E87" s="9">
        <v>34.735999999999997</v>
      </c>
      <c r="F87" s="9">
        <v>12.358000000000001</v>
      </c>
      <c r="G87" s="9">
        <v>3852.9560000000001</v>
      </c>
      <c r="H87" s="9">
        <v>2087.7600000000002</v>
      </c>
      <c r="I87" s="4">
        <v>145.047</v>
      </c>
    </row>
    <row r="88" spans="1:9">
      <c r="A88" s="4" t="str">
        <f t="shared" si="1"/>
        <v>WSH12</v>
      </c>
      <c r="B88" s="4" t="s">
        <v>48</v>
      </c>
      <c r="C88" s="31" t="s">
        <v>28</v>
      </c>
      <c r="D88" s="9">
        <v>117.399</v>
      </c>
      <c r="E88" s="9">
        <v>9.1969999999999992</v>
      </c>
      <c r="F88" s="9">
        <v>4.2009999999999996</v>
      </c>
      <c r="G88" s="9">
        <v>1276.569</v>
      </c>
      <c r="H88" s="9">
        <v>412.27100000000002</v>
      </c>
      <c r="I88" s="4">
        <v>92.89</v>
      </c>
    </row>
    <row r="89" spans="1:9">
      <c r="A89" s="4" t="str">
        <f t="shared" si="1"/>
        <v>WSH13</v>
      </c>
      <c r="B89" s="4" t="s">
        <v>48</v>
      </c>
      <c r="C89" s="31" t="s">
        <v>29</v>
      </c>
      <c r="D89" s="9">
        <v>117.351</v>
      </c>
      <c r="E89" s="9">
        <v>9.0399999999999991</v>
      </c>
      <c r="F89" s="9">
        <v>3.2829999999999999</v>
      </c>
      <c r="G89" s="9">
        <v>1281.373</v>
      </c>
      <c r="H89" s="9">
        <v>428.24400000000003</v>
      </c>
      <c r="I89" s="4">
        <v>92.994</v>
      </c>
    </row>
    <row r="90" spans="1:9">
      <c r="A90" s="4" t="str">
        <f t="shared" si="1"/>
        <v>WSH14</v>
      </c>
      <c r="B90" s="4" t="s">
        <v>48</v>
      </c>
      <c r="C90" s="31" t="s">
        <v>30</v>
      </c>
      <c r="D90" s="9">
        <v>117.101</v>
      </c>
      <c r="E90" s="9">
        <v>9.6760000000000002</v>
      </c>
      <c r="F90" s="9">
        <v>3.0270000000000001</v>
      </c>
      <c r="G90" s="9">
        <v>1286.71</v>
      </c>
      <c r="H90" s="9">
        <v>449.62862419165981</v>
      </c>
      <c r="I90" s="4">
        <v>93.625</v>
      </c>
    </row>
    <row r="91" spans="1:9">
      <c r="A91" s="4" t="str">
        <f t="shared" si="1"/>
        <v>WSH15</v>
      </c>
      <c r="B91" s="4" t="s">
        <v>48</v>
      </c>
      <c r="C91" s="31" t="s">
        <v>31</v>
      </c>
      <c r="D91" s="9">
        <v>114.86799999999999</v>
      </c>
      <c r="E91" s="9">
        <v>7.9960000000000004</v>
      </c>
      <c r="F91" s="9">
        <v>3.0859999999999999</v>
      </c>
      <c r="G91" s="9">
        <v>1293.143</v>
      </c>
      <c r="H91" s="9">
        <v>474.11799999999999</v>
      </c>
      <c r="I91" s="4">
        <v>93.921000000000006</v>
      </c>
    </row>
    <row r="92" spans="1:9">
      <c r="A92" s="4" t="str">
        <f t="shared" si="1"/>
        <v>WSH16</v>
      </c>
      <c r="B92" s="4" t="s">
        <v>48</v>
      </c>
      <c r="C92" s="31" t="s">
        <v>32</v>
      </c>
      <c r="D92" s="9">
        <v>114.85299999999999</v>
      </c>
      <c r="E92" s="9">
        <v>8.5960000000000001</v>
      </c>
      <c r="F92" s="9">
        <v>2.407</v>
      </c>
      <c r="G92" s="9">
        <v>1302.1500000000001</v>
      </c>
      <c r="H92" s="9">
        <v>490.97399999999999</v>
      </c>
      <c r="I92" s="4">
        <v>93.742999999999995</v>
      </c>
    </row>
    <row r="93" spans="1:9">
      <c r="A93" s="4" t="str">
        <f t="shared" si="1"/>
        <v>WSH17</v>
      </c>
      <c r="B93" s="4" t="s">
        <v>48</v>
      </c>
      <c r="C93" s="31" t="s">
        <v>33</v>
      </c>
      <c r="D93" s="9">
        <v>116.101</v>
      </c>
      <c r="E93" s="9">
        <v>7.5979999999999999</v>
      </c>
      <c r="F93" s="9">
        <v>2.4009999999999998</v>
      </c>
      <c r="G93" s="9">
        <v>1308.8610000000001</v>
      </c>
      <c r="H93" s="9">
        <v>510.40000000000003</v>
      </c>
      <c r="I93" s="4">
        <v>93.108000000000004</v>
      </c>
    </row>
    <row r="94" spans="1:9">
      <c r="A94" s="4" t="str">
        <f t="shared" si="1"/>
        <v>WSH18</v>
      </c>
      <c r="B94" s="4" t="s">
        <v>48</v>
      </c>
      <c r="C94" s="31" t="s">
        <v>34</v>
      </c>
      <c r="D94" s="9">
        <v>116.503</v>
      </c>
      <c r="E94" s="9">
        <v>8.0190000000000001</v>
      </c>
      <c r="F94" s="9">
        <v>2.089</v>
      </c>
      <c r="G94" s="9">
        <v>1316.998</v>
      </c>
      <c r="H94" s="9">
        <v>533.51300000000003</v>
      </c>
      <c r="I94" s="4">
        <v>92.9</v>
      </c>
    </row>
    <row r="95" spans="1:9">
      <c r="A95" s="4" t="str">
        <f t="shared" si="1"/>
        <v>WSH19</v>
      </c>
      <c r="B95" s="4" t="s">
        <v>48</v>
      </c>
      <c r="C95" s="31" t="s">
        <v>35</v>
      </c>
      <c r="D95" s="9">
        <v>116.357</v>
      </c>
      <c r="E95" s="9">
        <v>8.8729999999999993</v>
      </c>
      <c r="F95" s="9">
        <v>2.2999999999999998</v>
      </c>
      <c r="G95" s="9">
        <v>1325.4110000000001</v>
      </c>
      <c r="H95" s="9">
        <v>554.625</v>
      </c>
      <c r="I95" s="4">
        <v>92.63</v>
      </c>
    </row>
    <row r="96" spans="1:9">
      <c r="A96" s="4" t="str">
        <f t="shared" si="1"/>
        <v>WSH20</v>
      </c>
      <c r="B96" s="4" t="s">
        <v>48</v>
      </c>
      <c r="C96" s="31" t="s">
        <v>36</v>
      </c>
      <c r="D96" s="9">
        <v>116.45699999999999</v>
      </c>
      <c r="E96" s="9">
        <v>7.6589999999999998</v>
      </c>
      <c r="F96" s="9">
        <v>2.024</v>
      </c>
      <c r="G96" s="9">
        <v>1334.8679999999999</v>
      </c>
      <c r="H96" s="9">
        <v>578.54499999999996</v>
      </c>
      <c r="I96" s="4">
        <v>92.393000000000001</v>
      </c>
    </row>
    <row r="97" spans="1:9">
      <c r="A97" s="4" t="str">
        <f t="shared" si="1"/>
        <v>WSH21</v>
      </c>
      <c r="B97" s="4" t="s">
        <v>48</v>
      </c>
      <c r="C97" s="31" t="s">
        <v>37</v>
      </c>
      <c r="D97" s="9">
        <v>116.79900000000001</v>
      </c>
      <c r="E97" s="9">
        <v>5.2569999999999997</v>
      </c>
      <c r="F97" s="9">
        <v>1.1850000000000001</v>
      </c>
      <c r="G97" s="9">
        <v>1342.875</v>
      </c>
      <c r="H97" s="9">
        <v>594.80600000000004</v>
      </c>
      <c r="I97" s="4">
        <v>91.405000000000001</v>
      </c>
    </row>
    <row r="98" spans="1:9">
      <c r="A98" s="4" t="str">
        <f t="shared" si="1"/>
        <v>WSH22</v>
      </c>
      <c r="B98" s="4" t="s">
        <v>48</v>
      </c>
      <c r="C98" s="31" t="s">
        <v>38</v>
      </c>
      <c r="D98" s="9">
        <v>117.173</v>
      </c>
      <c r="E98" s="9">
        <v>5.0409999999999995</v>
      </c>
      <c r="F98" s="9">
        <v>1.3839999999999999</v>
      </c>
      <c r="G98" s="9">
        <v>1349.4570000000001</v>
      </c>
      <c r="H98" s="9">
        <v>613.17100000000005</v>
      </c>
      <c r="I98" s="4">
        <v>91.736000000000004</v>
      </c>
    </row>
    <row r="99" spans="1:9">
      <c r="A99" s="4" t="str">
        <f t="shared" si="1"/>
        <v>WSH23</v>
      </c>
      <c r="B99" s="4" t="s">
        <v>48</v>
      </c>
      <c r="C99" s="31" t="s">
        <v>39</v>
      </c>
      <c r="D99" s="9">
        <v>110.599</v>
      </c>
      <c r="E99" s="9">
        <v>5.0449999999999999</v>
      </c>
      <c r="F99" s="9">
        <v>1.3879999999999999</v>
      </c>
      <c r="G99" s="9">
        <v>1358.1310000000001</v>
      </c>
      <c r="H99" s="9">
        <v>632.19200000000001</v>
      </c>
      <c r="I99" s="4">
        <v>91.662999999999997</v>
      </c>
    </row>
    <row r="100" spans="1:9">
      <c r="A100" s="4" t="str">
        <f t="shared" si="1"/>
        <v>WSH24</v>
      </c>
      <c r="B100" s="4" t="s">
        <v>48</v>
      </c>
      <c r="C100" s="31" t="s">
        <v>40</v>
      </c>
      <c r="D100" s="9">
        <v>109.92999999999998</v>
      </c>
      <c r="E100" s="9">
        <v>6.722999999999999</v>
      </c>
      <c r="F100" s="9">
        <v>1.6940000000000002</v>
      </c>
      <c r="G100" s="9">
        <v>1363.856</v>
      </c>
      <c r="H100" s="9">
        <v>656.49</v>
      </c>
      <c r="I100" s="4">
        <v>91.61</v>
      </c>
    </row>
    <row r="101" spans="1:9">
      <c r="A101" s="4" t="str">
        <f t="shared" si="1"/>
        <v>WSX12</v>
      </c>
      <c r="B101" s="4" t="s">
        <v>49</v>
      </c>
      <c r="C101" s="31" t="s">
        <v>28</v>
      </c>
      <c r="D101" s="9">
        <v>50.926000000000002</v>
      </c>
      <c r="E101" s="9">
        <v>17.87</v>
      </c>
      <c r="F101" s="9">
        <v>2.5670000000000002</v>
      </c>
      <c r="G101" s="9">
        <v>537.601</v>
      </c>
      <c r="H101" s="9">
        <v>270.30799999999999</v>
      </c>
      <c r="I101" s="4">
        <v>43.527999999999999</v>
      </c>
    </row>
    <row r="102" spans="1:9">
      <c r="A102" s="4" t="str">
        <f t="shared" si="1"/>
        <v>WSX13</v>
      </c>
      <c r="B102" s="4" t="s">
        <v>49</v>
      </c>
      <c r="C102" s="31" t="s">
        <v>29</v>
      </c>
      <c r="D102" s="9">
        <v>50.628</v>
      </c>
      <c r="E102" s="9">
        <v>21.756</v>
      </c>
      <c r="F102" s="9">
        <v>2.0760000000000001</v>
      </c>
      <c r="G102" s="9">
        <v>542.51099999999997</v>
      </c>
      <c r="H102" s="9">
        <v>286.08600000000001</v>
      </c>
      <c r="I102" s="4">
        <v>43.587000000000003</v>
      </c>
    </row>
    <row r="103" spans="1:9">
      <c r="A103" s="4" t="str">
        <f t="shared" si="1"/>
        <v>WSX14</v>
      </c>
      <c r="B103" s="4" t="s">
        <v>49</v>
      </c>
      <c r="C103" s="31" t="s">
        <v>30</v>
      </c>
      <c r="D103" s="9">
        <v>50.494</v>
      </c>
      <c r="E103" s="9">
        <v>22.861000000000001</v>
      </c>
      <c r="F103" s="9">
        <v>2.5819999999999999</v>
      </c>
      <c r="G103" s="9">
        <v>546.99800000000005</v>
      </c>
      <c r="H103" s="9">
        <v>299.90499999999997</v>
      </c>
      <c r="I103" s="4">
        <v>43.744</v>
      </c>
    </row>
    <row r="104" spans="1:9">
      <c r="A104" s="4" t="str">
        <f t="shared" si="1"/>
        <v>WSX15</v>
      </c>
      <c r="B104" s="4" t="s">
        <v>49</v>
      </c>
      <c r="C104" s="31" t="s">
        <v>31</v>
      </c>
      <c r="D104" s="9">
        <v>50.414999999999999</v>
      </c>
      <c r="E104" s="9">
        <v>16.707000000000001</v>
      </c>
      <c r="F104" s="9">
        <v>1.7589999999999999</v>
      </c>
      <c r="G104" s="9">
        <v>551.84199999999998</v>
      </c>
      <c r="H104" s="9">
        <v>313.19</v>
      </c>
      <c r="I104" s="4">
        <v>43.939</v>
      </c>
    </row>
    <row r="105" spans="1:9">
      <c r="A105" s="4" t="str">
        <f t="shared" si="1"/>
        <v>WSX16</v>
      </c>
      <c r="B105" s="4" t="s">
        <v>49</v>
      </c>
      <c r="C105" s="31" t="s">
        <v>32</v>
      </c>
      <c r="D105" s="9">
        <v>49.813000000000002</v>
      </c>
      <c r="E105" s="9">
        <v>9.1959999999999997</v>
      </c>
      <c r="F105" s="9">
        <v>1.46</v>
      </c>
      <c r="G105" s="9">
        <v>557.49300000000005</v>
      </c>
      <c r="H105" s="9">
        <v>324.78499999999997</v>
      </c>
      <c r="I105" s="4">
        <v>43.963000000000001</v>
      </c>
    </row>
    <row r="106" spans="1:9">
      <c r="A106" s="4" t="str">
        <f t="shared" si="1"/>
        <v>WSX17</v>
      </c>
      <c r="B106" s="4" t="s">
        <v>49</v>
      </c>
      <c r="C106" s="31" t="s">
        <v>33</v>
      </c>
      <c r="D106" s="9">
        <v>49.567999999999998</v>
      </c>
      <c r="E106" s="9">
        <v>12.227</v>
      </c>
      <c r="F106" s="9">
        <v>0.46700000000000003</v>
      </c>
      <c r="G106" s="9">
        <v>562.55499999999995</v>
      </c>
      <c r="H106" s="9">
        <v>337.24199999999996</v>
      </c>
      <c r="I106" s="4">
        <v>44.076000000000001</v>
      </c>
    </row>
    <row r="107" spans="1:9">
      <c r="A107" s="4" t="str">
        <f t="shared" si="1"/>
        <v>WSX18</v>
      </c>
      <c r="B107" s="4" t="s">
        <v>49</v>
      </c>
      <c r="C107" s="31" t="s">
        <v>34</v>
      </c>
      <c r="D107" s="9">
        <v>47.779000000000003</v>
      </c>
      <c r="E107" s="9">
        <v>8.2840000000000007</v>
      </c>
      <c r="F107" s="9">
        <v>0.35399999999999998</v>
      </c>
      <c r="G107" s="9">
        <v>567.62900000000002</v>
      </c>
      <c r="H107" s="9">
        <v>352.18199999999996</v>
      </c>
      <c r="I107" s="4">
        <v>42.87</v>
      </c>
    </row>
    <row r="108" spans="1:9">
      <c r="A108" s="4" t="str">
        <f t="shared" si="1"/>
        <v>WSX19</v>
      </c>
      <c r="B108" s="4" t="s">
        <v>49</v>
      </c>
      <c r="C108" s="31" t="s">
        <v>35</v>
      </c>
      <c r="D108" s="9">
        <v>47.759</v>
      </c>
      <c r="E108" s="9">
        <v>6.0730000000000004</v>
      </c>
      <c r="F108" s="9">
        <v>0.90900000000000003</v>
      </c>
      <c r="G108" s="9">
        <v>573.34699999999998</v>
      </c>
      <c r="H108" s="9">
        <v>366.08799999999997</v>
      </c>
      <c r="I108" s="4">
        <v>42.551000000000002</v>
      </c>
    </row>
    <row r="109" spans="1:9">
      <c r="A109" s="4" t="str">
        <f t="shared" si="1"/>
        <v>WSX20</v>
      </c>
      <c r="B109" s="4" t="s">
        <v>49</v>
      </c>
      <c r="C109" s="31" t="s">
        <v>36</v>
      </c>
      <c r="D109" s="9">
        <v>47.823999999999998</v>
      </c>
      <c r="E109" s="9">
        <v>5.67</v>
      </c>
      <c r="F109" s="9">
        <v>0.98</v>
      </c>
      <c r="G109" s="9">
        <v>577.68899999999996</v>
      </c>
      <c r="H109" s="9">
        <v>378.99700000000001</v>
      </c>
      <c r="I109" s="4">
        <v>41.747</v>
      </c>
    </row>
    <row r="110" spans="1:9">
      <c r="A110" s="4" t="str">
        <f t="shared" si="1"/>
        <v>WSX21</v>
      </c>
      <c r="B110" s="4" t="s">
        <v>49</v>
      </c>
      <c r="C110" s="31" t="s">
        <v>37</v>
      </c>
      <c r="D110" s="9">
        <v>47.619</v>
      </c>
      <c r="E110" s="9">
        <v>3.879</v>
      </c>
      <c r="F110" s="9">
        <v>0.71199999999999997</v>
      </c>
      <c r="G110" s="9">
        <v>580.08199999999999</v>
      </c>
      <c r="H110" s="9">
        <v>392.63600000000002</v>
      </c>
      <c r="I110" s="4">
        <v>40.991</v>
      </c>
    </row>
    <row r="111" spans="1:9">
      <c r="A111" s="4" t="str">
        <f t="shared" si="1"/>
        <v>WSX22</v>
      </c>
      <c r="B111" s="4" t="s">
        <v>49</v>
      </c>
      <c r="C111" s="31" t="s">
        <v>38</v>
      </c>
      <c r="D111" s="9">
        <v>47.573999999999998</v>
      </c>
      <c r="E111" s="9">
        <v>21.802000000000003</v>
      </c>
      <c r="F111" s="9">
        <v>1.6239999999999999</v>
      </c>
      <c r="G111" s="9">
        <v>585.59299999999996</v>
      </c>
      <c r="H111" s="9">
        <v>405.45299999999997</v>
      </c>
      <c r="I111" s="4">
        <v>40.661000000000001</v>
      </c>
    </row>
    <row r="112" spans="1:9">
      <c r="A112" s="4" t="str">
        <f t="shared" si="1"/>
        <v>WSX23</v>
      </c>
      <c r="B112" s="4" t="s">
        <v>49</v>
      </c>
      <c r="C112" s="31" t="s">
        <v>39</v>
      </c>
      <c r="D112" s="9">
        <v>47.540999999999997</v>
      </c>
      <c r="E112" s="9">
        <v>10.718</v>
      </c>
      <c r="F112" s="9">
        <v>0.32100000000000001</v>
      </c>
      <c r="G112" s="9">
        <v>590.96600000000001</v>
      </c>
      <c r="H112" s="9">
        <v>417.42</v>
      </c>
      <c r="I112" s="4">
        <v>40.997999999999998</v>
      </c>
    </row>
    <row r="113" spans="1:9">
      <c r="A113" s="4" t="str">
        <f t="shared" si="1"/>
        <v>WSX24</v>
      </c>
      <c r="B113" s="4" t="s">
        <v>49</v>
      </c>
      <c r="C113" s="31" t="s">
        <v>40</v>
      </c>
      <c r="D113" s="9">
        <v>47.454000000000001</v>
      </c>
      <c r="E113" s="9">
        <v>15.842000000000001</v>
      </c>
      <c r="F113" s="9">
        <v>4.2000000000000003E-2</v>
      </c>
      <c r="G113" s="9">
        <v>594.52600000000007</v>
      </c>
      <c r="H113" s="9">
        <v>429.464</v>
      </c>
      <c r="I113" s="4">
        <v>41.116</v>
      </c>
    </row>
    <row r="114" spans="1:9">
      <c r="A114" s="4" t="str">
        <f t="shared" si="1"/>
        <v>YKY12</v>
      </c>
      <c r="B114" s="4" t="s">
        <v>50</v>
      </c>
      <c r="C114" s="31" t="s">
        <v>28</v>
      </c>
      <c r="D114" s="9">
        <v>150.21600000000001</v>
      </c>
      <c r="E114" s="9">
        <v>46.466999999999999</v>
      </c>
      <c r="F114" s="9">
        <v>10.964</v>
      </c>
      <c r="G114" s="9">
        <v>2087.9929999999999</v>
      </c>
      <c r="H114" s="9">
        <v>814.29700000000003</v>
      </c>
      <c r="I114" s="4">
        <v>112.464</v>
      </c>
    </row>
    <row r="115" spans="1:9">
      <c r="A115" s="4" t="str">
        <f t="shared" si="1"/>
        <v>YKY13</v>
      </c>
      <c r="B115" s="4" t="s">
        <v>50</v>
      </c>
      <c r="C115" s="31" t="s">
        <v>29</v>
      </c>
      <c r="D115" s="9">
        <v>150.36799999999999</v>
      </c>
      <c r="E115" s="9">
        <v>134.405</v>
      </c>
      <c r="F115" s="9">
        <v>20.853999999999999</v>
      </c>
      <c r="G115" s="9">
        <v>2093.9059999999999</v>
      </c>
      <c r="H115" s="9">
        <v>862.50800000000004</v>
      </c>
      <c r="I115" s="4">
        <v>111.813</v>
      </c>
    </row>
    <row r="116" spans="1:9">
      <c r="A116" s="4" t="str">
        <f t="shared" si="1"/>
        <v>YKY14</v>
      </c>
      <c r="B116" s="4" t="s">
        <v>50</v>
      </c>
      <c r="C116" s="31" t="s">
        <v>30</v>
      </c>
      <c r="D116" s="9">
        <v>149.18799999999999</v>
      </c>
      <c r="E116" s="9">
        <v>48.378</v>
      </c>
      <c r="F116" s="9">
        <v>12.981999999999999</v>
      </c>
      <c r="G116" s="9">
        <v>2103.4140000000002</v>
      </c>
      <c r="H116" s="9">
        <v>911.95100000000002</v>
      </c>
      <c r="I116" s="4">
        <v>111.93300000000001</v>
      </c>
    </row>
    <row r="117" spans="1:9">
      <c r="A117" s="4" t="str">
        <f t="shared" si="1"/>
        <v>YKY15</v>
      </c>
      <c r="B117" s="4" t="s">
        <v>50</v>
      </c>
      <c r="C117" s="31" t="s">
        <v>31</v>
      </c>
      <c r="D117" s="9">
        <v>148.75</v>
      </c>
      <c r="E117" s="9">
        <v>4.1070000000000002</v>
      </c>
      <c r="F117" s="9">
        <v>1.65</v>
      </c>
      <c r="G117" s="9">
        <v>2116.2399999999998</v>
      </c>
      <c r="H117" s="9">
        <v>955.37900000000002</v>
      </c>
      <c r="I117" s="4">
        <v>112.544</v>
      </c>
    </row>
    <row r="118" spans="1:9">
      <c r="A118" s="4" t="str">
        <f t="shared" si="1"/>
        <v>YKY16</v>
      </c>
      <c r="B118" s="4" t="s">
        <v>50</v>
      </c>
      <c r="C118" s="31" t="s">
        <v>32</v>
      </c>
      <c r="D118" s="9">
        <v>146.77099999999999</v>
      </c>
      <c r="E118" s="9">
        <v>27.452999999999999</v>
      </c>
      <c r="F118" s="9">
        <v>5.3470000000000004</v>
      </c>
      <c r="G118" s="9">
        <v>2130.1590000000001</v>
      </c>
      <c r="H118" s="9">
        <v>997.71</v>
      </c>
      <c r="I118" s="4">
        <v>111.98099999999999</v>
      </c>
    </row>
    <row r="119" spans="1:9">
      <c r="A119" s="4" t="str">
        <f t="shared" si="1"/>
        <v>YKY17</v>
      </c>
      <c r="B119" s="4" t="s">
        <v>50</v>
      </c>
      <c r="C119" s="31" t="s">
        <v>33</v>
      </c>
      <c r="D119" s="9">
        <v>142.33600000000001</v>
      </c>
      <c r="E119" s="9">
        <v>33.359000000000002</v>
      </c>
      <c r="F119" s="9">
        <v>4.2640000000000002</v>
      </c>
      <c r="G119" s="9">
        <v>2147.4169999999999</v>
      </c>
      <c r="H119" s="9">
        <v>1044.2641273972599</v>
      </c>
      <c r="I119" s="4">
        <v>109.501275342466</v>
      </c>
    </row>
    <row r="120" spans="1:9">
      <c r="A120" s="4" t="str">
        <f t="shared" si="1"/>
        <v>YKY18</v>
      </c>
      <c r="B120" s="4" t="s">
        <v>50</v>
      </c>
      <c r="C120" s="31" t="s">
        <v>34</v>
      </c>
      <c r="D120" s="9">
        <v>141.953</v>
      </c>
      <c r="E120" s="9">
        <v>24.957000000000001</v>
      </c>
      <c r="F120" s="9">
        <v>1.8660000000000001</v>
      </c>
      <c r="G120" s="9">
        <v>2163.3649999999998</v>
      </c>
      <c r="H120" s="9">
        <v>1086.047</v>
      </c>
      <c r="I120" s="4">
        <v>107.114</v>
      </c>
    </row>
    <row r="121" spans="1:9">
      <c r="A121" s="4" t="str">
        <f t="shared" si="1"/>
        <v>YKY19</v>
      </c>
      <c r="B121" s="4" t="s">
        <v>50</v>
      </c>
      <c r="C121" s="31" t="s">
        <v>35</v>
      </c>
      <c r="D121" s="9">
        <v>141.476</v>
      </c>
      <c r="E121" s="9">
        <v>3.7160000000000002</v>
      </c>
      <c r="F121" s="9">
        <v>1.625</v>
      </c>
      <c r="G121" s="9">
        <v>2177.6889999999999</v>
      </c>
      <c r="H121" s="9">
        <v>1125.876</v>
      </c>
      <c r="I121" s="4">
        <v>106.76</v>
      </c>
    </row>
    <row r="122" spans="1:9">
      <c r="A122" s="4" t="str">
        <f t="shared" si="1"/>
        <v>YKY20</v>
      </c>
      <c r="B122" s="4" t="s">
        <v>50</v>
      </c>
      <c r="C122" s="31" t="s">
        <v>36</v>
      </c>
      <c r="D122" s="9">
        <v>140.541</v>
      </c>
      <c r="E122" s="9">
        <v>11.49</v>
      </c>
      <c r="F122" s="9">
        <v>1.647</v>
      </c>
      <c r="G122" s="9">
        <v>2196.866</v>
      </c>
      <c r="H122" s="9">
        <v>1169.7950000000001</v>
      </c>
      <c r="I122" s="4">
        <v>106.654</v>
      </c>
    </row>
    <row r="123" spans="1:9">
      <c r="A123" s="4" t="str">
        <f t="shared" si="1"/>
        <v>YKY21</v>
      </c>
      <c r="B123" s="4" t="s">
        <v>50</v>
      </c>
      <c r="C123" s="31" t="s">
        <v>37</v>
      </c>
      <c r="D123" s="9">
        <v>139.72300000000001</v>
      </c>
      <c r="E123" s="9">
        <v>2.1279999999999997</v>
      </c>
      <c r="F123" s="9">
        <v>1.4449999999999998</v>
      </c>
      <c r="G123" s="9">
        <v>2207.8490000000002</v>
      </c>
      <c r="H123" s="9">
        <v>1207.9780000000001</v>
      </c>
      <c r="I123" s="4">
        <v>105.05800000000001</v>
      </c>
    </row>
    <row r="124" spans="1:9">
      <c r="A124" s="4" t="str">
        <f t="shared" si="1"/>
        <v>YKY22</v>
      </c>
      <c r="B124" s="4" t="s">
        <v>50</v>
      </c>
      <c r="C124" s="31" t="s">
        <v>38</v>
      </c>
      <c r="D124" s="9">
        <v>139.78</v>
      </c>
      <c r="E124" s="9">
        <v>2.5680000000000001</v>
      </c>
      <c r="F124" s="9">
        <v>0.81100000000000005</v>
      </c>
      <c r="G124" s="9">
        <v>2223.6590000000001</v>
      </c>
      <c r="H124" s="9">
        <v>1245.9829999999999</v>
      </c>
      <c r="I124" s="4">
        <v>104.4605</v>
      </c>
    </row>
    <row r="125" spans="1:9">
      <c r="A125" s="4" t="str">
        <f t="shared" si="1"/>
        <v>YKY23</v>
      </c>
      <c r="B125" s="4" t="s">
        <v>50</v>
      </c>
      <c r="C125" s="31" t="s">
        <v>39</v>
      </c>
      <c r="D125" s="9">
        <v>139.685</v>
      </c>
      <c r="E125" s="9">
        <v>3.1139999999999999</v>
      </c>
      <c r="F125" s="9">
        <v>1.006</v>
      </c>
      <c r="G125" s="9">
        <v>2239.7730000000001</v>
      </c>
      <c r="H125" s="9">
        <v>1279.5</v>
      </c>
      <c r="I125" s="4">
        <v>104.36799999999999</v>
      </c>
    </row>
    <row r="126" spans="1:9">
      <c r="A126" s="4" t="str">
        <f t="shared" si="1"/>
        <v>YKY24</v>
      </c>
      <c r="B126" s="4" t="s">
        <v>50</v>
      </c>
      <c r="C126" s="31" t="s">
        <v>40</v>
      </c>
      <c r="D126" s="9">
        <v>139.30700000000002</v>
      </c>
      <c r="E126" s="9">
        <v>5.4790000000000001</v>
      </c>
      <c r="F126" s="9">
        <v>1.1719999999999999</v>
      </c>
      <c r="G126" s="9">
        <v>2253.9730000000004</v>
      </c>
      <c r="H126" s="9">
        <v>1314.0740000000001</v>
      </c>
      <c r="I126" s="4">
        <v>102.872</v>
      </c>
    </row>
    <row r="127" spans="1:9">
      <c r="A127" s="4" t="str">
        <f t="shared" si="1"/>
        <v>AFW12</v>
      </c>
      <c r="B127" s="4" t="s">
        <v>51</v>
      </c>
      <c r="C127" s="31" t="s">
        <v>28</v>
      </c>
      <c r="D127" s="9">
        <v>80.995999999999995</v>
      </c>
      <c r="E127" s="9">
        <v>14.507</v>
      </c>
      <c r="F127" s="9">
        <v>3.6720000000000002</v>
      </c>
      <c r="G127" s="9">
        <v>1360.7929999999999</v>
      </c>
      <c r="H127" s="9">
        <v>596.68549999999993</v>
      </c>
      <c r="I127" s="4">
        <v>62.700499999999998</v>
      </c>
    </row>
    <row r="128" spans="1:9">
      <c r="A128" s="4" t="str">
        <f t="shared" si="1"/>
        <v>AFW13</v>
      </c>
      <c r="B128" s="4" t="s">
        <v>51</v>
      </c>
      <c r="C128" s="31" t="s">
        <v>29</v>
      </c>
      <c r="D128" s="9">
        <v>80.507000000000005</v>
      </c>
      <c r="E128" s="9">
        <v>13.971</v>
      </c>
      <c r="F128" s="9">
        <v>1.8169999999999999</v>
      </c>
      <c r="G128" s="9">
        <v>1369.8587500000001</v>
      </c>
      <c r="H128" s="9">
        <v>622.51649999999995</v>
      </c>
      <c r="I128" s="4">
        <v>63.142499999999998</v>
      </c>
    </row>
    <row r="129" spans="1:9">
      <c r="A129" s="4" t="str">
        <f t="shared" si="1"/>
        <v>AFW14</v>
      </c>
      <c r="B129" s="4" t="s">
        <v>51</v>
      </c>
      <c r="C129" s="31" t="s">
        <v>30</v>
      </c>
      <c r="D129" s="9">
        <v>78.766999999999996</v>
      </c>
      <c r="E129" s="9">
        <v>14.394</v>
      </c>
      <c r="F129" s="9">
        <v>1.752</v>
      </c>
      <c r="G129" s="9">
        <v>1379.6089999999999</v>
      </c>
      <c r="H129" s="9">
        <v>642.75938461538499</v>
      </c>
      <c r="I129" s="4">
        <v>61.820999999999998</v>
      </c>
    </row>
    <row r="130" spans="1:9">
      <c r="A130" s="4" t="str">
        <f t="shared" si="1"/>
        <v>AFW15</v>
      </c>
      <c r="B130" s="4" t="s">
        <v>51</v>
      </c>
      <c r="C130" s="31" t="s">
        <v>31</v>
      </c>
      <c r="D130" s="9">
        <v>78.396000000000001</v>
      </c>
      <c r="E130" s="9">
        <v>11.944000000000001</v>
      </c>
      <c r="F130" s="9">
        <v>1.962</v>
      </c>
      <c r="G130" s="9">
        <v>1386.97</v>
      </c>
      <c r="H130" s="9">
        <v>658.11750000000006</v>
      </c>
      <c r="I130" s="4">
        <v>60.015500000000003</v>
      </c>
    </row>
    <row r="131" spans="1:9">
      <c r="A131" s="4" t="str">
        <f t="shared" si="1"/>
        <v>AFW16</v>
      </c>
      <c r="B131" s="4" t="s">
        <v>51</v>
      </c>
      <c r="C131" s="31" t="s">
        <v>32</v>
      </c>
      <c r="D131" s="9">
        <v>80.77</v>
      </c>
      <c r="E131" s="9">
        <v>7.9619999999999997</v>
      </c>
      <c r="F131" s="9">
        <v>1.179</v>
      </c>
      <c r="G131" s="9">
        <v>1394.173</v>
      </c>
      <c r="H131" s="9">
        <v>673.26699999999983</v>
      </c>
      <c r="I131" s="4">
        <v>60.771000000000001</v>
      </c>
    </row>
    <row r="132" spans="1:9">
      <c r="A132" s="4" t="str">
        <f t="shared" ref="A132:A195" si="2">B132&amp;RIGHT(C132,2)</f>
        <v>AFW17</v>
      </c>
      <c r="B132" s="4" t="s">
        <v>51</v>
      </c>
      <c r="C132" s="31" t="s">
        <v>33</v>
      </c>
      <c r="D132" s="9">
        <v>76.790000000000006</v>
      </c>
      <c r="E132" s="9">
        <v>15.365</v>
      </c>
      <c r="F132" s="9">
        <v>1.08</v>
      </c>
      <c r="G132" s="9">
        <v>1414.07</v>
      </c>
      <c r="H132" s="9">
        <v>694.96050000000014</v>
      </c>
      <c r="I132" s="4">
        <v>59.024999999999999</v>
      </c>
    </row>
    <row r="133" spans="1:9">
      <c r="A133" s="4" t="str">
        <f t="shared" si="2"/>
        <v>AFW18</v>
      </c>
      <c r="B133" s="4" t="s">
        <v>51</v>
      </c>
      <c r="C133" s="31" t="s">
        <v>34</v>
      </c>
      <c r="D133" s="9">
        <v>74.400999999999996</v>
      </c>
      <c r="E133" s="9">
        <v>12.539</v>
      </c>
      <c r="F133" s="9">
        <v>0.71399999999999997</v>
      </c>
      <c r="G133" s="9">
        <v>1425.7950000000001</v>
      </c>
      <c r="H133" s="9">
        <v>727.5920000000001</v>
      </c>
      <c r="I133" s="4">
        <v>56.277999999999999</v>
      </c>
    </row>
    <row r="134" spans="1:9">
      <c r="A134" s="4" t="str">
        <f t="shared" si="2"/>
        <v>AFW19</v>
      </c>
      <c r="B134" s="4" t="s">
        <v>51</v>
      </c>
      <c r="C134" s="31" t="s">
        <v>35</v>
      </c>
      <c r="D134" s="9">
        <v>74.302000000000007</v>
      </c>
      <c r="E134" s="9">
        <v>14.682</v>
      </c>
      <c r="F134" s="9">
        <v>0.999</v>
      </c>
      <c r="G134" s="9">
        <v>1438.973</v>
      </c>
      <c r="H134" s="9">
        <v>768.87699999999995</v>
      </c>
      <c r="I134" s="4">
        <v>55.548999999999999</v>
      </c>
    </row>
    <row r="135" spans="1:9">
      <c r="A135" s="4" t="str">
        <f t="shared" si="2"/>
        <v>AFW20</v>
      </c>
      <c r="B135" s="4" t="s">
        <v>51</v>
      </c>
      <c r="C135" s="31" t="s">
        <v>36</v>
      </c>
      <c r="D135" s="9">
        <v>74.215999999999994</v>
      </c>
      <c r="E135" s="9">
        <v>11.173</v>
      </c>
      <c r="F135" s="9">
        <v>1.19</v>
      </c>
      <c r="G135" s="9">
        <v>1451.1289999999999</v>
      </c>
      <c r="H135" s="9">
        <v>824.726</v>
      </c>
      <c r="I135" s="4">
        <v>54.421999999999997</v>
      </c>
    </row>
    <row r="136" spans="1:9">
      <c r="A136" s="4" t="str">
        <f t="shared" si="2"/>
        <v>AFW21</v>
      </c>
      <c r="B136" s="4" t="s">
        <v>51</v>
      </c>
      <c r="C136" s="31" t="s">
        <v>37</v>
      </c>
      <c r="D136" s="9">
        <v>72.992000000000004</v>
      </c>
      <c r="E136" s="9">
        <v>10.656000000000001</v>
      </c>
      <c r="F136" s="9">
        <v>0.52400000000000002</v>
      </c>
      <c r="G136" s="9">
        <v>1466.8109999999999</v>
      </c>
      <c r="H136" s="9">
        <v>866.02700000000004</v>
      </c>
      <c r="I136" s="4">
        <v>53.819000000000003</v>
      </c>
    </row>
    <row r="137" spans="1:9">
      <c r="A137" s="4" t="str">
        <f t="shared" si="2"/>
        <v>AFW22</v>
      </c>
      <c r="B137" s="4" t="s">
        <v>51</v>
      </c>
      <c r="C137" s="31" t="s">
        <v>38</v>
      </c>
      <c r="D137" s="9">
        <v>72.070999999999998</v>
      </c>
      <c r="E137" s="9">
        <v>11.585000000000001</v>
      </c>
      <c r="F137" s="9">
        <v>0.94800000000000006</v>
      </c>
      <c r="G137" s="9">
        <v>1482.4179999999999</v>
      </c>
      <c r="H137" s="9">
        <v>904.04600000000005</v>
      </c>
      <c r="I137" s="4">
        <v>53.22</v>
      </c>
    </row>
    <row r="138" spans="1:9">
      <c r="A138" s="4" t="str">
        <f t="shared" si="2"/>
        <v>AFW23</v>
      </c>
      <c r="B138" s="4" t="s">
        <v>51</v>
      </c>
      <c r="C138" s="31" t="s">
        <v>39</v>
      </c>
      <c r="D138" s="9">
        <v>71.751999999999995</v>
      </c>
      <c r="E138" s="9">
        <v>12.254</v>
      </c>
      <c r="F138" s="9">
        <v>1.1059999999999999</v>
      </c>
      <c r="G138" s="9">
        <v>1497.146</v>
      </c>
      <c r="H138" s="9">
        <v>950.62900000000002</v>
      </c>
      <c r="I138" s="4">
        <v>53.095999999999997</v>
      </c>
    </row>
    <row r="139" spans="1:9">
      <c r="A139" s="4" t="str">
        <f t="shared" si="2"/>
        <v>AFW24</v>
      </c>
      <c r="B139" s="4" t="s">
        <v>51</v>
      </c>
      <c r="C139" s="31" t="s">
        <v>40</v>
      </c>
      <c r="D139" s="9">
        <v>71.474999999999994</v>
      </c>
      <c r="E139" s="9">
        <v>13.711</v>
      </c>
      <c r="F139" s="9">
        <v>1.7929999999999999</v>
      </c>
      <c r="G139" s="9">
        <v>1508.9</v>
      </c>
      <c r="H139" s="9">
        <v>1005.074</v>
      </c>
      <c r="I139" s="4">
        <v>52.087833333333336</v>
      </c>
    </row>
    <row r="140" spans="1:9">
      <c r="A140" s="4" t="str">
        <f t="shared" si="2"/>
        <v>BRL12</v>
      </c>
      <c r="B140" s="4" t="s">
        <v>52</v>
      </c>
      <c r="C140" s="31" t="s">
        <v>28</v>
      </c>
      <c r="D140" s="9">
        <v>35.719000000000001</v>
      </c>
      <c r="E140" s="9">
        <v>8.9540000000000006</v>
      </c>
      <c r="F140" s="9">
        <v>2.298</v>
      </c>
      <c r="G140" s="9">
        <v>477.46300000000002</v>
      </c>
      <c r="H140" s="9">
        <v>173.679</v>
      </c>
      <c r="I140" s="4">
        <v>29.44</v>
      </c>
    </row>
    <row r="141" spans="1:9">
      <c r="A141" s="4" t="str">
        <f t="shared" si="2"/>
        <v>BRL13</v>
      </c>
      <c r="B141" s="4" t="s">
        <v>52</v>
      </c>
      <c r="C141" s="31" t="s">
        <v>29</v>
      </c>
      <c r="D141" s="9">
        <v>35.311999999999998</v>
      </c>
      <c r="E141" s="9">
        <v>9.5259999999999998</v>
      </c>
      <c r="F141" s="9">
        <v>3.2789999999999999</v>
      </c>
      <c r="G141" s="9">
        <v>481.197</v>
      </c>
      <c r="H141" s="9">
        <v>186.376</v>
      </c>
      <c r="I141" s="4">
        <v>29.544</v>
      </c>
    </row>
    <row r="142" spans="1:9">
      <c r="A142" s="4" t="str">
        <f t="shared" si="2"/>
        <v>BRL14</v>
      </c>
      <c r="B142" s="4" t="s">
        <v>52</v>
      </c>
      <c r="C142" s="31" t="s">
        <v>30</v>
      </c>
      <c r="D142" s="9">
        <v>35.421999999999997</v>
      </c>
      <c r="E142" s="9">
        <v>7.4539999999999997</v>
      </c>
      <c r="F142" s="9">
        <v>2.3879999999999999</v>
      </c>
      <c r="G142" s="9">
        <v>484.62400000000002</v>
      </c>
      <c r="H142" s="9">
        <v>199.774</v>
      </c>
      <c r="I142" s="4">
        <v>30.013000000000002</v>
      </c>
    </row>
    <row r="143" spans="1:9">
      <c r="A143" s="4" t="str">
        <f t="shared" si="2"/>
        <v>BRL15</v>
      </c>
      <c r="B143" s="4" t="s">
        <v>52</v>
      </c>
      <c r="C143" s="31" t="s">
        <v>31</v>
      </c>
      <c r="D143" s="9">
        <v>35.31</v>
      </c>
      <c r="E143" s="9">
        <v>6.86</v>
      </c>
      <c r="F143" s="9">
        <v>1.62</v>
      </c>
      <c r="G143" s="9">
        <v>487.87299999999999</v>
      </c>
      <c r="H143" s="9">
        <v>212.71800000000002</v>
      </c>
      <c r="I143" s="4">
        <v>31.050999999999998</v>
      </c>
    </row>
    <row r="144" spans="1:9">
      <c r="A144" s="4" t="str">
        <f t="shared" si="2"/>
        <v>BRL16</v>
      </c>
      <c r="B144" s="4" t="s">
        <v>52</v>
      </c>
      <c r="C144" s="31" t="s">
        <v>32</v>
      </c>
      <c r="D144" s="9">
        <v>35.463000000000001</v>
      </c>
      <c r="E144" s="9">
        <v>3.6589999999999998</v>
      </c>
      <c r="F144" s="9">
        <v>0.96799999999999997</v>
      </c>
      <c r="G144" s="9">
        <v>492.04599999999999</v>
      </c>
      <c r="H144" s="9">
        <v>224.316</v>
      </c>
      <c r="I144" s="4">
        <v>32.262999999999998</v>
      </c>
    </row>
    <row r="145" spans="1:9">
      <c r="A145" s="4" t="str">
        <f t="shared" si="2"/>
        <v>BRL17</v>
      </c>
      <c r="B145" s="4" t="s">
        <v>52</v>
      </c>
      <c r="C145" s="31" t="s">
        <v>33</v>
      </c>
      <c r="D145" s="9">
        <v>33.99</v>
      </c>
      <c r="E145" s="9">
        <v>1.2410000000000001</v>
      </c>
      <c r="F145" s="9">
        <v>0.41499999999999998</v>
      </c>
      <c r="G145" s="9">
        <v>496.77800000000002</v>
      </c>
      <c r="H145" s="9">
        <v>234.738</v>
      </c>
      <c r="I145" s="4">
        <v>31.282</v>
      </c>
    </row>
    <row r="146" spans="1:9">
      <c r="A146" s="4" t="str">
        <f t="shared" si="2"/>
        <v>BRL18</v>
      </c>
      <c r="B146" s="4" t="s">
        <v>52</v>
      </c>
      <c r="C146" s="31" t="s">
        <v>34</v>
      </c>
      <c r="D146" s="9">
        <v>33.505000000000003</v>
      </c>
      <c r="E146" s="9">
        <v>1.5089999999999999</v>
      </c>
      <c r="F146" s="9">
        <v>0.46700000000000003</v>
      </c>
      <c r="G146" s="9">
        <v>502.63299999999998</v>
      </c>
      <c r="H146" s="9">
        <v>250.16300000000001</v>
      </c>
      <c r="I146" s="4">
        <v>31.38</v>
      </c>
    </row>
    <row r="147" spans="1:9">
      <c r="A147" s="4" t="str">
        <f t="shared" si="2"/>
        <v>BRL19</v>
      </c>
      <c r="B147" s="4" t="s">
        <v>52</v>
      </c>
      <c r="C147" s="31" t="s">
        <v>35</v>
      </c>
      <c r="D147" s="9">
        <v>33.423000000000002</v>
      </c>
      <c r="E147" s="9">
        <v>2.0129999999999999</v>
      </c>
      <c r="F147" s="9">
        <v>0.505</v>
      </c>
      <c r="G147" s="9">
        <v>507.50799999999998</v>
      </c>
      <c r="H147" s="9">
        <v>269.39400000000001</v>
      </c>
      <c r="I147" s="4">
        <v>30.835999999999999</v>
      </c>
    </row>
    <row r="148" spans="1:9">
      <c r="A148" s="4" t="str">
        <f t="shared" si="2"/>
        <v>BRL20</v>
      </c>
      <c r="B148" s="4" t="s">
        <v>52</v>
      </c>
      <c r="C148" s="31" t="s">
        <v>36</v>
      </c>
      <c r="D148" s="9">
        <v>33.470999999999997</v>
      </c>
      <c r="E148" s="9">
        <v>2.3620000000000001</v>
      </c>
      <c r="F148" s="9">
        <v>0.50900000000000001</v>
      </c>
      <c r="G148" s="9">
        <v>512.48500000000001</v>
      </c>
      <c r="H148" s="9">
        <v>286.47300000000001</v>
      </c>
      <c r="I148" s="4">
        <v>30.408999999999999</v>
      </c>
    </row>
    <row r="149" spans="1:9">
      <c r="A149" s="4" t="str">
        <f t="shared" si="2"/>
        <v>BRL21</v>
      </c>
      <c r="B149" s="4" t="s">
        <v>52</v>
      </c>
      <c r="C149" s="31" t="s">
        <v>37</v>
      </c>
      <c r="D149" s="9">
        <v>33.362000000000002</v>
      </c>
      <c r="E149" s="9">
        <v>1.827</v>
      </c>
      <c r="F149" s="9">
        <v>0.54800000000000004</v>
      </c>
      <c r="G149" s="9">
        <v>514.76700000000005</v>
      </c>
      <c r="H149" s="9">
        <v>299.19799999999998</v>
      </c>
      <c r="I149" s="4">
        <v>29.323</v>
      </c>
    </row>
    <row r="150" spans="1:9">
      <c r="A150" s="4" t="str">
        <f t="shared" si="2"/>
        <v>BRL22</v>
      </c>
      <c r="B150" s="4" t="s">
        <v>52</v>
      </c>
      <c r="C150" s="31" t="s">
        <v>38</v>
      </c>
      <c r="D150" s="9">
        <v>33.411000000000001</v>
      </c>
      <c r="E150" s="9">
        <v>2.048</v>
      </c>
      <c r="F150" s="9">
        <v>0.54</v>
      </c>
      <c r="G150" s="9">
        <v>520.06299999999999</v>
      </c>
      <c r="H150" s="9">
        <v>311.85700000000003</v>
      </c>
      <c r="I150" s="4">
        <v>29.834</v>
      </c>
    </row>
    <row r="151" spans="1:9">
      <c r="A151" s="4" t="str">
        <f t="shared" si="2"/>
        <v>BRL23</v>
      </c>
      <c r="B151" s="4" t="s">
        <v>52</v>
      </c>
      <c r="C151" s="31" t="s">
        <v>39</v>
      </c>
      <c r="D151" s="9">
        <v>33.337000000000003</v>
      </c>
      <c r="E151" s="9">
        <v>3.35</v>
      </c>
      <c r="F151" s="9">
        <v>0.62799999999999989</v>
      </c>
      <c r="G151" s="9">
        <v>524.45600000000002</v>
      </c>
      <c r="H151" s="9">
        <v>326.60300000000001</v>
      </c>
      <c r="I151" s="4">
        <v>30.117000000000001</v>
      </c>
    </row>
    <row r="152" spans="1:9">
      <c r="A152" s="4" t="str">
        <f t="shared" si="2"/>
        <v>BRL24</v>
      </c>
      <c r="B152" s="4" t="s">
        <v>52</v>
      </c>
      <c r="C152" s="31" t="s">
        <v>40</v>
      </c>
      <c r="D152" s="9">
        <v>33.181000000000004</v>
      </c>
      <c r="E152" s="9">
        <v>4.1470000000000002</v>
      </c>
      <c r="F152" s="9">
        <v>0.79</v>
      </c>
      <c r="G152" s="9">
        <v>527.87900000000002</v>
      </c>
      <c r="H152" s="9">
        <v>342.87400000000002</v>
      </c>
      <c r="I152" s="4">
        <v>30.059000000000001</v>
      </c>
    </row>
    <row r="153" spans="1:9">
      <c r="A153" s="4" t="str">
        <f t="shared" si="2"/>
        <v>BWH12</v>
      </c>
      <c r="B153" s="4" t="s">
        <v>53</v>
      </c>
      <c r="C153" s="31" t="s">
        <v>28</v>
      </c>
      <c r="D153" s="9">
        <v>16.149999999999999</v>
      </c>
      <c r="E153" s="9">
        <v>5.6769999999999996</v>
      </c>
      <c r="F153" s="9">
        <v>0.77200000000000002</v>
      </c>
      <c r="G153" s="9">
        <v>186.49487999999999</v>
      </c>
      <c r="H153" s="9">
        <v>110.58999999999999</v>
      </c>
      <c r="I153" s="4">
        <v>15.03</v>
      </c>
    </row>
    <row r="154" spans="1:9">
      <c r="A154" s="4" t="str">
        <f t="shared" si="2"/>
        <v>BWH13</v>
      </c>
      <c r="B154" s="4" t="s">
        <v>53</v>
      </c>
      <c r="C154" s="31" t="s">
        <v>29</v>
      </c>
      <c r="D154" s="9">
        <v>16.100000000000001</v>
      </c>
      <c r="E154" s="9">
        <v>5.0419999999999998</v>
      </c>
      <c r="F154" s="9">
        <v>0.65700000000000003</v>
      </c>
      <c r="G154" s="9">
        <v>186.79</v>
      </c>
      <c r="H154" s="9">
        <v>115.17</v>
      </c>
      <c r="I154" s="4">
        <v>15.01</v>
      </c>
    </row>
    <row r="155" spans="1:9">
      <c r="A155" s="4" t="str">
        <f t="shared" si="2"/>
        <v>BWH14</v>
      </c>
      <c r="B155" s="4" t="s">
        <v>53</v>
      </c>
      <c r="C155" s="31" t="s">
        <v>30</v>
      </c>
      <c r="D155" s="9">
        <v>16.075902002376299</v>
      </c>
      <c r="E155" s="9">
        <v>4.5010000000000003</v>
      </c>
      <c r="F155" s="9">
        <v>0.56299999999999994</v>
      </c>
      <c r="G155" s="9">
        <v>187.92509799762399</v>
      </c>
      <c r="H155" s="9">
        <v>119.48</v>
      </c>
      <c r="I155" s="4">
        <v>14.94</v>
      </c>
    </row>
    <row r="156" spans="1:9">
      <c r="A156" s="4" t="str">
        <f t="shared" si="2"/>
        <v>BWH15</v>
      </c>
      <c r="B156" s="4" t="s">
        <v>53</v>
      </c>
      <c r="C156" s="31" t="s">
        <v>31</v>
      </c>
      <c r="D156" s="9">
        <v>16.016001069749102</v>
      </c>
      <c r="E156" s="9">
        <v>3.8719999999999999</v>
      </c>
      <c r="F156" s="9">
        <v>0.46899999999999997</v>
      </c>
      <c r="G156" s="9">
        <v>188.81799893025101</v>
      </c>
      <c r="H156" s="9">
        <v>122.92999999999999</v>
      </c>
      <c r="I156" s="4">
        <v>14.88</v>
      </c>
    </row>
    <row r="157" spans="1:9">
      <c r="A157" s="4" t="str">
        <f t="shared" si="2"/>
        <v>BWH16</v>
      </c>
      <c r="B157" s="4" t="s">
        <v>53</v>
      </c>
      <c r="C157" s="31" t="s">
        <v>32</v>
      </c>
      <c r="D157" s="9">
        <v>16.516999999999999</v>
      </c>
      <c r="E157" s="9">
        <v>4.8529999999999998</v>
      </c>
      <c r="F157" s="9">
        <v>0.53300000000000003</v>
      </c>
      <c r="G157" s="9">
        <v>189.15700000000001</v>
      </c>
      <c r="H157" s="9">
        <v>127.31</v>
      </c>
      <c r="I157" s="4">
        <v>13.98</v>
      </c>
    </row>
    <row r="158" spans="1:9">
      <c r="A158" s="4" t="str">
        <f t="shared" si="2"/>
        <v>DVW12</v>
      </c>
      <c r="B158" s="4" t="s">
        <v>54</v>
      </c>
      <c r="C158" s="31" t="s">
        <v>28</v>
      </c>
      <c r="D158" s="9">
        <v>9.8759999999999994</v>
      </c>
      <c r="E158" s="9">
        <v>1.0229999999999999</v>
      </c>
      <c r="F158" s="9">
        <v>0.371</v>
      </c>
      <c r="G158" s="9">
        <v>114.042</v>
      </c>
      <c r="H158" s="9">
        <v>57.814</v>
      </c>
      <c r="I158" s="4">
        <v>7.5590000000000002</v>
      </c>
    </row>
    <row r="159" spans="1:9">
      <c r="A159" s="4" t="str">
        <f t="shared" si="2"/>
        <v>DVW13</v>
      </c>
      <c r="B159" s="4" t="s">
        <v>54</v>
      </c>
      <c r="C159" s="31" t="s">
        <v>29</v>
      </c>
      <c r="D159" s="9">
        <v>9.8859999999999992</v>
      </c>
      <c r="E159" s="9">
        <v>1.23</v>
      </c>
      <c r="F159" s="9">
        <v>0.156</v>
      </c>
      <c r="G159" s="9">
        <v>114.699</v>
      </c>
      <c r="H159" s="9">
        <v>59.738999999999997</v>
      </c>
      <c r="I159" s="4">
        <v>7.5730000000000004</v>
      </c>
    </row>
    <row r="160" spans="1:9">
      <c r="A160" s="4" t="str">
        <f t="shared" si="2"/>
        <v>DVW14</v>
      </c>
      <c r="B160" s="4" t="s">
        <v>54</v>
      </c>
      <c r="C160" s="31" t="s">
        <v>30</v>
      </c>
      <c r="D160" s="9">
        <v>9.907</v>
      </c>
      <c r="E160" s="9">
        <v>2.601</v>
      </c>
      <c r="F160" s="9">
        <v>0.127</v>
      </c>
      <c r="G160" s="9">
        <v>115.343</v>
      </c>
      <c r="H160" s="9">
        <v>62.776999999999951</v>
      </c>
      <c r="I160" s="4">
        <v>7.5612500000000002</v>
      </c>
    </row>
    <row r="161" spans="1:9">
      <c r="A161" s="4" t="str">
        <f t="shared" si="2"/>
        <v>DVW15</v>
      </c>
      <c r="B161" s="4" t="s">
        <v>54</v>
      </c>
      <c r="C161" s="31" t="s">
        <v>31</v>
      </c>
      <c r="D161" s="9">
        <v>9.9329999999999998</v>
      </c>
      <c r="E161" s="9">
        <v>3.944</v>
      </c>
      <c r="F161" s="9">
        <v>0.11700000000000001</v>
      </c>
      <c r="G161" s="9">
        <v>116.21</v>
      </c>
      <c r="H161" s="9">
        <v>65.085249999999974</v>
      </c>
      <c r="I161" s="4">
        <v>7.5982500000000002</v>
      </c>
    </row>
    <row r="162" spans="1:9">
      <c r="A162" s="4" t="str">
        <f t="shared" si="2"/>
        <v>DVW16</v>
      </c>
      <c r="B162" s="4" t="s">
        <v>54</v>
      </c>
      <c r="C162" s="31" t="s">
        <v>32</v>
      </c>
      <c r="D162" s="9">
        <v>9.9920000000000009</v>
      </c>
      <c r="E162" s="9">
        <v>2.3780000000000001</v>
      </c>
      <c r="F162" s="9">
        <v>0.45600000000000002</v>
      </c>
      <c r="G162" s="9">
        <v>117.158</v>
      </c>
      <c r="H162" s="9">
        <v>67.418999999999997</v>
      </c>
      <c r="I162" s="4">
        <v>7.6286666666666596</v>
      </c>
    </row>
    <row r="163" spans="1:9">
      <c r="A163" s="4" t="str">
        <f t="shared" si="2"/>
        <v>DVW17</v>
      </c>
      <c r="B163" s="4" t="s">
        <v>54</v>
      </c>
      <c r="C163" s="31" t="s">
        <v>33</v>
      </c>
      <c r="D163" s="9">
        <v>9.9009999999999998</v>
      </c>
      <c r="E163" s="9">
        <v>0.97406290293160003</v>
      </c>
      <c r="F163" s="9">
        <v>0.136603763735066</v>
      </c>
      <c r="G163" s="9">
        <v>118.03400000000001</v>
      </c>
      <c r="H163" s="9">
        <v>69.471000000000004</v>
      </c>
      <c r="I163" s="4">
        <v>7.641</v>
      </c>
    </row>
    <row r="164" spans="1:9">
      <c r="A164" s="4" t="str">
        <f t="shared" si="2"/>
        <v>DVW18</v>
      </c>
      <c r="B164" s="4" t="s">
        <v>54</v>
      </c>
      <c r="C164" s="31" t="s">
        <v>34</v>
      </c>
      <c r="D164" s="9">
        <v>9.2370000000000001</v>
      </c>
      <c r="E164" s="9">
        <v>6.0999999999999999E-2</v>
      </c>
      <c r="F164" s="9">
        <v>1.0999999999999999E-2</v>
      </c>
      <c r="G164" s="9">
        <v>119.203</v>
      </c>
      <c r="H164" s="9">
        <v>71.532000000000011</v>
      </c>
      <c r="I164" s="4">
        <v>6.9969999999999999</v>
      </c>
    </row>
    <row r="165" spans="1:9">
      <c r="A165" s="4" t="str">
        <f t="shared" si="2"/>
        <v>PRT12</v>
      </c>
      <c r="B165" s="4" t="s">
        <v>55</v>
      </c>
      <c r="C165" s="31" t="s">
        <v>28</v>
      </c>
      <c r="D165" s="9">
        <v>18.657</v>
      </c>
      <c r="E165" s="9">
        <v>0.17100000000000001</v>
      </c>
      <c r="F165" s="9">
        <v>0.40899999999999997</v>
      </c>
      <c r="G165" s="9">
        <v>286.98399999999998</v>
      </c>
      <c r="H165" s="9">
        <v>53.174000000000007</v>
      </c>
      <c r="I165" s="4">
        <v>17.11</v>
      </c>
    </row>
    <row r="166" spans="1:9">
      <c r="A166" s="4" t="str">
        <f t="shared" si="2"/>
        <v>PRT13</v>
      </c>
      <c r="B166" s="4" t="s">
        <v>55</v>
      </c>
      <c r="C166" s="31" t="s">
        <v>29</v>
      </c>
      <c r="D166" s="9">
        <v>18.134</v>
      </c>
      <c r="E166" s="9">
        <v>0.26700000000000002</v>
      </c>
      <c r="F166" s="9">
        <v>0.19800000000000001</v>
      </c>
      <c r="G166" s="9">
        <v>290.65699999999998</v>
      </c>
      <c r="H166" s="9">
        <v>60.283999999999999</v>
      </c>
      <c r="I166" s="4">
        <v>16.709</v>
      </c>
    </row>
    <row r="167" spans="1:9">
      <c r="A167" s="4" t="str">
        <f t="shared" si="2"/>
        <v>PRT14</v>
      </c>
      <c r="B167" s="4" t="s">
        <v>55</v>
      </c>
      <c r="C167" s="31" t="s">
        <v>30</v>
      </c>
      <c r="D167" s="9">
        <v>18.577999999999999</v>
      </c>
      <c r="E167" s="9">
        <v>3.3210000000000002</v>
      </c>
      <c r="F167" s="9">
        <v>0.69199999999999995</v>
      </c>
      <c r="G167" s="9">
        <v>291.80200000000002</v>
      </c>
      <c r="H167" s="9">
        <v>66.489000000000004</v>
      </c>
      <c r="I167" s="4">
        <v>14.243</v>
      </c>
    </row>
    <row r="168" spans="1:9">
      <c r="A168" s="4" t="str">
        <f t="shared" si="2"/>
        <v>PRT15</v>
      </c>
      <c r="B168" s="4" t="s">
        <v>55</v>
      </c>
      <c r="C168" s="31" t="s">
        <v>31</v>
      </c>
      <c r="D168" s="9">
        <v>18.975000000000001</v>
      </c>
      <c r="E168" s="9">
        <v>6.7709999999999999</v>
      </c>
      <c r="F168" s="9">
        <v>0.54800000000000004</v>
      </c>
      <c r="G168" s="9">
        <v>293.863</v>
      </c>
      <c r="H168" s="9">
        <v>72.358000000000004</v>
      </c>
      <c r="I168" s="4">
        <v>14.663</v>
      </c>
    </row>
    <row r="169" spans="1:9">
      <c r="A169" s="4" t="str">
        <f t="shared" si="2"/>
        <v>PRT16</v>
      </c>
      <c r="B169" s="4" t="s">
        <v>55</v>
      </c>
      <c r="C169" s="31" t="s">
        <v>32</v>
      </c>
      <c r="D169" s="9">
        <v>18.012</v>
      </c>
      <c r="E169" s="9">
        <v>0.66</v>
      </c>
      <c r="F169" s="9">
        <v>0.38900000000000001</v>
      </c>
      <c r="G169" s="9">
        <v>297.30799999999999</v>
      </c>
      <c r="H169" s="9">
        <v>78.509</v>
      </c>
      <c r="I169" s="4">
        <v>14.189</v>
      </c>
    </row>
    <row r="170" spans="1:9">
      <c r="A170" s="4" t="str">
        <f t="shared" si="2"/>
        <v>PRT17</v>
      </c>
      <c r="B170" s="4" t="s">
        <v>55</v>
      </c>
      <c r="C170" s="31" t="s">
        <v>33</v>
      </c>
      <c r="D170" s="9">
        <v>18.524000000000001</v>
      </c>
      <c r="E170" s="9">
        <v>0.59399999999999997</v>
      </c>
      <c r="F170" s="9">
        <v>0.218</v>
      </c>
      <c r="G170" s="9">
        <v>299.25099999999998</v>
      </c>
      <c r="H170" s="9">
        <v>84.212000000000003</v>
      </c>
      <c r="I170" s="4">
        <v>13.951000000000001</v>
      </c>
    </row>
    <row r="171" spans="1:9">
      <c r="A171" s="4" t="str">
        <f t="shared" si="2"/>
        <v>PRT18</v>
      </c>
      <c r="B171" s="4" t="s">
        <v>55</v>
      </c>
      <c r="C171" s="31" t="s">
        <v>34</v>
      </c>
      <c r="D171" s="9">
        <v>18.321000000000002</v>
      </c>
      <c r="E171" s="9">
        <v>2.2909999999999999</v>
      </c>
      <c r="F171" s="9">
        <v>0.16400000000000001</v>
      </c>
      <c r="G171" s="9">
        <v>301.48500000000001</v>
      </c>
      <c r="H171" s="9">
        <v>89.29</v>
      </c>
      <c r="I171" s="4">
        <v>13.816000000000001</v>
      </c>
    </row>
    <row r="172" spans="1:9">
      <c r="A172" s="4" t="str">
        <f t="shared" si="2"/>
        <v>PRT19</v>
      </c>
      <c r="B172" s="4" t="s">
        <v>55</v>
      </c>
      <c r="C172" s="31" t="s">
        <v>35</v>
      </c>
      <c r="D172" s="9">
        <v>18.384</v>
      </c>
      <c r="E172" s="9">
        <v>11.47</v>
      </c>
      <c r="F172" s="9">
        <v>0.20899999999999999</v>
      </c>
      <c r="G172" s="9">
        <v>303.20800000000003</v>
      </c>
      <c r="H172" s="9">
        <v>92.944999999999993</v>
      </c>
      <c r="I172" s="4">
        <v>14.018000000000001</v>
      </c>
    </row>
    <row r="173" spans="1:9">
      <c r="A173" s="4" t="str">
        <f t="shared" si="2"/>
        <v>PRT20</v>
      </c>
      <c r="B173" s="4" t="s">
        <v>55</v>
      </c>
      <c r="C173" s="31" t="s">
        <v>36</v>
      </c>
      <c r="D173" s="9">
        <v>16.077000000000002</v>
      </c>
      <c r="E173" s="9">
        <v>4.4610000000000003</v>
      </c>
      <c r="F173" s="9">
        <v>0.35199999999999998</v>
      </c>
      <c r="G173" s="9">
        <v>305.59699999999998</v>
      </c>
      <c r="H173" s="9">
        <v>96.361999999999995</v>
      </c>
      <c r="I173" s="4">
        <v>14.128</v>
      </c>
    </row>
    <row r="174" spans="1:9">
      <c r="A174" s="4" t="str">
        <f t="shared" si="2"/>
        <v>PRT21</v>
      </c>
      <c r="B174" s="4" t="s">
        <v>55</v>
      </c>
      <c r="C174" s="31" t="s">
        <v>37</v>
      </c>
      <c r="D174" s="9">
        <v>16.033999999999999</v>
      </c>
      <c r="E174" s="9">
        <v>0.96399999999999997</v>
      </c>
      <c r="F174" s="9">
        <v>0.27900000000000003</v>
      </c>
      <c r="G174" s="9">
        <v>306.851</v>
      </c>
      <c r="H174" s="9">
        <v>99.516000000000005</v>
      </c>
      <c r="I174" s="4">
        <v>14.118</v>
      </c>
    </row>
    <row r="175" spans="1:9">
      <c r="A175" s="4" t="str">
        <f t="shared" si="2"/>
        <v>PRT22</v>
      </c>
      <c r="B175" s="4" t="s">
        <v>55</v>
      </c>
      <c r="C175" s="31" t="s">
        <v>38</v>
      </c>
      <c r="D175" s="9">
        <v>15.997999999999999</v>
      </c>
      <c r="E175" s="9">
        <v>0.218</v>
      </c>
      <c r="F175" s="9">
        <v>0</v>
      </c>
      <c r="G175" s="9">
        <v>308.61099999999999</v>
      </c>
      <c r="H175" s="9">
        <v>102.22199999999999</v>
      </c>
      <c r="I175" s="4">
        <v>12.054</v>
      </c>
    </row>
    <row r="176" spans="1:9">
      <c r="A176" s="4" t="str">
        <f t="shared" si="2"/>
        <v>PRT23</v>
      </c>
      <c r="B176" s="4" t="s">
        <v>55</v>
      </c>
      <c r="C176" s="31" t="s">
        <v>39</v>
      </c>
      <c r="D176" s="9">
        <v>15.824</v>
      </c>
      <c r="E176" s="9">
        <v>0</v>
      </c>
      <c r="F176" s="9">
        <v>0</v>
      </c>
      <c r="G176" s="9">
        <v>309.02300000000002</v>
      </c>
      <c r="H176" s="9">
        <v>106.69799999999999</v>
      </c>
      <c r="I176" s="4">
        <v>11.946</v>
      </c>
    </row>
    <row r="177" spans="1:9">
      <c r="A177" s="4" t="str">
        <f t="shared" si="2"/>
        <v>PRT24</v>
      </c>
      <c r="B177" s="4" t="s">
        <v>55</v>
      </c>
      <c r="C177" s="31" t="s">
        <v>40</v>
      </c>
      <c r="D177" s="9">
        <v>15.573</v>
      </c>
      <c r="E177" s="9">
        <v>0</v>
      </c>
      <c r="F177" s="9">
        <v>3.0000000000000001E-3</v>
      </c>
      <c r="G177" s="9">
        <v>310.72500000000002</v>
      </c>
      <c r="H177" s="9">
        <v>111.926</v>
      </c>
      <c r="I177" s="4">
        <v>11.948</v>
      </c>
    </row>
    <row r="178" spans="1:9">
      <c r="A178" s="4" t="str">
        <f t="shared" si="2"/>
        <v>SES12</v>
      </c>
      <c r="B178" s="4" t="s">
        <v>56</v>
      </c>
      <c r="C178" s="31" t="s">
        <v>28</v>
      </c>
      <c r="D178" s="9">
        <v>16.733000000000001</v>
      </c>
      <c r="E178" s="9">
        <v>5.9210000000000003</v>
      </c>
      <c r="F178" s="9">
        <v>0.91300000000000003</v>
      </c>
      <c r="G178" s="9">
        <v>263.70499999999998</v>
      </c>
      <c r="H178" s="9">
        <v>95.834999999999994</v>
      </c>
      <c r="I178" s="4">
        <v>13.448</v>
      </c>
    </row>
    <row r="179" spans="1:9">
      <c r="A179" s="4" t="str">
        <f t="shared" si="2"/>
        <v>SES13</v>
      </c>
      <c r="B179" s="4" t="s">
        <v>56</v>
      </c>
      <c r="C179" s="31" t="s">
        <v>29</v>
      </c>
      <c r="D179" s="9">
        <v>16.677</v>
      </c>
      <c r="E179" s="9">
        <v>4.1719999999999997</v>
      </c>
      <c r="F179" s="9">
        <v>0.67600000000000005</v>
      </c>
      <c r="G179" s="9">
        <v>265.339</v>
      </c>
      <c r="H179" s="9">
        <v>103.655</v>
      </c>
      <c r="I179" s="4">
        <v>13.385</v>
      </c>
    </row>
    <row r="180" spans="1:9">
      <c r="A180" s="4" t="str">
        <f t="shared" si="2"/>
        <v>SES14</v>
      </c>
      <c r="B180" s="4" t="s">
        <v>56</v>
      </c>
      <c r="C180" s="31" t="s">
        <v>30</v>
      </c>
      <c r="D180" s="9">
        <v>16.614999999999998</v>
      </c>
      <c r="E180" s="9">
        <v>3.907</v>
      </c>
      <c r="F180" s="9">
        <v>0.35799999999999998</v>
      </c>
      <c r="G180" s="9">
        <v>267.15699999999998</v>
      </c>
      <c r="H180" s="9">
        <v>111.88799999999999</v>
      </c>
      <c r="I180" s="4">
        <v>13.308</v>
      </c>
    </row>
    <row r="181" spans="1:9">
      <c r="A181" s="4" t="str">
        <f t="shared" si="2"/>
        <v>SES15</v>
      </c>
      <c r="B181" s="4" t="s">
        <v>56</v>
      </c>
      <c r="C181" s="31" t="s">
        <v>31</v>
      </c>
      <c r="D181" s="9">
        <v>16.704999999999998</v>
      </c>
      <c r="E181" s="9">
        <v>3.2589999999999999</v>
      </c>
      <c r="F181" s="9">
        <v>0.32900000000000001</v>
      </c>
      <c r="G181" s="9">
        <v>268.90800000000002</v>
      </c>
      <c r="H181" s="9">
        <v>120.042</v>
      </c>
      <c r="I181" s="4">
        <v>13.237</v>
      </c>
    </row>
    <row r="182" spans="1:9">
      <c r="A182" s="4" t="str">
        <f t="shared" si="2"/>
        <v>SES16</v>
      </c>
      <c r="B182" s="4" t="s">
        <v>56</v>
      </c>
      <c r="C182" s="31" t="s">
        <v>32</v>
      </c>
      <c r="D182" s="9">
        <v>16.821999999999999</v>
      </c>
      <c r="E182" s="9">
        <v>3.65</v>
      </c>
      <c r="F182" s="9">
        <v>0.41699999999999998</v>
      </c>
      <c r="G182" s="9">
        <v>270.26799999999997</v>
      </c>
      <c r="H182" s="9">
        <v>127.768</v>
      </c>
      <c r="I182" s="4">
        <v>13.249000000000001</v>
      </c>
    </row>
    <row r="183" spans="1:9">
      <c r="A183" s="4" t="str">
        <f t="shared" si="2"/>
        <v>SES17</v>
      </c>
      <c r="B183" s="4" t="s">
        <v>56</v>
      </c>
      <c r="C183" s="31" t="s">
        <v>33</v>
      </c>
      <c r="D183" s="9">
        <v>16.75</v>
      </c>
      <c r="E183" s="9">
        <v>5.9930000000000003</v>
      </c>
      <c r="F183" s="9">
        <v>0.35099999999999998</v>
      </c>
      <c r="G183" s="9">
        <v>271.91800000000001</v>
      </c>
      <c r="H183" s="9">
        <v>134.98499999999999</v>
      </c>
      <c r="I183" s="4">
        <v>13.14</v>
      </c>
    </row>
    <row r="184" spans="1:9">
      <c r="A184" s="4" t="str">
        <f t="shared" si="2"/>
        <v>SES18</v>
      </c>
      <c r="B184" s="4" t="s">
        <v>56</v>
      </c>
      <c r="C184" s="31" t="s">
        <v>34</v>
      </c>
      <c r="D184" s="9">
        <v>14.265000000000001</v>
      </c>
      <c r="E184" s="9">
        <v>5.34</v>
      </c>
      <c r="F184" s="9">
        <v>0.54500000000000004</v>
      </c>
      <c r="G184" s="9">
        <v>277.08699999999999</v>
      </c>
      <c r="H184" s="9">
        <v>143.048</v>
      </c>
      <c r="I184" s="4">
        <v>11.186999999999999</v>
      </c>
    </row>
    <row r="185" spans="1:9">
      <c r="A185" s="4" t="str">
        <f t="shared" si="2"/>
        <v>SES19</v>
      </c>
      <c r="B185" s="4" t="s">
        <v>56</v>
      </c>
      <c r="C185" s="31" t="s">
        <v>35</v>
      </c>
      <c r="D185" s="9">
        <v>14.201000000000001</v>
      </c>
      <c r="E185" s="9">
        <v>4.6470000000000002</v>
      </c>
      <c r="F185" s="9">
        <v>0.96399999999999997</v>
      </c>
      <c r="G185" s="9">
        <v>278.14600000000002</v>
      </c>
      <c r="H185" s="9">
        <v>151.34100000000001</v>
      </c>
      <c r="I185" s="4">
        <v>10.974</v>
      </c>
    </row>
    <row r="186" spans="1:9">
      <c r="A186" s="4" t="str">
        <f t="shared" si="2"/>
        <v>SES20</v>
      </c>
      <c r="B186" s="4" t="s">
        <v>56</v>
      </c>
      <c r="C186" s="31" t="s">
        <v>36</v>
      </c>
      <c r="D186" s="9">
        <v>14.064</v>
      </c>
      <c r="E186" s="9">
        <v>8.3550000000000004</v>
      </c>
      <c r="F186" s="9">
        <v>0.97299999999999998</v>
      </c>
      <c r="G186" s="9">
        <v>281.11700000000002</v>
      </c>
      <c r="H186" s="9">
        <v>162.35499999999999</v>
      </c>
      <c r="I186" s="4">
        <v>7.7539999999999996</v>
      </c>
    </row>
    <row r="187" spans="1:9">
      <c r="A187" s="4" t="str">
        <f t="shared" si="2"/>
        <v>SES21</v>
      </c>
      <c r="B187" s="4" t="s">
        <v>56</v>
      </c>
      <c r="C187" s="31" t="s">
        <v>37</v>
      </c>
      <c r="D187" s="9">
        <v>14</v>
      </c>
      <c r="E187" s="9">
        <v>10.287000000000001</v>
      </c>
      <c r="F187" s="9">
        <v>0.54400000000000004</v>
      </c>
      <c r="G187" s="9">
        <v>282.44099999999997</v>
      </c>
      <c r="H187" s="9">
        <v>170.934</v>
      </c>
      <c r="I187" s="4">
        <v>9.1950000000000003</v>
      </c>
    </row>
    <row r="188" spans="1:9">
      <c r="A188" s="4" t="str">
        <f t="shared" si="2"/>
        <v>SES22</v>
      </c>
      <c r="B188" s="4" t="s">
        <v>56</v>
      </c>
      <c r="C188" s="31" t="s">
        <v>38</v>
      </c>
      <c r="D188" s="9">
        <v>13.833</v>
      </c>
      <c r="E188" s="9">
        <v>9.2059999999999995</v>
      </c>
      <c r="F188" s="9">
        <v>0.19600000000000001</v>
      </c>
      <c r="G188" s="9">
        <v>286.11099999999999</v>
      </c>
      <c r="H188" s="9">
        <v>179.077</v>
      </c>
      <c r="I188" s="4">
        <v>10.631</v>
      </c>
    </row>
    <row r="189" spans="1:9">
      <c r="A189" s="4" t="str">
        <f t="shared" si="2"/>
        <v>SES23</v>
      </c>
      <c r="B189" s="4" t="s">
        <v>56</v>
      </c>
      <c r="C189" s="31" t="s">
        <v>39</v>
      </c>
      <c r="D189" s="9">
        <v>13.819000000000001</v>
      </c>
      <c r="E189" s="9">
        <v>4.0339999999999998</v>
      </c>
      <c r="F189" s="9">
        <v>0.18099999999999999</v>
      </c>
      <c r="G189" s="9">
        <v>287.93400000000003</v>
      </c>
      <c r="H189" s="9">
        <v>183.11199999999999</v>
      </c>
      <c r="I189" s="4">
        <v>10.488</v>
      </c>
    </row>
    <row r="190" spans="1:9">
      <c r="A190" s="4" t="str">
        <f t="shared" si="2"/>
        <v>SES24</v>
      </c>
      <c r="B190" s="4" t="s">
        <v>56</v>
      </c>
      <c r="C190" s="31" t="s">
        <v>40</v>
      </c>
      <c r="D190" s="9">
        <v>13.667</v>
      </c>
      <c r="E190" s="9">
        <v>3.657</v>
      </c>
      <c r="F190" s="9">
        <v>0.255</v>
      </c>
      <c r="G190" s="9">
        <v>291.07400000000001</v>
      </c>
      <c r="H190" s="9">
        <v>189.73099999999999</v>
      </c>
      <c r="I190" s="4">
        <v>10.901999999999999</v>
      </c>
    </row>
    <row r="191" spans="1:9">
      <c r="A191" s="4" t="str">
        <f t="shared" si="2"/>
        <v>SEW12</v>
      </c>
      <c r="B191" s="4" t="s">
        <v>57</v>
      </c>
      <c r="C191" s="31" t="s">
        <v>28</v>
      </c>
      <c r="D191" s="9">
        <v>63.497999999999998</v>
      </c>
      <c r="E191" s="9">
        <v>4.1859999999999999</v>
      </c>
      <c r="F191" s="9">
        <v>1.47</v>
      </c>
      <c r="G191" s="9">
        <v>903.19600000000003</v>
      </c>
      <c r="H191" s="9">
        <v>366.65950000000004</v>
      </c>
      <c r="I191" s="4">
        <v>56.348500000000001</v>
      </c>
    </row>
    <row r="192" spans="1:9">
      <c r="A192" s="4" t="str">
        <f t="shared" si="2"/>
        <v>SEW13</v>
      </c>
      <c r="B192" s="4" t="s">
        <v>57</v>
      </c>
      <c r="C192" s="31" t="s">
        <v>29</v>
      </c>
      <c r="D192" s="9">
        <v>60.427999999999997</v>
      </c>
      <c r="E192" s="9">
        <v>4.5259999999999998</v>
      </c>
      <c r="F192" s="9">
        <v>1.522</v>
      </c>
      <c r="G192" s="9">
        <v>909.83799999999997</v>
      </c>
      <c r="H192" s="9">
        <v>420.0265</v>
      </c>
      <c r="I192" s="4">
        <v>53.622500000000002</v>
      </c>
    </row>
    <row r="193" spans="1:9">
      <c r="A193" s="4" t="str">
        <f t="shared" si="2"/>
        <v>SEW14</v>
      </c>
      <c r="B193" s="4" t="s">
        <v>57</v>
      </c>
      <c r="C193" s="31" t="s">
        <v>30</v>
      </c>
      <c r="D193" s="9">
        <v>58.712000000000003</v>
      </c>
      <c r="E193" s="9">
        <v>11.305999999999999</v>
      </c>
      <c r="F193" s="9">
        <v>2.0059999999999998</v>
      </c>
      <c r="G193" s="9">
        <v>914.90899999999999</v>
      </c>
      <c r="H193" s="9">
        <v>494.94499999999999</v>
      </c>
      <c r="I193" s="4">
        <v>52.539000000000001</v>
      </c>
    </row>
    <row r="194" spans="1:9">
      <c r="A194" s="4" t="str">
        <f t="shared" si="2"/>
        <v>SEW15</v>
      </c>
      <c r="B194" s="4" t="s">
        <v>57</v>
      </c>
      <c r="C194" s="31" t="s">
        <v>31</v>
      </c>
      <c r="D194" s="9">
        <v>54.738999999999997</v>
      </c>
      <c r="E194" s="9">
        <v>16.207000000000001</v>
      </c>
      <c r="F194" s="9">
        <v>2.4089999999999998</v>
      </c>
      <c r="G194" s="9">
        <v>924.81799999999998</v>
      </c>
      <c r="H194" s="9">
        <v>554.50699999999995</v>
      </c>
      <c r="I194" s="4">
        <v>52.0058461538462</v>
      </c>
    </row>
    <row r="195" spans="1:9">
      <c r="A195" s="4" t="str">
        <f t="shared" si="2"/>
        <v>SEW16</v>
      </c>
      <c r="B195" s="4" t="s">
        <v>57</v>
      </c>
      <c r="C195" s="31" t="s">
        <v>32</v>
      </c>
      <c r="D195" s="9">
        <v>52.487000000000002</v>
      </c>
      <c r="E195" s="9">
        <v>27.091999999999999</v>
      </c>
      <c r="F195" s="9">
        <v>1.6559999999999999</v>
      </c>
      <c r="G195" s="9">
        <v>932.43600000000004</v>
      </c>
      <c r="H195" s="9">
        <v>608.06938461538493</v>
      </c>
      <c r="I195" s="4">
        <v>50.784692307692303</v>
      </c>
    </row>
    <row r="196" spans="1:9">
      <c r="A196" s="4" t="str">
        <f t="shared" ref="A196:A233" si="3">B196&amp;RIGHT(C196,2)</f>
        <v>SEW17</v>
      </c>
      <c r="B196" s="4" t="s">
        <v>57</v>
      </c>
      <c r="C196" s="31" t="s">
        <v>33</v>
      </c>
      <c r="D196" s="9">
        <v>56.295999999999999</v>
      </c>
      <c r="E196" s="9">
        <v>27.326000000000001</v>
      </c>
      <c r="F196" s="9">
        <v>1.802</v>
      </c>
      <c r="G196" s="9">
        <v>940.82600000000002</v>
      </c>
      <c r="H196" s="9">
        <v>660.62323076923099</v>
      </c>
      <c r="I196" s="4">
        <v>47.763615384615399</v>
      </c>
    </row>
    <row r="197" spans="1:9">
      <c r="A197" s="4" t="str">
        <f t="shared" si="3"/>
        <v>SEW18</v>
      </c>
      <c r="B197" s="4" t="s">
        <v>57</v>
      </c>
      <c r="C197" s="31" t="s">
        <v>34</v>
      </c>
      <c r="D197" s="9">
        <v>52.216999999999999</v>
      </c>
      <c r="E197" s="9">
        <v>6.22</v>
      </c>
      <c r="F197" s="9">
        <v>1.377</v>
      </c>
      <c r="G197" s="9">
        <v>953.46067176499105</v>
      </c>
      <c r="H197" s="9">
        <v>711.99299999999994</v>
      </c>
      <c r="I197" s="4">
        <v>46.183999999999997</v>
      </c>
    </row>
    <row r="198" spans="1:9">
      <c r="A198" s="4" t="str">
        <f t="shared" si="3"/>
        <v>SEW19</v>
      </c>
      <c r="B198" s="4" t="s">
        <v>57</v>
      </c>
      <c r="C198" s="31" t="s">
        <v>35</v>
      </c>
      <c r="D198" s="9">
        <v>49.13</v>
      </c>
      <c r="E198" s="9">
        <v>7.2779999999999996</v>
      </c>
      <c r="F198" s="9">
        <v>1.212</v>
      </c>
      <c r="G198" s="9">
        <v>964.35500000000002</v>
      </c>
      <c r="H198" s="9">
        <v>754.84399999999994</v>
      </c>
      <c r="I198" s="4">
        <v>50.521000000000001</v>
      </c>
    </row>
    <row r="199" spans="1:9">
      <c r="A199" s="4" t="str">
        <f t="shared" si="3"/>
        <v>SEW20</v>
      </c>
      <c r="B199" s="4" t="s">
        <v>57</v>
      </c>
      <c r="C199" s="31" t="s">
        <v>36</v>
      </c>
      <c r="D199" s="9">
        <v>48.691000000000003</v>
      </c>
      <c r="E199" s="9">
        <v>8.1880000000000006</v>
      </c>
      <c r="F199" s="9">
        <v>0.85899999999999999</v>
      </c>
      <c r="G199" s="9">
        <v>974.24800000000005</v>
      </c>
      <c r="H199" s="9">
        <v>780.14800000000002</v>
      </c>
      <c r="I199" s="4">
        <v>50.497</v>
      </c>
    </row>
    <row r="200" spans="1:9">
      <c r="A200" s="4" t="str">
        <f t="shared" si="3"/>
        <v>SEW21</v>
      </c>
      <c r="B200" s="4" t="s">
        <v>57</v>
      </c>
      <c r="C200" s="31" t="s">
        <v>37</v>
      </c>
      <c r="D200" s="9">
        <v>51.939</v>
      </c>
      <c r="E200" s="9">
        <v>6.1</v>
      </c>
      <c r="F200" s="9">
        <v>2.4710000000000001</v>
      </c>
      <c r="G200" s="9">
        <v>984.33999999999992</v>
      </c>
      <c r="H200" s="9">
        <v>792.428</v>
      </c>
      <c r="I200" s="4">
        <v>42.473999999999997</v>
      </c>
    </row>
    <row r="201" spans="1:9">
      <c r="A201" s="4" t="str">
        <f t="shared" si="3"/>
        <v>SEW22</v>
      </c>
      <c r="B201" s="4" t="s">
        <v>57</v>
      </c>
      <c r="C201" s="31" t="s">
        <v>38</v>
      </c>
      <c r="D201" s="9">
        <v>51.792999999999999</v>
      </c>
      <c r="E201" s="9">
        <v>7.1289999999999996</v>
      </c>
      <c r="F201" s="9">
        <v>1.446</v>
      </c>
      <c r="G201" s="9">
        <v>993.94799999999998</v>
      </c>
      <c r="H201" s="9">
        <v>803.68700000000001</v>
      </c>
      <c r="I201" s="4">
        <v>42.491</v>
      </c>
    </row>
    <row r="202" spans="1:9">
      <c r="A202" s="4" t="str">
        <f t="shared" si="3"/>
        <v>SEW23</v>
      </c>
      <c r="B202" s="4" t="s">
        <v>57</v>
      </c>
      <c r="C202" s="31" t="s">
        <v>39</v>
      </c>
      <c r="D202" s="9">
        <v>51.478000000000002</v>
      </c>
      <c r="E202" s="9">
        <v>6.53</v>
      </c>
      <c r="F202" s="9">
        <v>2.0739999999999998</v>
      </c>
      <c r="G202" s="9">
        <v>1003.66</v>
      </c>
      <c r="H202" s="9">
        <v>813.29399999999998</v>
      </c>
      <c r="I202" s="4">
        <v>42.209000000000003</v>
      </c>
    </row>
    <row r="203" spans="1:9">
      <c r="A203" s="4" t="str">
        <f t="shared" si="3"/>
        <v>SEW24</v>
      </c>
      <c r="B203" s="4" t="s">
        <v>57</v>
      </c>
      <c r="C203" s="31" t="s">
        <v>40</v>
      </c>
      <c r="D203" s="9">
        <v>51.363</v>
      </c>
      <c r="E203" s="9">
        <v>7.2629999999999999</v>
      </c>
      <c r="F203" s="9">
        <v>1.9830000000000001</v>
      </c>
      <c r="G203" s="9">
        <v>1014.859</v>
      </c>
      <c r="H203" s="9">
        <v>822.13599999999997</v>
      </c>
      <c r="I203" s="4">
        <v>42.204999999999998</v>
      </c>
    </row>
    <row r="204" spans="1:9">
      <c r="A204" s="4" t="str">
        <f t="shared" si="3"/>
        <v>SSC12</v>
      </c>
      <c r="B204" s="4" t="s">
        <v>58</v>
      </c>
      <c r="C204" s="31" t="s">
        <v>28</v>
      </c>
      <c r="D204" s="9">
        <v>44.515999999999998</v>
      </c>
      <c r="E204" s="9">
        <v>6.492</v>
      </c>
      <c r="F204" s="9">
        <v>0.36699999999999999</v>
      </c>
      <c r="G204" s="9">
        <v>656.76800000000003</v>
      </c>
      <c r="H204" s="9">
        <v>221.50199999999998</v>
      </c>
      <c r="I204" s="4">
        <v>35.554000000000002</v>
      </c>
    </row>
    <row r="205" spans="1:9">
      <c r="A205" s="4" t="str">
        <f t="shared" si="3"/>
        <v>SSC13</v>
      </c>
      <c r="B205" s="4" t="s">
        <v>58</v>
      </c>
      <c r="C205" s="31" t="s">
        <v>29</v>
      </c>
      <c r="D205" s="9">
        <v>44.59</v>
      </c>
      <c r="E205" s="9">
        <v>4.7469999999999999</v>
      </c>
      <c r="F205" s="9">
        <v>0.57399999999999995</v>
      </c>
      <c r="G205" s="9">
        <v>658.22199999999998</v>
      </c>
      <c r="H205" s="9">
        <v>233.29399999999998</v>
      </c>
      <c r="I205" s="4">
        <v>35.933999999999997</v>
      </c>
    </row>
    <row r="206" spans="1:9">
      <c r="A206" s="4" t="str">
        <f t="shared" si="3"/>
        <v>SSC14</v>
      </c>
      <c r="B206" s="4" t="s">
        <v>58</v>
      </c>
      <c r="C206" s="31" t="s">
        <v>30</v>
      </c>
      <c r="D206" s="9">
        <v>44.521999999999998</v>
      </c>
      <c r="E206" s="9">
        <v>7.843</v>
      </c>
      <c r="F206" s="9">
        <v>0.76200000000000001</v>
      </c>
      <c r="G206" s="9">
        <v>669.83100000000002</v>
      </c>
      <c r="H206" s="9">
        <v>248.73550000000029</v>
      </c>
      <c r="I206" s="4">
        <v>35.768500000000003</v>
      </c>
    </row>
    <row r="207" spans="1:9">
      <c r="A207" s="4" t="str">
        <f t="shared" si="3"/>
        <v>SSC15</v>
      </c>
      <c r="B207" s="4" t="s">
        <v>58</v>
      </c>
      <c r="C207" s="31" t="s">
        <v>31</v>
      </c>
      <c r="D207" s="9">
        <v>45.066000000000003</v>
      </c>
      <c r="E207" s="9">
        <v>3.2370000000000001</v>
      </c>
      <c r="F207" s="9">
        <v>0.79100000000000004</v>
      </c>
      <c r="G207" s="9">
        <v>676.77700000000004</v>
      </c>
      <c r="H207" s="9">
        <v>261.52200000000028</v>
      </c>
      <c r="I207" s="4">
        <v>36.166499999999999</v>
      </c>
    </row>
    <row r="208" spans="1:9">
      <c r="A208" s="4" t="str">
        <f t="shared" si="3"/>
        <v>SSC16</v>
      </c>
      <c r="B208" s="4" t="s">
        <v>58</v>
      </c>
      <c r="C208" s="31" t="s">
        <v>32</v>
      </c>
      <c r="D208" s="9">
        <v>44.996000000000002</v>
      </c>
      <c r="E208" s="9">
        <v>2.5219999999999998</v>
      </c>
      <c r="F208" s="9">
        <v>0.73499999999999999</v>
      </c>
      <c r="G208" s="9">
        <v>679.93200000000002</v>
      </c>
      <c r="H208" s="9">
        <v>273.77050000000031</v>
      </c>
      <c r="I208" s="4">
        <v>36.926499999999997</v>
      </c>
    </row>
    <row r="209" spans="1:9">
      <c r="A209" s="4" t="str">
        <f t="shared" si="3"/>
        <v>SSC17</v>
      </c>
      <c r="B209" s="4" t="s">
        <v>58</v>
      </c>
      <c r="C209" s="31" t="s">
        <v>33</v>
      </c>
      <c r="D209" s="9">
        <v>47.018000000000001</v>
      </c>
      <c r="E209" s="9">
        <v>3.0110000000000001</v>
      </c>
      <c r="F209" s="9">
        <v>0.68500000000000005</v>
      </c>
      <c r="G209" s="9">
        <v>681.83</v>
      </c>
      <c r="H209" s="9">
        <v>281.66300000000001</v>
      </c>
      <c r="I209" s="4">
        <v>37.386000000000003</v>
      </c>
    </row>
    <row r="210" spans="1:9">
      <c r="A210" s="4" t="str">
        <f t="shared" si="3"/>
        <v>SSC18</v>
      </c>
      <c r="B210" s="4" t="s">
        <v>58</v>
      </c>
      <c r="C210" s="31" t="s">
        <v>34</v>
      </c>
      <c r="D210" s="9">
        <v>42.627000000000002</v>
      </c>
      <c r="E210" s="9">
        <v>5.6280000000000001</v>
      </c>
      <c r="F210" s="9">
        <v>0.85299999999999998</v>
      </c>
      <c r="G210" s="9">
        <v>693.23099999999999</v>
      </c>
      <c r="H210" s="9">
        <v>289.75564931499252</v>
      </c>
      <c r="I210" s="4">
        <v>34.557250000000003</v>
      </c>
    </row>
    <row r="211" spans="1:9">
      <c r="A211" s="4" t="str">
        <f t="shared" si="3"/>
        <v>SSC19</v>
      </c>
      <c r="B211" s="4" t="s">
        <v>58</v>
      </c>
      <c r="C211" s="31" t="s">
        <v>35</v>
      </c>
      <c r="D211" s="9">
        <v>45.295000000000002</v>
      </c>
      <c r="E211" s="9">
        <v>6.1989999999999998</v>
      </c>
      <c r="F211" s="9">
        <v>0.60799999999999998</v>
      </c>
      <c r="G211" s="9">
        <v>691.81899999999996</v>
      </c>
      <c r="H211" s="9">
        <v>304.46384999999998</v>
      </c>
      <c r="I211" s="4">
        <v>40.030999999999999</v>
      </c>
    </row>
    <row r="212" spans="1:9">
      <c r="A212" s="4" t="str">
        <f t="shared" si="3"/>
        <v>SSC20</v>
      </c>
      <c r="B212" s="4" t="s">
        <v>58</v>
      </c>
      <c r="C212" s="31" t="s">
        <v>36</v>
      </c>
      <c r="D212" s="9">
        <v>42.649000000000001</v>
      </c>
      <c r="E212" s="9">
        <v>4.2169999999999996</v>
      </c>
      <c r="F212" s="9">
        <v>0.56999999999999995</v>
      </c>
      <c r="G212" s="9">
        <v>699.99099999999999</v>
      </c>
      <c r="H212" s="9">
        <v>317.10500000000002</v>
      </c>
      <c r="I212" s="4">
        <v>37.969000000000001</v>
      </c>
    </row>
    <row r="213" spans="1:9">
      <c r="A213" s="4" t="str">
        <f t="shared" si="3"/>
        <v>SSC21</v>
      </c>
      <c r="B213" s="4" t="s">
        <v>58</v>
      </c>
      <c r="C213" s="31" t="s">
        <v>37</v>
      </c>
      <c r="D213" s="9">
        <v>42.67</v>
      </c>
      <c r="E213" s="9">
        <v>2.3370000000000002</v>
      </c>
      <c r="F213" s="9">
        <v>0.35699999999999998</v>
      </c>
      <c r="G213" s="9">
        <v>704.01300000000003</v>
      </c>
      <c r="H213" s="9">
        <v>324.10300000000001</v>
      </c>
      <c r="I213" s="4">
        <v>34.652999999999999</v>
      </c>
    </row>
    <row r="214" spans="1:9">
      <c r="A214" s="4" t="str">
        <f t="shared" si="3"/>
        <v>SSC22</v>
      </c>
      <c r="B214" s="4" t="s">
        <v>58</v>
      </c>
      <c r="C214" s="31" t="s">
        <v>38</v>
      </c>
      <c r="D214" s="9">
        <v>42.578000000000003</v>
      </c>
      <c r="E214" s="9">
        <v>2.2309999999999999</v>
      </c>
      <c r="F214" s="9">
        <v>1.2</v>
      </c>
      <c r="G214" s="9">
        <v>707.46299999999997</v>
      </c>
      <c r="H214" s="9">
        <v>330.30133333333299</v>
      </c>
      <c r="I214" s="4">
        <v>35.088000000000001</v>
      </c>
    </row>
    <row r="215" spans="1:9">
      <c r="A215" s="4" t="str">
        <f t="shared" si="3"/>
        <v>SSC23</v>
      </c>
      <c r="B215" s="4" t="s">
        <v>58</v>
      </c>
      <c r="C215" s="31" t="s">
        <v>39</v>
      </c>
      <c r="D215" s="9">
        <v>42.331000000000003</v>
      </c>
      <c r="E215" s="9">
        <v>4.3550000000000004</v>
      </c>
      <c r="F215" s="9">
        <v>0.10299999999999999</v>
      </c>
      <c r="G215" s="9">
        <v>712.71</v>
      </c>
      <c r="H215" s="9">
        <v>340.07266666666698</v>
      </c>
      <c r="I215" s="4">
        <v>35.237583333333298</v>
      </c>
    </row>
    <row r="216" spans="1:9">
      <c r="A216" s="4" t="str">
        <f t="shared" si="3"/>
        <v>SSC24</v>
      </c>
      <c r="B216" s="4" t="s">
        <v>58</v>
      </c>
      <c r="C216" s="31" t="s">
        <v>40</v>
      </c>
      <c r="D216" s="9">
        <v>42.050000000000011</v>
      </c>
      <c r="E216" s="9">
        <v>5.4619999999999997</v>
      </c>
      <c r="F216" s="9">
        <v>1.2609999999999999</v>
      </c>
      <c r="G216" s="9">
        <v>717.4079999999999</v>
      </c>
      <c r="H216" s="9">
        <v>344.86441666666667</v>
      </c>
      <c r="I216" s="4">
        <v>35.235916666666661</v>
      </c>
    </row>
    <row r="217" spans="1:9">
      <c r="A217" s="4" t="str">
        <f t="shared" si="3"/>
        <v>SVE19</v>
      </c>
      <c r="B217" s="4" t="s">
        <v>59</v>
      </c>
      <c r="C217" s="31" t="s">
        <v>35</v>
      </c>
      <c r="D217" s="9">
        <v>193.82300000000001</v>
      </c>
      <c r="E217" s="9">
        <v>57.281999999999996</v>
      </c>
      <c r="F217" s="9">
        <v>2.0840000000000001</v>
      </c>
      <c r="G217" s="9">
        <v>3455.63</v>
      </c>
      <c r="H217" s="9">
        <v>1506.17</v>
      </c>
      <c r="I217" s="4">
        <v>155.827</v>
      </c>
    </row>
    <row r="218" spans="1:9">
      <c r="A218" s="4" t="str">
        <f t="shared" si="3"/>
        <v>SVE20</v>
      </c>
      <c r="B218" s="4" t="s">
        <v>59</v>
      </c>
      <c r="C218" s="31" t="s">
        <v>36</v>
      </c>
      <c r="D218" s="9">
        <v>195.93700000000001</v>
      </c>
      <c r="E218" s="9">
        <v>61.195999999999998</v>
      </c>
      <c r="F218" s="9">
        <v>0.33</v>
      </c>
      <c r="G218" s="9">
        <v>3486.6640000000002</v>
      </c>
      <c r="H218" s="9">
        <v>1562.1884453836201</v>
      </c>
      <c r="I218" s="4">
        <v>154.495196721312</v>
      </c>
    </row>
    <row r="219" spans="1:9">
      <c r="A219" s="4" t="str">
        <f t="shared" si="3"/>
        <v>SVE21</v>
      </c>
      <c r="B219" s="4" t="s">
        <v>59</v>
      </c>
      <c r="C219" s="31" t="s">
        <v>37</v>
      </c>
      <c r="D219" s="9">
        <v>197.36</v>
      </c>
      <c r="E219" s="9">
        <v>0.10299999999999999</v>
      </c>
      <c r="F219" s="9">
        <v>0</v>
      </c>
      <c r="G219" s="9">
        <v>3514.2550000000001</v>
      </c>
      <c r="H219" s="9">
        <v>1614.596</v>
      </c>
      <c r="I219" s="4">
        <v>142.78399999999999</v>
      </c>
    </row>
    <row r="220" spans="1:9">
      <c r="A220" s="4" t="str">
        <f t="shared" si="3"/>
        <v>SVE22</v>
      </c>
      <c r="B220" s="4" t="s">
        <v>59</v>
      </c>
      <c r="C220" s="31" t="s">
        <v>38</v>
      </c>
      <c r="D220" s="9">
        <v>198.22499999999999</v>
      </c>
      <c r="E220" s="9">
        <v>133.245</v>
      </c>
      <c r="F220" s="9">
        <v>2.5250000000000004</v>
      </c>
      <c r="G220" s="9">
        <v>3527.1930000000002</v>
      </c>
      <c r="H220" s="9">
        <v>1665.37160546878</v>
      </c>
      <c r="I220" s="4">
        <v>159.4614</v>
      </c>
    </row>
    <row r="221" spans="1:9">
      <c r="A221" s="4" t="str">
        <f t="shared" si="3"/>
        <v>SVE23</v>
      </c>
      <c r="B221" s="4" t="s">
        <v>59</v>
      </c>
      <c r="C221" s="31" t="s">
        <v>39</v>
      </c>
      <c r="D221" s="9">
        <v>198.887</v>
      </c>
      <c r="E221" s="9">
        <v>156.51400000000001</v>
      </c>
      <c r="F221" s="9">
        <v>3.286</v>
      </c>
      <c r="G221" s="9">
        <v>3551.712</v>
      </c>
      <c r="H221" s="9">
        <v>1747.645</v>
      </c>
      <c r="I221" s="4">
        <v>158.98500000000001</v>
      </c>
    </row>
    <row r="222" spans="1:9">
      <c r="A222" s="4" t="str">
        <f t="shared" si="3"/>
        <v>SVE24</v>
      </c>
      <c r="B222" s="4" t="s">
        <v>59</v>
      </c>
      <c r="C222" s="31" t="s">
        <v>40</v>
      </c>
      <c r="D222" s="9">
        <v>198.22099999999998</v>
      </c>
      <c r="E222" s="9">
        <v>192.05799999999999</v>
      </c>
      <c r="F222" s="9">
        <v>3.165</v>
      </c>
      <c r="G222" s="9">
        <v>3578.6829999999995</v>
      </c>
      <c r="H222" s="9">
        <v>1824.174472710193</v>
      </c>
      <c r="I222" s="4">
        <v>161.48316</v>
      </c>
    </row>
    <row r="223" spans="1:9">
      <c r="A223" s="4" t="str">
        <f t="shared" si="3"/>
        <v>HDD19</v>
      </c>
      <c r="B223" s="4" t="s">
        <v>60</v>
      </c>
      <c r="C223" s="31" t="s">
        <v>35</v>
      </c>
      <c r="D223" s="9">
        <v>8.4269999999999996</v>
      </c>
      <c r="E223" s="9">
        <v>1.5920000000000001</v>
      </c>
      <c r="F223" s="9">
        <v>3.0000000000000001E-3</v>
      </c>
      <c r="G223" s="9">
        <v>96.97</v>
      </c>
      <c r="H223" s="9">
        <v>51.686999999999998</v>
      </c>
      <c r="I223" s="4">
        <v>6.6120000000000001</v>
      </c>
    </row>
    <row r="224" spans="1:9">
      <c r="A224" s="4" t="str">
        <f t="shared" si="3"/>
        <v>HDD20</v>
      </c>
      <c r="B224" s="4" t="s">
        <v>60</v>
      </c>
      <c r="C224" s="31" t="s">
        <v>36</v>
      </c>
      <c r="D224" s="9">
        <v>8.4290000000000003</v>
      </c>
      <c r="E224" s="9">
        <v>5.3879999999999999</v>
      </c>
      <c r="F224" s="9">
        <v>7.0000000000000001E-3</v>
      </c>
      <c r="G224" s="9">
        <v>97.323999999999998</v>
      </c>
      <c r="H224" s="9">
        <v>52.2575847000343</v>
      </c>
      <c r="I224" s="4">
        <v>6.5123306011772701</v>
      </c>
    </row>
    <row r="225" spans="1:9">
      <c r="A225" s="4" t="str">
        <f t="shared" si="3"/>
        <v>HDD21</v>
      </c>
      <c r="B225" s="4" t="s">
        <v>60</v>
      </c>
      <c r="C225" s="31" t="s">
        <v>37</v>
      </c>
      <c r="D225" s="9">
        <v>8.4090000000000007</v>
      </c>
      <c r="E225" s="9">
        <v>2.29</v>
      </c>
      <c r="F225" s="9">
        <v>7.0000000000000001E-3</v>
      </c>
      <c r="G225" s="9">
        <v>97.811000000000007</v>
      </c>
      <c r="H225" s="9">
        <v>53.512</v>
      </c>
      <c r="I225" s="4">
        <v>6.4710000000000001</v>
      </c>
    </row>
    <row r="226" spans="1:9">
      <c r="A226" s="4" t="str">
        <f t="shared" si="3"/>
        <v>HDD22</v>
      </c>
      <c r="B226" s="4" t="s">
        <v>60</v>
      </c>
      <c r="C226" s="31" t="s">
        <v>38</v>
      </c>
      <c r="D226" s="9">
        <v>8.3439999999999994</v>
      </c>
      <c r="E226" s="9">
        <v>2.7410000000000001</v>
      </c>
      <c r="F226" s="9">
        <v>3.4000000000000002E-2</v>
      </c>
      <c r="G226" s="9">
        <v>97.751999999999995</v>
      </c>
      <c r="H226" s="9">
        <v>54.192</v>
      </c>
      <c r="I226" s="4">
        <v>6.42</v>
      </c>
    </row>
    <row r="227" spans="1:9">
      <c r="A227" s="4" t="str">
        <f t="shared" si="3"/>
        <v>HDD23</v>
      </c>
      <c r="B227" s="4" t="s">
        <v>60</v>
      </c>
      <c r="C227" s="31" t="s">
        <v>39</v>
      </c>
      <c r="D227" s="9">
        <v>7.4349999999999996</v>
      </c>
      <c r="E227" s="9">
        <v>2.65</v>
      </c>
      <c r="F227" s="9">
        <v>3.9E-2</v>
      </c>
      <c r="G227" s="9">
        <v>98.515000000000001</v>
      </c>
      <c r="H227" s="9">
        <v>55.113</v>
      </c>
      <c r="I227" s="4">
        <v>6.375</v>
      </c>
    </row>
    <row r="228" spans="1:9">
      <c r="A228" s="4" t="str">
        <f t="shared" si="3"/>
        <v>HDD24</v>
      </c>
      <c r="B228" s="4" t="s">
        <v>60</v>
      </c>
      <c r="C228" s="31" t="s">
        <v>40</v>
      </c>
      <c r="D228" s="9">
        <v>7.4080000000000004</v>
      </c>
      <c r="E228" s="9">
        <v>2.3360000000000003</v>
      </c>
      <c r="F228" s="9">
        <v>6.0000000000000001E-3</v>
      </c>
      <c r="G228" s="9">
        <v>99.054000000000016</v>
      </c>
      <c r="H228" s="9">
        <v>56.219289618278623</v>
      </c>
      <c r="I228" s="4">
        <v>6.4891174863530114</v>
      </c>
    </row>
    <row r="229" spans="1:9">
      <c r="A229" s="4" t="str">
        <f t="shared" si="3"/>
        <v>SWB12</v>
      </c>
      <c r="B229" s="4" t="s">
        <v>46</v>
      </c>
      <c r="C229" s="31" t="s">
        <v>28</v>
      </c>
      <c r="D229" s="9">
        <v>91.234000000000009</v>
      </c>
      <c r="E229" s="9">
        <v>18.180999999999997</v>
      </c>
      <c r="F229" s="9">
        <v>1.647</v>
      </c>
      <c r="G229" s="9">
        <v>900.18988000000002</v>
      </c>
      <c r="H229" s="9">
        <v>616.54916666666679</v>
      </c>
      <c r="I229" s="4">
        <v>81.819583333333298</v>
      </c>
    </row>
    <row r="230" spans="1:9">
      <c r="A230" s="4" t="str">
        <f t="shared" si="3"/>
        <v>SWB13</v>
      </c>
      <c r="B230" s="4" t="s">
        <v>46</v>
      </c>
      <c r="C230" s="31" t="s">
        <v>29</v>
      </c>
      <c r="D230" s="9">
        <v>91.475999999999999</v>
      </c>
      <c r="E230" s="9">
        <v>20.795999999999999</v>
      </c>
      <c r="F230" s="9">
        <v>1.7590000000000001</v>
      </c>
      <c r="G230" s="9">
        <v>905.52099999999996</v>
      </c>
      <c r="H230" s="9">
        <v>641.91633333333357</v>
      </c>
      <c r="I230" s="4">
        <v>81.623500000000007</v>
      </c>
    </row>
    <row r="231" spans="1:9">
      <c r="A231" s="4" t="str">
        <f t="shared" si="3"/>
        <v>SWB14</v>
      </c>
      <c r="B231" s="4" t="s">
        <v>46</v>
      </c>
      <c r="C231" s="31" t="s">
        <v>30</v>
      </c>
      <c r="D231" s="9">
        <v>91.710902002376301</v>
      </c>
      <c r="E231" s="9">
        <v>28.851000000000003</v>
      </c>
      <c r="F231" s="9">
        <v>1.8879999999999999</v>
      </c>
      <c r="G231" s="9">
        <v>911.83209799762403</v>
      </c>
      <c r="H231" s="9">
        <v>661.08791666666616</v>
      </c>
      <c r="I231" s="4">
        <v>82.173916666666699</v>
      </c>
    </row>
    <row r="232" spans="1:9">
      <c r="A232" s="4" t="str">
        <f t="shared" si="3"/>
        <v>SWB15</v>
      </c>
      <c r="B232" s="4" t="s">
        <v>46</v>
      </c>
      <c r="C232" s="31" t="s">
        <v>31</v>
      </c>
      <c r="D232" s="9">
        <v>93.271001069749104</v>
      </c>
      <c r="E232" s="9">
        <v>37.156999999999996</v>
      </c>
      <c r="F232" s="9">
        <v>2.1850000000000001</v>
      </c>
      <c r="G232" s="9">
        <v>916.82799893025094</v>
      </c>
      <c r="H232" s="9">
        <v>677.70116666666615</v>
      </c>
      <c r="I232" s="4">
        <v>83.450083333333296</v>
      </c>
    </row>
    <row r="233" spans="1:9">
      <c r="A233" s="4" t="str">
        <f t="shared" si="3"/>
        <v>SWB16</v>
      </c>
      <c r="B233" s="4" t="s">
        <v>46</v>
      </c>
      <c r="C233" s="31" t="s">
        <v>32</v>
      </c>
      <c r="D233" s="9">
        <v>86.396000000000001</v>
      </c>
      <c r="E233" s="9">
        <v>38.114000000000004</v>
      </c>
      <c r="F233" s="9">
        <v>2.7730000000000001</v>
      </c>
      <c r="G233" s="9">
        <v>932.84900000000005</v>
      </c>
      <c r="H233" s="9">
        <v>698.03591666666648</v>
      </c>
      <c r="I233" s="4">
        <v>78.910250000000005</v>
      </c>
    </row>
  </sheetData>
  <phoneticPr fontId="7" type="noConversion"/>
  <conditionalFormatting sqref="D236:G236">
    <cfRule type="containsText" dxfId="2" priority="1" operator="containsText" text="FALSE">
      <formula>NOT(ISERROR(SEARCH("FALSE",D236)))</formula>
    </cfRule>
    <cfRule type="containsText" dxfId="1" priority="2" operator="containsText" text="TRUE">
      <formula>NOT(ISERROR(SEARCH("TRUE",D236)))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6D6FD-1495-4695-8BE3-A9A958E05049}">
  <sheetPr codeName="Sheet4">
    <tabColor rgb="FFFFDB8E"/>
  </sheetPr>
  <dimension ref="A1:G139"/>
  <sheetViews>
    <sheetView zoomScale="80" zoomScaleNormal="80" workbookViewId="0">
      <pane xSplit="2" ySplit="3" topLeftCell="C4" activePane="bottomRight" state="frozen"/>
      <selection pane="bottomRight"/>
      <selection pane="bottomLeft" activeCell="A4" sqref="A4"/>
      <selection pane="topRight" activeCell="C1" sqref="C1"/>
    </sheetView>
  </sheetViews>
  <sheetFormatPr defaultColWidth="9" defaultRowHeight="13.15"/>
  <cols>
    <col min="1" max="2" width="9" style="4"/>
    <col min="3" max="3" width="14" style="4" customWidth="1"/>
    <col min="4" max="4" width="14.140625" style="4" customWidth="1"/>
    <col min="5" max="5" width="10.42578125" style="4" customWidth="1"/>
    <col min="6" max="6" width="7.5703125" style="4" customWidth="1"/>
    <col min="7" max="7" width="11.85546875" style="4" customWidth="1"/>
    <col min="8" max="8" width="9" style="4"/>
    <col min="9" max="9" width="11.28515625" style="4" customWidth="1"/>
    <col min="10" max="16384" width="9" style="4"/>
  </cols>
  <sheetData>
    <row r="1" spans="1:7" ht="26.25">
      <c r="A1" s="90"/>
      <c r="B1" s="90"/>
      <c r="C1" s="91" t="s">
        <v>13</v>
      </c>
      <c r="D1" s="91" t="s">
        <v>14</v>
      </c>
      <c r="E1" s="92" t="s">
        <v>61</v>
      </c>
      <c r="F1" s="6"/>
    </row>
    <row r="2" spans="1:7" ht="52.5">
      <c r="A2" s="90"/>
      <c r="B2" s="90"/>
      <c r="C2" s="93" t="s">
        <v>62</v>
      </c>
      <c r="D2" s="93" t="s">
        <v>63</v>
      </c>
      <c r="E2" s="93" t="s">
        <v>62</v>
      </c>
      <c r="F2" s="93"/>
    </row>
    <row r="3" spans="1:7" s="6" customFormat="1" ht="26.25">
      <c r="A3" s="93" t="s">
        <v>19</v>
      </c>
      <c r="B3" s="93" t="s">
        <v>20</v>
      </c>
      <c r="C3" s="93" t="s">
        <v>64</v>
      </c>
      <c r="D3" s="93" t="s">
        <v>64</v>
      </c>
      <c r="E3" s="93" t="s">
        <v>64</v>
      </c>
      <c r="F3" s="93"/>
      <c r="G3" s="6" t="s">
        <v>18</v>
      </c>
    </row>
    <row r="4" spans="1:7">
      <c r="A4" s="4" t="s">
        <v>27</v>
      </c>
      <c r="B4" s="4" t="s">
        <v>34</v>
      </c>
      <c r="C4" s="94">
        <v>91518</v>
      </c>
      <c r="D4" s="95">
        <v>4.6369999999999996</v>
      </c>
      <c r="E4" s="9">
        <f>IF(OR($B4="2017-18",$B4&gt;"2018-19"),C4/1000,C4)</f>
        <v>91.518000000000001</v>
      </c>
      <c r="F4" s="9"/>
      <c r="G4" s="4" t="str">
        <f>A4&amp;RIGHT(B4,2)</f>
        <v>ANH18</v>
      </c>
    </row>
    <row r="5" spans="1:7">
      <c r="A5" s="4" t="s">
        <v>27</v>
      </c>
      <c r="B5" s="4" t="s">
        <v>35</v>
      </c>
      <c r="C5" s="94">
        <v>92.328000000000003</v>
      </c>
      <c r="D5" s="95">
        <v>6.6239999999999997</v>
      </c>
      <c r="E5" s="9">
        <f t="shared" ref="E5:E68" si="0">IF(OR(B5="2017-18",B5&gt;"2018-19"),C5/1000,C5)</f>
        <v>92.328000000000003</v>
      </c>
      <c r="F5" s="9"/>
      <c r="G5" s="4" t="str">
        <f t="shared" ref="G5:G68" si="1">A5&amp;RIGHT(B5,2)</f>
        <v>ANH19</v>
      </c>
    </row>
    <row r="6" spans="1:7">
      <c r="A6" s="4" t="s">
        <v>27</v>
      </c>
      <c r="B6" s="4" t="s">
        <v>36</v>
      </c>
      <c r="C6" s="94">
        <v>114635</v>
      </c>
      <c r="D6" s="95">
        <v>4.7699999999999996</v>
      </c>
      <c r="E6" s="9">
        <f t="shared" si="0"/>
        <v>114.63500000000001</v>
      </c>
      <c r="F6" s="9"/>
      <c r="G6" s="4" t="str">
        <f t="shared" si="1"/>
        <v>ANH20</v>
      </c>
    </row>
    <row r="7" spans="1:7">
      <c r="A7" s="4" t="s">
        <v>27</v>
      </c>
      <c r="B7" s="4" t="s">
        <v>37</v>
      </c>
      <c r="C7" s="94">
        <v>240491</v>
      </c>
      <c r="D7" s="95">
        <v>10.612</v>
      </c>
      <c r="E7" s="9">
        <f t="shared" si="0"/>
        <v>240.49100000000001</v>
      </c>
      <c r="F7" s="9"/>
      <c r="G7" s="4" t="str">
        <f t="shared" si="1"/>
        <v>ANH21</v>
      </c>
    </row>
    <row r="8" spans="1:7">
      <c r="A8" s="4" t="s">
        <v>27</v>
      </c>
      <c r="B8" s="4" t="s">
        <v>38</v>
      </c>
      <c r="C8" s="94">
        <v>234278</v>
      </c>
      <c r="D8" s="95">
        <v>10.337999999999999</v>
      </c>
      <c r="E8" s="9">
        <f t="shared" si="0"/>
        <v>234.27799999999999</v>
      </c>
      <c r="F8" s="9"/>
      <c r="G8" s="4" t="str">
        <f t="shared" si="1"/>
        <v>ANH22</v>
      </c>
    </row>
    <row r="9" spans="1:7">
      <c r="A9" s="4" t="s">
        <v>27</v>
      </c>
      <c r="B9" s="4" t="s">
        <v>39</v>
      </c>
      <c r="C9" s="94">
        <v>237104</v>
      </c>
      <c r="D9" s="95">
        <v>10.462999999999999</v>
      </c>
      <c r="E9" s="9">
        <f t="shared" si="0"/>
        <v>237.10400000000001</v>
      </c>
      <c r="F9" s="9"/>
      <c r="G9" s="4" t="str">
        <f t="shared" si="1"/>
        <v>ANH23</v>
      </c>
    </row>
    <row r="10" spans="1:7">
      <c r="A10" s="4" t="s">
        <v>27</v>
      </c>
      <c r="B10" s="4" t="s">
        <v>40</v>
      </c>
      <c r="C10" s="94">
        <v>240705</v>
      </c>
      <c r="D10" s="95">
        <v>10.622</v>
      </c>
      <c r="E10" s="9">
        <f t="shared" si="0"/>
        <v>240.70500000000001</v>
      </c>
      <c r="F10" s="9"/>
      <c r="G10" s="4" t="str">
        <f t="shared" si="1"/>
        <v>ANH24</v>
      </c>
    </row>
    <row r="11" spans="1:7">
      <c r="A11" s="4" t="s">
        <v>27</v>
      </c>
      <c r="B11" s="4" t="s">
        <v>65</v>
      </c>
      <c r="C11" s="94">
        <v>232599</v>
      </c>
      <c r="D11" s="95">
        <v>10.263999999999999</v>
      </c>
      <c r="E11" s="9">
        <f t="shared" si="0"/>
        <v>232.59899999999999</v>
      </c>
      <c r="F11" s="9"/>
      <c r="G11" s="4" t="str">
        <f t="shared" si="1"/>
        <v>ANH25</v>
      </c>
    </row>
    <row r="12" spans="1:7">
      <c r="A12" s="4" t="s">
        <v>48</v>
      </c>
      <c r="B12" s="4" t="s">
        <v>34</v>
      </c>
      <c r="C12" s="94">
        <v>8019</v>
      </c>
      <c r="D12" s="95">
        <v>2.089</v>
      </c>
      <c r="E12" s="9">
        <f t="shared" si="0"/>
        <v>8.0190000000000001</v>
      </c>
      <c r="F12" s="9"/>
      <c r="G12" s="4" t="str">
        <f t="shared" si="1"/>
        <v>WSH18</v>
      </c>
    </row>
    <row r="13" spans="1:7">
      <c r="A13" s="4" t="s">
        <v>48</v>
      </c>
      <c r="B13" s="4" t="s">
        <v>35</v>
      </c>
      <c r="C13" s="94">
        <v>8.8729999999999993</v>
      </c>
      <c r="D13" s="95">
        <v>2.2999999999999998</v>
      </c>
      <c r="E13" s="9">
        <f t="shared" si="0"/>
        <v>8.8729999999999993</v>
      </c>
      <c r="F13" s="9"/>
      <c r="G13" s="4" t="str">
        <f t="shared" si="1"/>
        <v>WSH19</v>
      </c>
    </row>
    <row r="14" spans="1:7">
      <c r="A14" s="4" t="s">
        <v>48</v>
      </c>
      <c r="B14" s="4" t="s">
        <v>36</v>
      </c>
      <c r="C14" s="94">
        <v>8309</v>
      </c>
      <c r="D14" s="95">
        <v>2.9279999999999999</v>
      </c>
      <c r="E14" s="9">
        <f t="shared" si="0"/>
        <v>8.3089999999999993</v>
      </c>
      <c r="F14" s="9"/>
      <c r="G14" s="4" t="str">
        <f t="shared" si="1"/>
        <v>WSH20</v>
      </c>
    </row>
    <row r="15" spans="1:7">
      <c r="A15" s="4" t="s">
        <v>48</v>
      </c>
      <c r="B15" s="4" t="s">
        <v>37</v>
      </c>
      <c r="C15" s="94">
        <v>11371</v>
      </c>
      <c r="D15" s="95">
        <v>2.9279999999999999</v>
      </c>
      <c r="E15" s="9">
        <f t="shared" si="0"/>
        <v>11.371</v>
      </c>
      <c r="F15" s="9"/>
      <c r="G15" s="4" t="str">
        <f t="shared" si="1"/>
        <v>WSH21</v>
      </c>
    </row>
    <row r="16" spans="1:7">
      <c r="A16" s="4" t="s">
        <v>48</v>
      </c>
      <c r="B16" s="4" t="s">
        <v>38</v>
      </c>
      <c r="C16" s="94">
        <v>11471</v>
      </c>
      <c r="D16" s="95">
        <v>2.9279999999999999</v>
      </c>
      <c r="E16" s="9">
        <f t="shared" si="0"/>
        <v>11.471</v>
      </c>
      <c r="F16" s="9"/>
      <c r="G16" s="4" t="str">
        <f t="shared" si="1"/>
        <v>WSH22</v>
      </c>
    </row>
    <row r="17" spans="1:7">
      <c r="A17" s="4" t="s">
        <v>48</v>
      </c>
      <c r="B17" s="4" t="s">
        <v>39</v>
      </c>
      <c r="C17" s="94">
        <v>11421</v>
      </c>
      <c r="D17" s="95">
        <v>2.9279999999999999</v>
      </c>
      <c r="E17" s="9">
        <f t="shared" si="0"/>
        <v>11.420999999999999</v>
      </c>
      <c r="F17" s="9"/>
      <c r="G17" s="4" t="str">
        <f t="shared" si="1"/>
        <v>WSH23</v>
      </c>
    </row>
    <row r="18" spans="1:7">
      <c r="A18" s="4" t="s">
        <v>48</v>
      </c>
      <c r="B18" s="4" t="s">
        <v>40</v>
      </c>
      <c r="C18" s="94">
        <v>11571</v>
      </c>
      <c r="D18" s="95">
        <v>2.9279999999999999</v>
      </c>
      <c r="E18" s="9">
        <f t="shared" si="0"/>
        <v>11.571</v>
      </c>
      <c r="F18" s="9"/>
      <c r="G18" s="4" t="str">
        <f t="shared" si="1"/>
        <v>WSH24</v>
      </c>
    </row>
    <row r="19" spans="1:7">
      <c r="A19" s="4" t="s">
        <v>48</v>
      </c>
      <c r="B19" s="4" t="s">
        <v>65</v>
      </c>
      <c r="C19" s="94">
        <v>11671</v>
      </c>
      <c r="D19" s="95">
        <v>2.9279999999999999</v>
      </c>
      <c r="E19" s="9">
        <f t="shared" si="0"/>
        <v>11.670999999999999</v>
      </c>
      <c r="F19" s="9"/>
      <c r="G19" s="4" t="str">
        <f t="shared" si="1"/>
        <v>WSH25</v>
      </c>
    </row>
    <row r="20" spans="1:7">
      <c r="A20" s="4" t="s">
        <v>60</v>
      </c>
      <c r="B20" s="4" t="s">
        <v>34</v>
      </c>
      <c r="C20" s="94">
        <v>1303</v>
      </c>
      <c r="D20" s="95">
        <v>7.9000000000000001E-2</v>
      </c>
      <c r="E20" s="9">
        <f t="shared" si="0"/>
        <v>1.3029999999999999</v>
      </c>
      <c r="F20" s="9"/>
      <c r="G20" s="4" t="str">
        <f t="shared" si="1"/>
        <v>HDD18</v>
      </c>
    </row>
    <row r="21" spans="1:7">
      <c r="A21" s="4" t="s">
        <v>60</v>
      </c>
      <c r="B21" s="4" t="s">
        <v>35</v>
      </c>
      <c r="C21" s="94">
        <v>1.5920000000000001</v>
      </c>
      <c r="D21" s="95">
        <v>3.0000000000000001E-3</v>
      </c>
      <c r="E21" s="9">
        <f t="shared" si="0"/>
        <v>1.5920000000000001</v>
      </c>
      <c r="F21" s="9"/>
      <c r="G21" s="4" t="str">
        <f t="shared" si="1"/>
        <v>HDD19</v>
      </c>
    </row>
    <row r="22" spans="1:7">
      <c r="A22" s="4" t="s">
        <v>60</v>
      </c>
      <c r="B22" s="4" t="s">
        <v>36</v>
      </c>
      <c r="C22" s="94">
        <v>1303</v>
      </c>
      <c r="D22" s="95">
        <v>7.9000000000000001E-2</v>
      </c>
      <c r="E22" s="9">
        <f t="shared" si="0"/>
        <v>1.3029999999999999</v>
      </c>
      <c r="F22" s="9"/>
      <c r="G22" s="4" t="str">
        <f t="shared" si="1"/>
        <v>HDD20</v>
      </c>
    </row>
    <row r="23" spans="1:7">
      <c r="A23" s="4" t="s">
        <v>60</v>
      </c>
      <c r="B23" s="4" t="s">
        <v>37</v>
      </c>
      <c r="C23" s="94">
        <v>1329</v>
      </c>
      <c r="D23" s="95">
        <v>8.1000000000000003E-2</v>
      </c>
      <c r="E23" s="9">
        <f t="shared" si="0"/>
        <v>1.329</v>
      </c>
      <c r="F23" s="9"/>
      <c r="G23" s="4" t="str">
        <f t="shared" si="1"/>
        <v>HDD21</v>
      </c>
    </row>
    <row r="24" spans="1:7">
      <c r="A24" s="4" t="s">
        <v>60</v>
      </c>
      <c r="B24" s="4" t="s">
        <v>38</v>
      </c>
      <c r="C24" s="94">
        <v>1356</v>
      </c>
      <c r="D24" s="95">
        <v>8.2000000000000003E-2</v>
      </c>
      <c r="E24" s="9">
        <f t="shared" si="0"/>
        <v>1.3560000000000001</v>
      </c>
      <c r="F24" s="9"/>
      <c r="G24" s="4" t="str">
        <f t="shared" si="1"/>
        <v>HDD22</v>
      </c>
    </row>
    <row r="25" spans="1:7">
      <c r="A25" s="4" t="s">
        <v>60</v>
      </c>
      <c r="B25" s="4" t="s">
        <v>39</v>
      </c>
      <c r="C25" s="94">
        <v>1383</v>
      </c>
      <c r="D25" s="95">
        <v>8.4000000000000005E-2</v>
      </c>
      <c r="E25" s="9">
        <f t="shared" si="0"/>
        <v>1.383</v>
      </c>
      <c r="F25" s="9"/>
      <c r="G25" s="4" t="str">
        <f t="shared" si="1"/>
        <v>HDD23</v>
      </c>
    </row>
    <row r="26" spans="1:7">
      <c r="A26" s="4" t="s">
        <v>60</v>
      </c>
      <c r="B26" s="4" t="s">
        <v>40</v>
      </c>
      <c r="C26" s="94">
        <v>1410</v>
      </c>
      <c r="D26" s="95">
        <v>8.5999999999999993E-2</v>
      </c>
      <c r="E26" s="9">
        <f t="shared" si="0"/>
        <v>1.41</v>
      </c>
      <c r="F26" s="9"/>
      <c r="G26" s="4" t="str">
        <f t="shared" si="1"/>
        <v>HDD24</v>
      </c>
    </row>
    <row r="27" spans="1:7">
      <c r="A27" s="4" t="s">
        <v>60</v>
      </c>
      <c r="B27" s="4" t="s">
        <v>65</v>
      </c>
      <c r="C27" s="94">
        <v>1439</v>
      </c>
      <c r="D27" s="95">
        <v>8.6999999999999994E-2</v>
      </c>
      <c r="E27" s="9">
        <f t="shared" si="0"/>
        <v>1.4390000000000001</v>
      </c>
      <c r="F27" s="9"/>
      <c r="G27" s="4" t="str">
        <f t="shared" si="1"/>
        <v>HDD25</v>
      </c>
    </row>
    <row r="28" spans="1:7">
      <c r="A28" s="4" t="s">
        <v>41</v>
      </c>
      <c r="B28" s="4" t="s">
        <v>34</v>
      </c>
      <c r="C28" s="94">
        <v>17626</v>
      </c>
      <c r="D28" s="95">
        <v>0.56999999999999995</v>
      </c>
      <c r="E28" s="9">
        <f t="shared" si="0"/>
        <v>17.626000000000001</v>
      </c>
      <c r="F28" s="9"/>
      <c r="G28" s="4" t="str">
        <f t="shared" si="1"/>
        <v>NES18</v>
      </c>
    </row>
    <row r="29" spans="1:7">
      <c r="A29" s="4" t="s">
        <v>41</v>
      </c>
      <c r="B29" s="4" t="s">
        <v>35</v>
      </c>
      <c r="C29" s="94">
        <v>19.061</v>
      </c>
      <c r="D29" s="95">
        <v>0.77200000000000002</v>
      </c>
      <c r="E29" s="9">
        <f t="shared" si="0"/>
        <v>19.061</v>
      </c>
      <c r="F29" s="9"/>
      <c r="G29" s="4" t="str">
        <f t="shared" si="1"/>
        <v>NES19</v>
      </c>
    </row>
    <row r="30" spans="1:7">
      <c r="A30" s="4" t="s">
        <v>41</v>
      </c>
      <c r="B30" s="4" t="s">
        <v>36</v>
      </c>
      <c r="C30" s="94">
        <v>67822</v>
      </c>
      <c r="D30" s="95">
        <v>0.20200000000000001</v>
      </c>
      <c r="E30" s="9">
        <f t="shared" si="0"/>
        <v>67.822000000000003</v>
      </c>
      <c r="F30" s="9"/>
      <c r="G30" s="4" t="str">
        <f t="shared" si="1"/>
        <v>NES20</v>
      </c>
    </row>
    <row r="31" spans="1:7">
      <c r="A31" s="4" t="s">
        <v>41</v>
      </c>
      <c r="B31" s="4" t="s">
        <v>37</v>
      </c>
      <c r="C31" s="94">
        <v>59983</v>
      </c>
      <c r="D31" s="95">
        <v>1.9830000000000001</v>
      </c>
      <c r="E31" s="9">
        <f t="shared" si="0"/>
        <v>59.982999999999997</v>
      </c>
      <c r="F31" s="9"/>
      <c r="G31" s="4" t="str">
        <f t="shared" si="1"/>
        <v>NES21</v>
      </c>
    </row>
    <row r="32" spans="1:7">
      <c r="A32" s="4" t="s">
        <v>41</v>
      </c>
      <c r="B32" s="4" t="s">
        <v>38</v>
      </c>
      <c r="C32" s="94">
        <v>59983</v>
      </c>
      <c r="D32" s="95">
        <v>1.9830000000000001</v>
      </c>
      <c r="E32" s="9">
        <f t="shared" si="0"/>
        <v>59.982999999999997</v>
      </c>
      <c r="F32" s="9"/>
      <c r="G32" s="4" t="str">
        <f t="shared" si="1"/>
        <v>NES22</v>
      </c>
    </row>
    <row r="33" spans="1:7">
      <c r="A33" s="4" t="s">
        <v>41</v>
      </c>
      <c r="B33" s="4" t="s">
        <v>39</v>
      </c>
      <c r="C33" s="94">
        <v>59983</v>
      </c>
      <c r="D33" s="95">
        <v>1.9830000000000001</v>
      </c>
      <c r="E33" s="9">
        <f t="shared" si="0"/>
        <v>59.982999999999997</v>
      </c>
      <c r="F33" s="9"/>
      <c r="G33" s="4" t="str">
        <f t="shared" si="1"/>
        <v>NES23</v>
      </c>
    </row>
    <row r="34" spans="1:7">
      <c r="A34" s="4" t="s">
        <v>41</v>
      </c>
      <c r="B34" s="4" t="s">
        <v>40</v>
      </c>
      <c r="C34" s="94">
        <v>59983</v>
      </c>
      <c r="D34" s="95">
        <v>1.9830000000000001</v>
      </c>
      <c r="E34" s="9">
        <f t="shared" si="0"/>
        <v>59.982999999999997</v>
      </c>
      <c r="F34" s="9"/>
      <c r="G34" s="4" t="str">
        <f t="shared" si="1"/>
        <v>NES24</v>
      </c>
    </row>
    <row r="35" spans="1:7">
      <c r="A35" s="4" t="s">
        <v>41</v>
      </c>
      <c r="B35" s="4" t="s">
        <v>65</v>
      </c>
      <c r="C35" s="94">
        <v>59983</v>
      </c>
      <c r="D35" s="95">
        <v>1.9830000000000001</v>
      </c>
      <c r="E35" s="9">
        <f t="shared" si="0"/>
        <v>59.982999999999997</v>
      </c>
      <c r="F35" s="9"/>
      <c r="G35" s="4" t="str">
        <f t="shared" si="1"/>
        <v>NES25</v>
      </c>
    </row>
    <row r="36" spans="1:7">
      <c r="A36" s="4" t="s">
        <v>59</v>
      </c>
      <c r="B36" s="4" t="s">
        <v>34</v>
      </c>
      <c r="C36" s="94">
        <v>105788</v>
      </c>
      <c r="D36" s="95">
        <v>2.2869999999999999</v>
      </c>
      <c r="E36" s="9">
        <f t="shared" si="0"/>
        <v>105.788</v>
      </c>
      <c r="F36" s="9"/>
      <c r="G36" s="4" t="str">
        <f t="shared" si="1"/>
        <v>SVE18</v>
      </c>
    </row>
    <row r="37" spans="1:7">
      <c r="A37" s="4" t="s">
        <v>59</v>
      </c>
      <c r="B37" s="4" t="s">
        <v>35</v>
      </c>
      <c r="C37" s="94">
        <v>57.281999999999996</v>
      </c>
      <c r="D37" s="95">
        <v>2.0840000000000001</v>
      </c>
      <c r="E37" s="9">
        <f t="shared" si="0"/>
        <v>57.281999999999996</v>
      </c>
      <c r="F37" s="9"/>
      <c r="G37" s="4" t="str">
        <f t="shared" si="1"/>
        <v>SVE19</v>
      </c>
    </row>
    <row r="38" spans="1:7">
      <c r="A38" s="4" t="s">
        <v>59</v>
      </c>
      <c r="B38" s="4" t="s">
        <v>36</v>
      </c>
      <c r="C38" s="94">
        <v>49902</v>
      </c>
      <c r="D38" s="95">
        <v>2.355</v>
      </c>
      <c r="E38" s="9">
        <f t="shared" si="0"/>
        <v>49.902000000000001</v>
      </c>
      <c r="F38" s="9"/>
      <c r="G38" s="4" t="str">
        <f t="shared" si="1"/>
        <v>SVE20</v>
      </c>
    </row>
    <row r="39" spans="1:7">
      <c r="A39" s="4" t="s">
        <v>59</v>
      </c>
      <c r="B39" s="4" t="s">
        <v>37</v>
      </c>
      <c r="C39" s="94">
        <v>49902</v>
      </c>
      <c r="D39" s="95">
        <v>2.355</v>
      </c>
      <c r="E39" s="9">
        <f t="shared" si="0"/>
        <v>49.902000000000001</v>
      </c>
      <c r="F39" s="9"/>
      <c r="G39" s="4" t="str">
        <f t="shared" si="1"/>
        <v>SVE21</v>
      </c>
    </row>
    <row r="40" spans="1:7">
      <c r="A40" s="4" t="s">
        <v>59</v>
      </c>
      <c r="B40" s="4" t="s">
        <v>38</v>
      </c>
      <c r="C40" s="94">
        <v>49902</v>
      </c>
      <c r="D40" s="95">
        <v>2.355</v>
      </c>
      <c r="E40" s="9">
        <f t="shared" si="0"/>
        <v>49.902000000000001</v>
      </c>
      <c r="F40" s="9"/>
      <c r="G40" s="4" t="str">
        <f t="shared" si="1"/>
        <v>SVE22</v>
      </c>
    </row>
    <row r="41" spans="1:7">
      <c r="A41" s="4" t="s">
        <v>59</v>
      </c>
      <c r="B41" s="4" t="s">
        <v>39</v>
      </c>
      <c r="C41" s="94">
        <v>49902</v>
      </c>
      <c r="D41" s="95">
        <v>2.355</v>
      </c>
      <c r="E41" s="9">
        <f t="shared" si="0"/>
        <v>49.902000000000001</v>
      </c>
      <c r="F41" s="9"/>
      <c r="G41" s="4" t="str">
        <f t="shared" si="1"/>
        <v>SVE23</v>
      </c>
    </row>
    <row r="42" spans="1:7">
      <c r="A42" s="4" t="s">
        <v>59</v>
      </c>
      <c r="B42" s="4" t="s">
        <v>40</v>
      </c>
      <c r="C42" s="94">
        <v>49902</v>
      </c>
      <c r="D42" s="95">
        <v>2.355</v>
      </c>
      <c r="E42" s="9">
        <f t="shared" si="0"/>
        <v>49.902000000000001</v>
      </c>
      <c r="F42" s="9"/>
      <c r="G42" s="4" t="str">
        <f t="shared" si="1"/>
        <v>SVE24</v>
      </c>
    </row>
    <row r="43" spans="1:7">
      <c r="A43" s="4" t="s">
        <v>59</v>
      </c>
      <c r="B43" s="4" t="s">
        <v>65</v>
      </c>
      <c r="C43" s="94">
        <v>49902</v>
      </c>
      <c r="D43" s="95">
        <v>2.355</v>
      </c>
      <c r="E43" s="9">
        <f t="shared" si="0"/>
        <v>49.902000000000001</v>
      </c>
      <c r="F43" s="9"/>
      <c r="G43" s="4" t="str">
        <f t="shared" si="1"/>
        <v>SVE25</v>
      </c>
    </row>
    <row r="44" spans="1:7">
      <c r="A44" s="4" t="s">
        <v>46</v>
      </c>
      <c r="B44" s="4" t="s">
        <v>34</v>
      </c>
      <c r="C44" s="94">
        <v>11998</v>
      </c>
      <c r="D44" s="95">
        <v>0.37</v>
      </c>
      <c r="E44" s="9">
        <f t="shared" si="0"/>
        <v>11.997999999999999</v>
      </c>
      <c r="F44" s="9"/>
      <c r="G44" s="4" t="str">
        <f t="shared" si="1"/>
        <v>SWB18</v>
      </c>
    </row>
    <row r="45" spans="1:7">
      <c r="A45" s="4" t="s">
        <v>46</v>
      </c>
      <c r="B45" s="4" t="s">
        <v>35</v>
      </c>
      <c r="C45" s="94">
        <v>4.9180000000000001</v>
      </c>
      <c r="D45" s="95">
        <v>0.38400000000000001</v>
      </c>
      <c r="E45" s="9">
        <f t="shared" si="0"/>
        <v>4.9180000000000001</v>
      </c>
      <c r="F45" s="9"/>
      <c r="G45" s="4" t="str">
        <f t="shared" si="1"/>
        <v>SWB19</v>
      </c>
    </row>
    <row r="46" spans="1:7">
      <c r="A46" s="4" t="s">
        <v>46</v>
      </c>
      <c r="B46" s="4" t="s">
        <v>36</v>
      </c>
      <c r="C46" s="94">
        <v>5884</v>
      </c>
      <c r="D46" s="95">
        <v>0.34200000000000003</v>
      </c>
      <c r="E46" s="9">
        <f t="shared" si="0"/>
        <v>5.8840000000000003</v>
      </c>
      <c r="F46" s="9"/>
      <c r="G46" s="4" t="str">
        <f t="shared" si="1"/>
        <v>SWB20</v>
      </c>
    </row>
    <row r="47" spans="1:7">
      <c r="A47" s="4" t="s">
        <v>46</v>
      </c>
      <c r="B47" s="4" t="s">
        <v>37</v>
      </c>
      <c r="C47" s="94">
        <v>14840</v>
      </c>
      <c r="D47" s="95">
        <v>1</v>
      </c>
      <c r="E47" s="9">
        <f t="shared" si="0"/>
        <v>14.84</v>
      </c>
      <c r="F47" s="9"/>
      <c r="G47" s="4" t="str">
        <f t="shared" si="1"/>
        <v>SWB21</v>
      </c>
    </row>
    <row r="48" spans="1:7">
      <c r="A48" s="4" t="s">
        <v>46</v>
      </c>
      <c r="B48" s="4" t="s">
        <v>38</v>
      </c>
      <c r="C48" s="94">
        <v>14840</v>
      </c>
      <c r="D48" s="95">
        <v>1</v>
      </c>
      <c r="E48" s="9">
        <f t="shared" si="0"/>
        <v>14.84</v>
      </c>
      <c r="F48" s="9"/>
      <c r="G48" s="4" t="str">
        <f t="shared" si="1"/>
        <v>SWB22</v>
      </c>
    </row>
    <row r="49" spans="1:7">
      <c r="A49" s="4" t="s">
        <v>46</v>
      </c>
      <c r="B49" s="4" t="s">
        <v>39</v>
      </c>
      <c r="C49" s="94">
        <v>14840</v>
      </c>
      <c r="D49" s="95">
        <v>1</v>
      </c>
      <c r="E49" s="9">
        <f t="shared" si="0"/>
        <v>14.84</v>
      </c>
      <c r="F49" s="9"/>
      <c r="G49" s="4" t="str">
        <f t="shared" si="1"/>
        <v>SWB23</v>
      </c>
    </row>
    <row r="50" spans="1:7">
      <c r="A50" s="4" t="s">
        <v>46</v>
      </c>
      <c r="B50" s="4" t="s">
        <v>40</v>
      </c>
      <c r="C50" s="94">
        <v>14840</v>
      </c>
      <c r="D50" s="95">
        <v>1</v>
      </c>
      <c r="E50" s="9">
        <f t="shared" si="0"/>
        <v>14.84</v>
      </c>
      <c r="F50" s="9"/>
      <c r="G50" s="4" t="str">
        <f t="shared" si="1"/>
        <v>SWB24</v>
      </c>
    </row>
    <row r="51" spans="1:7">
      <c r="A51" s="4" t="s">
        <v>46</v>
      </c>
      <c r="B51" s="4" t="s">
        <v>65</v>
      </c>
      <c r="C51" s="94">
        <v>14844</v>
      </c>
      <c r="D51" s="95">
        <v>1</v>
      </c>
      <c r="E51" s="9">
        <f t="shared" si="0"/>
        <v>14.843999999999999</v>
      </c>
      <c r="F51" s="9"/>
      <c r="G51" s="4" t="str">
        <f t="shared" si="1"/>
        <v>SWB25</v>
      </c>
    </row>
    <row r="52" spans="1:7">
      <c r="A52" s="4" t="s">
        <v>43</v>
      </c>
      <c r="B52" s="4" t="s">
        <v>34</v>
      </c>
      <c r="C52" s="94">
        <v>3018</v>
      </c>
      <c r="D52" s="95">
        <v>0.28000000000000003</v>
      </c>
      <c r="E52" s="9">
        <f t="shared" si="0"/>
        <v>3.0179999999999998</v>
      </c>
      <c r="F52" s="9"/>
      <c r="G52" s="4" t="str">
        <f t="shared" si="1"/>
        <v>SRN18</v>
      </c>
    </row>
    <row r="53" spans="1:7">
      <c r="A53" s="4" t="s">
        <v>43</v>
      </c>
      <c r="B53" s="4" t="s">
        <v>35</v>
      </c>
      <c r="C53" s="94">
        <v>3.6589999999999998</v>
      </c>
      <c r="D53" s="95">
        <v>0.63700000000000001</v>
      </c>
      <c r="E53" s="9">
        <f t="shared" si="0"/>
        <v>3.6589999999999998</v>
      </c>
      <c r="F53" s="9"/>
      <c r="G53" s="4" t="str">
        <f t="shared" si="1"/>
        <v>SRN19</v>
      </c>
    </row>
    <row r="54" spans="1:7">
      <c r="A54" s="4" t="s">
        <v>43</v>
      </c>
      <c r="B54" s="4" t="s">
        <v>36</v>
      </c>
      <c r="C54" s="94">
        <v>3018</v>
      </c>
      <c r="D54" s="95">
        <v>0.28000000000000003</v>
      </c>
      <c r="E54" s="9">
        <f t="shared" si="0"/>
        <v>3.0179999999999998</v>
      </c>
      <c r="F54" s="9"/>
      <c r="G54" s="4" t="str">
        <f t="shared" si="1"/>
        <v>SRN20</v>
      </c>
    </row>
    <row r="55" spans="1:7">
      <c r="A55" s="4" t="s">
        <v>43</v>
      </c>
      <c r="B55" s="4" t="s">
        <v>37</v>
      </c>
      <c r="C55" s="94">
        <v>23087</v>
      </c>
      <c r="D55" s="95">
        <v>1.38</v>
      </c>
      <c r="E55" s="9">
        <f t="shared" si="0"/>
        <v>23.087</v>
      </c>
      <c r="F55" s="9"/>
      <c r="G55" s="4" t="str">
        <f t="shared" si="1"/>
        <v>SRN21</v>
      </c>
    </row>
    <row r="56" spans="1:7">
      <c r="A56" s="4" t="s">
        <v>43</v>
      </c>
      <c r="B56" s="4" t="s">
        <v>38</v>
      </c>
      <c r="C56" s="94">
        <v>23087</v>
      </c>
      <c r="D56" s="95">
        <v>1.38</v>
      </c>
      <c r="E56" s="9">
        <f t="shared" si="0"/>
        <v>23.087</v>
      </c>
      <c r="F56" s="9"/>
      <c r="G56" s="4" t="str">
        <f t="shared" si="1"/>
        <v>SRN22</v>
      </c>
    </row>
    <row r="57" spans="1:7">
      <c r="A57" s="4" t="s">
        <v>43</v>
      </c>
      <c r="B57" s="4" t="s">
        <v>39</v>
      </c>
      <c r="C57" s="94">
        <v>23087</v>
      </c>
      <c r="D57" s="95">
        <v>1.38</v>
      </c>
      <c r="E57" s="9">
        <f t="shared" si="0"/>
        <v>23.087</v>
      </c>
      <c r="F57" s="9"/>
      <c r="G57" s="4" t="str">
        <f t="shared" si="1"/>
        <v>SRN23</v>
      </c>
    </row>
    <row r="58" spans="1:7">
      <c r="A58" s="4" t="s">
        <v>43</v>
      </c>
      <c r="B58" s="4" t="s">
        <v>40</v>
      </c>
      <c r="C58" s="94">
        <v>23087</v>
      </c>
      <c r="D58" s="95">
        <v>1.38</v>
      </c>
      <c r="E58" s="9">
        <f t="shared" si="0"/>
        <v>23.087</v>
      </c>
      <c r="F58" s="9"/>
      <c r="G58" s="4" t="str">
        <f t="shared" si="1"/>
        <v>SRN24</v>
      </c>
    </row>
    <row r="59" spans="1:7">
      <c r="A59" s="4" t="s">
        <v>43</v>
      </c>
      <c r="B59" s="4" t="s">
        <v>65</v>
      </c>
      <c r="C59" s="94">
        <v>23087</v>
      </c>
      <c r="D59" s="95">
        <v>1.38</v>
      </c>
      <c r="E59" s="9">
        <f t="shared" si="0"/>
        <v>23.087</v>
      </c>
      <c r="F59" s="9"/>
      <c r="G59" s="4" t="str">
        <f t="shared" si="1"/>
        <v>SRN25</v>
      </c>
    </row>
    <row r="60" spans="1:7">
      <c r="A60" s="4" t="s">
        <v>47</v>
      </c>
      <c r="B60" s="4" t="s">
        <v>34</v>
      </c>
      <c r="C60" s="94">
        <v>19110</v>
      </c>
      <c r="D60" s="95">
        <v>0.55300000000000005</v>
      </c>
      <c r="E60" s="9">
        <f t="shared" si="0"/>
        <v>19.11</v>
      </c>
      <c r="F60" s="9"/>
      <c r="G60" s="4" t="str">
        <f t="shared" si="1"/>
        <v>TMS18</v>
      </c>
    </row>
    <row r="61" spans="1:7">
      <c r="A61" s="4" t="s">
        <v>47</v>
      </c>
      <c r="B61" s="4" t="s">
        <v>35</v>
      </c>
      <c r="C61" s="94">
        <v>25.824999999999999</v>
      </c>
      <c r="D61" s="95">
        <v>2.1539999999999999</v>
      </c>
      <c r="E61" s="9">
        <f t="shared" si="0"/>
        <v>25.824999999999999</v>
      </c>
      <c r="F61" s="9"/>
      <c r="G61" s="4" t="str">
        <f t="shared" si="1"/>
        <v>TMS19</v>
      </c>
    </row>
    <row r="62" spans="1:7">
      <c r="A62" s="4" t="s">
        <v>47</v>
      </c>
      <c r="B62" s="4" t="s">
        <v>36</v>
      </c>
      <c r="C62" s="94">
        <v>58494.6</v>
      </c>
      <c r="D62" s="95">
        <v>6.4993999999999996</v>
      </c>
      <c r="E62" s="9">
        <f t="shared" si="0"/>
        <v>58.494599999999998</v>
      </c>
      <c r="F62" s="9"/>
      <c r="G62" s="4" t="str">
        <f t="shared" si="1"/>
        <v>TMS20</v>
      </c>
    </row>
    <row r="63" spans="1:7">
      <c r="A63" s="4" t="s">
        <v>47</v>
      </c>
      <c r="B63" s="4" t="s">
        <v>37</v>
      </c>
      <c r="C63" s="94">
        <v>33894.620000000003</v>
      </c>
      <c r="D63" s="95">
        <v>0.87717999999999996</v>
      </c>
      <c r="E63" s="9">
        <f t="shared" si="0"/>
        <v>33.894620000000003</v>
      </c>
      <c r="F63" s="9"/>
      <c r="G63" s="4" t="str">
        <f t="shared" si="1"/>
        <v>TMS21</v>
      </c>
    </row>
    <row r="64" spans="1:7">
      <c r="A64" s="4" t="s">
        <v>47</v>
      </c>
      <c r="B64" s="4" t="s">
        <v>38</v>
      </c>
      <c r="C64" s="94">
        <v>33894.620000000003</v>
      </c>
      <c r="D64" s="95">
        <v>0.87717999999999996</v>
      </c>
      <c r="E64" s="9">
        <f t="shared" si="0"/>
        <v>33.894620000000003</v>
      </c>
      <c r="F64" s="9"/>
      <c r="G64" s="4" t="str">
        <f t="shared" si="1"/>
        <v>TMS22</v>
      </c>
    </row>
    <row r="65" spans="1:7">
      <c r="A65" s="4" t="s">
        <v>47</v>
      </c>
      <c r="B65" s="4" t="s">
        <v>39</v>
      </c>
      <c r="C65" s="94">
        <v>33894.620000000003</v>
      </c>
      <c r="D65" s="95">
        <v>0.87717999999999996</v>
      </c>
      <c r="E65" s="9">
        <f t="shared" si="0"/>
        <v>33.894620000000003</v>
      </c>
      <c r="F65" s="9"/>
      <c r="G65" s="4" t="str">
        <f t="shared" si="1"/>
        <v>TMS23</v>
      </c>
    </row>
    <row r="66" spans="1:7">
      <c r="A66" s="4" t="s">
        <v>47</v>
      </c>
      <c r="B66" s="4" t="s">
        <v>40</v>
      </c>
      <c r="C66" s="94">
        <v>33894.620000000003</v>
      </c>
      <c r="D66" s="95">
        <v>0.87717999999999996</v>
      </c>
      <c r="E66" s="9">
        <f t="shared" si="0"/>
        <v>33.894620000000003</v>
      </c>
      <c r="F66" s="9"/>
      <c r="G66" s="4" t="str">
        <f t="shared" si="1"/>
        <v>TMS24</v>
      </c>
    </row>
    <row r="67" spans="1:7">
      <c r="A67" s="4" t="s">
        <v>47</v>
      </c>
      <c r="B67" s="4" t="s">
        <v>65</v>
      </c>
      <c r="C67" s="94">
        <v>33894.620000000003</v>
      </c>
      <c r="D67" s="95">
        <v>0.87717999999999996</v>
      </c>
      <c r="E67" s="9">
        <f t="shared" si="0"/>
        <v>33.894620000000003</v>
      </c>
      <c r="F67" s="9"/>
      <c r="G67" s="4" t="str">
        <f t="shared" si="1"/>
        <v>TMS25</v>
      </c>
    </row>
    <row r="68" spans="1:7">
      <c r="A68" s="4" t="s">
        <v>42</v>
      </c>
      <c r="B68" s="4" t="s">
        <v>34</v>
      </c>
      <c r="C68" s="94">
        <v>8409</v>
      </c>
      <c r="D68" s="95">
        <v>1.177</v>
      </c>
      <c r="E68" s="9">
        <f t="shared" si="0"/>
        <v>8.4090000000000007</v>
      </c>
      <c r="F68" s="9"/>
      <c r="G68" s="4" t="str">
        <f t="shared" si="1"/>
        <v>NWT18</v>
      </c>
    </row>
    <row r="69" spans="1:7">
      <c r="A69" s="4" t="s">
        <v>42</v>
      </c>
      <c r="B69" s="4" t="s">
        <v>35</v>
      </c>
      <c r="C69" s="94">
        <v>8.4499999999999993</v>
      </c>
      <c r="D69" s="95">
        <v>1.0389999999999999</v>
      </c>
      <c r="E69" s="9">
        <f t="shared" ref="E69:E132" si="2">IF(OR(B69="2017-18",B69&gt;"2018-19"),C69/1000,C69)</f>
        <v>8.4499999999999993</v>
      </c>
      <c r="F69" s="9"/>
      <c r="G69" s="4" t="str">
        <f t="shared" ref="G69:G132" si="3">A69&amp;RIGHT(B69,2)</f>
        <v>NWT19</v>
      </c>
    </row>
    <row r="70" spans="1:7">
      <c r="A70" s="4" t="s">
        <v>42</v>
      </c>
      <c r="B70" s="4" t="s">
        <v>36</v>
      </c>
      <c r="C70" s="94">
        <v>9376</v>
      </c>
      <c r="D70" s="95">
        <v>2.9279999999999999</v>
      </c>
      <c r="E70" s="9">
        <f t="shared" si="2"/>
        <v>9.3759999999999994</v>
      </c>
      <c r="F70" s="9"/>
      <c r="G70" s="4" t="str">
        <f t="shared" si="3"/>
        <v>NWT20</v>
      </c>
    </row>
    <row r="71" spans="1:7">
      <c r="A71" s="4" t="s">
        <v>42</v>
      </c>
      <c r="B71" s="4" t="s">
        <v>37</v>
      </c>
      <c r="C71" s="94">
        <v>9376</v>
      </c>
      <c r="D71" s="95">
        <v>2.9279999999999999</v>
      </c>
      <c r="E71" s="9">
        <f t="shared" si="2"/>
        <v>9.3759999999999994</v>
      </c>
      <c r="F71" s="9"/>
      <c r="G71" s="4" t="str">
        <f t="shared" si="3"/>
        <v>NWT21</v>
      </c>
    </row>
    <row r="72" spans="1:7">
      <c r="A72" s="4" t="s">
        <v>42</v>
      </c>
      <c r="B72" s="4" t="s">
        <v>38</v>
      </c>
      <c r="C72" s="94">
        <v>9376</v>
      </c>
      <c r="D72" s="95">
        <v>2.9279999999999999</v>
      </c>
      <c r="E72" s="9">
        <f t="shared" si="2"/>
        <v>9.3759999999999994</v>
      </c>
      <c r="F72" s="9"/>
      <c r="G72" s="4" t="str">
        <f t="shared" si="3"/>
        <v>NWT22</v>
      </c>
    </row>
    <row r="73" spans="1:7">
      <c r="A73" s="4" t="s">
        <v>42</v>
      </c>
      <c r="B73" s="4" t="s">
        <v>39</v>
      </c>
      <c r="C73" s="94">
        <v>9376</v>
      </c>
      <c r="D73" s="95">
        <v>2.9279999999999999</v>
      </c>
      <c r="E73" s="9">
        <f t="shared" si="2"/>
        <v>9.3759999999999994</v>
      </c>
      <c r="F73" s="9"/>
      <c r="G73" s="4" t="str">
        <f t="shared" si="3"/>
        <v>NWT23</v>
      </c>
    </row>
    <row r="74" spans="1:7">
      <c r="A74" s="4" t="s">
        <v>42</v>
      </c>
      <c r="B74" s="4" t="s">
        <v>40</v>
      </c>
      <c r="C74" s="94">
        <v>9376</v>
      </c>
      <c r="D74" s="95">
        <v>2.9279999999999999</v>
      </c>
      <c r="E74" s="9">
        <f t="shared" si="2"/>
        <v>9.3759999999999994</v>
      </c>
      <c r="F74" s="9"/>
      <c r="G74" s="4" t="str">
        <f t="shared" si="3"/>
        <v>NWT24</v>
      </c>
    </row>
    <row r="75" spans="1:7">
      <c r="A75" s="4" t="s">
        <v>42</v>
      </c>
      <c r="B75" s="4" t="s">
        <v>65</v>
      </c>
      <c r="C75" s="94">
        <v>20348</v>
      </c>
      <c r="D75" s="95">
        <v>2.9279999999999999</v>
      </c>
      <c r="E75" s="9">
        <f t="shared" si="2"/>
        <v>20.347999999999999</v>
      </c>
      <c r="F75" s="9"/>
      <c r="G75" s="4" t="str">
        <f t="shared" si="3"/>
        <v>NWT25</v>
      </c>
    </row>
    <row r="76" spans="1:7">
      <c r="A76" s="4" t="s">
        <v>49</v>
      </c>
      <c r="B76" s="4" t="s">
        <v>34</v>
      </c>
      <c r="C76" s="94">
        <v>8284</v>
      </c>
      <c r="D76" s="95">
        <v>0.35399999999999998</v>
      </c>
      <c r="E76" s="9">
        <f t="shared" si="2"/>
        <v>8.2840000000000007</v>
      </c>
      <c r="F76" s="9"/>
      <c r="G76" s="4" t="str">
        <f t="shared" si="3"/>
        <v>WSX18</v>
      </c>
    </row>
    <row r="77" spans="1:7">
      <c r="A77" s="4" t="s">
        <v>49</v>
      </c>
      <c r="B77" s="4" t="s">
        <v>35</v>
      </c>
      <c r="C77" s="94">
        <v>6.0730000000000004</v>
      </c>
      <c r="D77" s="95">
        <v>0.90900000000000003</v>
      </c>
      <c r="E77" s="9">
        <f t="shared" si="2"/>
        <v>6.0730000000000004</v>
      </c>
      <c r="F77" s="9"/>
      <c r="G77" s="4" t="str">
        <f t="shared" si="3"/>
        <v>WSX19</v>
      </c>
    </row>
    <row r="78" spans="1:7">
      <c r="A78" s="4" t="s">
        <v>49</v>
      </c>
      <c r="B78" s="4" t="s">
        <v>36</v>
      </c>
      <c r="C78" s="94">
        <v>2300</v>
      </c>
      <c r="D78" s="95">
        <v>0.4</v>
      </c>
      <c r="E78" s="9">
        <f t="shared" si="2"/>
        <v>2.2999999999999998</v>
      </c>
      <c r="F78" s="9"/>
      <c r="G78" s="4" t="str">
        <f t="shared" si="3"/>
        <v>WSX20</v>
      </c>
    </row>
    <row r="79" spans="1:7">
      <c r="A79" s="4" t="s">
        <v>49</v>
      </c>
      <c r="B79" s="4" t="s">
        <v>37</v>
      </c>
      <c r="C79" s="94">
        <v>21823</v>
      </c>
      <c r="D79" s="95">
        <v>2.1989999999999998</v>
      </c>
      <c r="E79" s="9">
        <f t="shared" si="2"/>
        <v>21.823</v>
      </c>
      <c r="F79" s="9"/>
      <c r="G79" s="4" t="str">
        <f t="shared" si="3"/>
        <v>WSX21</v>
      </c>
    </row>
    <row r="80" spans="1:7">
      <c r="A80" s="4" t="s">
        <v>49</v>
      </c>
      <c r="B80" s="4" t="s">
        <v>38</v>
      </c>
      <c r="C80" s="94">
        <v>21823</v>
      </c>
      <c r="D80" s="95">
        <v>2.1989999999999998</v>
      </c>
      <c r="E80" s="9">
        <f t="shared" si="2"/>
        <v>21.823</v>
      </c>
      <c r="F80" s="9"/>
      <c r="G80" s="4" t="str">
        <f t="shared" si="3"/>
        <v>WSX22</v>
      </c>
    </row>
    <row r="81" spans="1:7">
      <c r="A81" s="4" t="s">
        <v>49</v>
      </c>
      <c r="B81" s="4" t="s">
        <v>39</v>
      </c>
      <c r="C81" s="94">
        <v>21823</v>
      </c>
      <c r="D81" s="95">
        <v>2.1989999999999998</v>
      </c>
      <c r="E81" s="9">
        <f t="shared" si="2"/>
        <v>21.823</v>
      </c>
      <c r="F81" s="9"/>
      <c r="G81" s="4" t="str">
        <f t="shared" si="3"/>
        <v>WSX23</v>
      </c>
    </row>
    <row r="82" spans="1:7">
      <c r="A82" s="4" t="s">
        <v>49</v>
      </c>
      <c r="B82" s="4" t="s">
        <v>40</v>
      </c>
      <c r="C82" s="94">
        <v>21823</v>
      </c>
      <c r="D82" s="95">
        <v>2.1989999999999998</v>
      </c>
      <c r="E82" s="9">
        <f t="shared" si="2"/>
        <v>21.823</v>
      </c>
      <c r="F82" s="9"/>
      <c r="G82" s="4" t="str">
        <f t="shared" si="3"/>
        <v>WSX24</v>
      </c>
    </row>
    <row r="83" spans="1:7">
      <c r="A83" s="4" t="s">
        <v>49</v>
      </c>
      <c r="B83" s="4" t="s">
        <v>65</v>
      </c>
      <c r="C83" s="94">
        <v>21823</v>
      </c>
      <c r="D83" s="95">
        <v>2.1989999999999998</v>
      </c>
      <c r="E83" s="9">
        <f t="shared" si="2"/>
        <v>21.823</v>
      </c>
      <c r="F83" s="9"/>
      <c r="G83" s="4" t="str">
        <f t="shared" si="3"/>
        <v>WSX25</v>
      </c>
    </row>
    <row r="84" spans="1:7">
      <c r="A84" s="4" t="s">
        <v>50</v>
      </c>
      <c r="B84" s="4" t="s">
        <v>34</v>
      </c>
      <c r="C84" s="94">
        <v>24957</v>
      </c>
      <c r="D84" s="95">
        <v>1.8660000000000001</v>
      </c>
      <c r="E84" s="9">
        <f t="shared" si="2"/>
        <v>24.957000000000001</v>
      </c>
      <c r="F84" s="9"/>
      <c r="G84" s="4" t="str">
        <f t="shared" si="3"/>
        <v>YKY18</v>
      </c>
    </row>
    <row r="85" spans="1:7">
      <c r="A85" s="4" t="s">
        <v>50</v>
      </c>
      <c r="B85" s="4" t="s">
        <v>35</v>
      </c>
      <c r="C85" s="94">
        <v>3.7160000000000002</v>
      </c>
      <c r="D85" s="95">
        <v>1.625</v>
      </c>
      <c r="E85" s="9">
        <f t="shared" si="2"/>
        <v>3.7160000000000002</v>
      </c>
      <c r="F85" s="9"/>
      <c r="G85" s="4" t="str">
        <f t="shared" si="3"/>
        <v>YKY19</v>
      </c>
    </row>
    <row r="86" spans="1:7">
      <c r="A86" s="4" t="s">
        <v>50</v>
      </c>
      <c r="B86" s="4" t="s">
        <v>36</v>
      </c>
      <c r="C86" s="94">
        <v>4357.5</v>
      </c>
      <c r="D86" s="95">
        <v>1.4524999999999999</v>
      </c>
      <c r="E86" s="9">
        <f t="shared" si="2"/>
        <v>4.3574999999999999</v>
      </c>
      <c r="F86" s="9"/>
      <c r="G86" s="4" t="str">
        <f t="shared" si="3"/>
        <v>YKY20</v>
      </c>
    </row>
    <row r="87" spans="1:7">
      <c r="A87" s="4" t="s">
        <v>50</v>
      </c>
      <c r="B87" s="4" t="s">
        <v>37</v>
      </c>
      <c r="C87" s="94">
        <v>5000</v>
      </c>
      <c r="D87" s="95">
        <v>2</v>
      </c>
      <c r="E87" s="9">
        <f t="shared" si="2"/>
        <v>5</v>
      </c>
      <c r="F87" s="9"/>
      <c r="G87" s="4" t="str">
        <f t="shared" si="3"/>
        <v>YKY21</v>
      </c>
    </row>
    <row r="88" spans="1:7">
      <c r="A88" s="4" t="s">
        <v>50</v>
      </c>
      <c r="B88" s="4" t="s">
        <v>38</v>
      </c>
      <c r="C88" s="94">
        <v>5000</v>
      </c>
      <c r="D88" s="95">
        <v>2</v>
      </c>
      <c r="E88" s="9">
        <f t="shared" si="2"/>
        <v>5</v>
      </c>
      <c r="F88" s="9"/>
      <c r="G88" s="4" t="str">
        <f t="shared" si="3"/>
        <v>YKY22</v>
      </c>
    </row>
    <row r="89" spans="1:7">
      <c r="A89" s="4" t="s">
        <v>50</v>
      </c>
      <c r="B89" s="4" t="s">
        <v>39</v>
      </c>
      <c r="C89" s="94">
        <v>5000</v>
      </c>
      <c r="D89" s="95">
        <v>2</v>
      </c>
      <c r="E89" s="9">
        <f t="shared" si="2"/>
        <v>5</v>
      </c>
      <c r="F89" s="9"/>
      <c r="G89" s="4" t="str">
        <f t="shared" si="3"/>
        <v>YKY23</v>
      </c>
    </row>
    <row r="90" spans="1:7">
      <c r="A90" s="4" t="s">
        <v>50</v>
      </c>
      <c r="B90" s="4" t="s">
        <v>40</v>
      </c>
      <c r="C90" s="94">
        <v>5000</v>
      </c>
      <c r="D90" s="95">
        <v>2</v>
      </c>
      <c r="E90" s="9">
        <f t="shared" si="2"/>
        <v>5</v>
      </c>
      <c r="F90" s="9"/>
      <c r="G90" s="4" t="str">
        <f t="shared" si="3"/>
        <v>YKY24</v>
      </c>
    </row>
    <row r="91" spans="1:7">
      <c r="A91" s="4" t="s">
        <v>50</v>
      </c>
      <c r="B91" s="4" t="s">
        <v>65</v>
      </c>
      <c r="C91" s="94">
        <v>5000</v>
      </c>
      <c r="D91" s="95">
        <v>2</v>
      </c>
      <c r="E91" s="9">
        <f t="shared" si="2"/>
        <v>5</v>
      </c>
      <c r="F91" s="9"/>
      <c r="G91" s="4" t="str">
        <f t="shared" si="3"/>
        <v>YKY25</v>
      </c>
    </row>
    <row r="92" spans="1:7">
      <c r="A92" s="4" t="s">
        <v>51</v>
      </c>
      <c r="B92" s="4" t="s">
        <v>34</v>
      </c>
      <c r="C92" s="94">
        <v>12539</v>
      </c>
      <c r="D92" s="95">
        <v>0.71399999999999997</v>
      </c>
      <c r="E92" s="9">
        <f t="shared" si="2"/>
        <v>12.539</v>
      </c>
      <c r="F92" s="9"/>
      <c r="G92" s="4" t="str">
        <f t="shared" si="3"/>
        <v>AFW18</v>
      </c>
    </row>
    <row r="93" spans="1:7">
      <c r="A93" s="4" t="s">
        <v>51</v>
      </c>
      <c r="B93" s="4" t="s">
        <v>35</v>
      </c>
      <c r="C93" s="94">
        <v>14.682</v>
      </c>
      <c r="D93" s="95">
        <v>0.999</v>
      </c>
      <c r="E93" s="9">
        <f t="shared" si="2"/>
        <v>14.682</v>
      </c>
      <c r="F93" s="9"/>
      <c r="G93" s="4" t="str">
        <f t="shared" si="3"/>
        <v>AFW19</v>
      </c>
    </row>
    <row r="94" spans="1:7">
      <c r="A94" s="4" t="s">
        <v>51</v>
      </c>
      <c r="B94" s="4" t="s">
        <v>36</v>
      </c>
      <c r="C94" s="94">
        <v>16277</v>
      </c>
      <c r="D94" s="95">
        <v>0.84</v>
      </c>
      <c r="E94" s="9">
        <f t="shared" si="2"/>
        <v>16.277000000000001</v>
      </c>
      <c r="F94" s="9"/>
      <c r="G94" s="4" t="str">
        <f t="shared" si="3"/>
        <v>AFW20</v>
      </c>
    </row>
    <row r="95" spans="1:7">
      <c r="A95" s="4" t="s">
        <v>51</v>
      </c>
      <c r="B95" s="4" t="s">
        <v>37</v>
      </c>
      <c r="C95" s="94">
        <v>17773</v>
      </c>
      <c r="D95" s="95">
        <v>0.91</v>
      </c>
      <c r="E95" s="9">
        <f t="shared" si="2"/>
        <v>17.773</v>
      </c>
      <c r="F95" s="9"/>
      <c r="G95" s="4" t="str">
        <f t="shared" si="3"/>
        <v>AFW21</v>
      </c>
    </row>
    <row r="96" spans="1:7">
      <c r="A96" s="4" t="s">
        <v>51</v>
      </c>
      <c r="B96" s="4" t="s">
        <v>38</v>
      </c>
      <c r="C96" s="94">
        <v>19351</v>
      </c>
      <c r="D96" s="95">
        <v>0.98</v>
      </c>
      <c r="E96" s="9">
        <f t="shared" si="2"/>
        <v>19.350999999999999</v>
      </c>
      <c r="F96" s="9"/>
      <c r="G96" s="4" t="str">
        <f t="shared" si="3"/>
        <v>AFW22</v>
      </c>
    </row>
    <row r="97" spans="1:7">
      <c r="A97" s="4" t="s">
        <v>51</v>
      </c>
      <c r="B97" s="4" t="s">
        <v>39</v>
      </c>
      <c r="C97" s="94">
        <v>21156</v>
      </c>
      <c r="D97" s="95">
        <v>1.05</v>
      </c>
      <c r="E97" s="9">
        <f t="shared" si="2"/>
        <v>21.155999999999999</v>
      </c>
      <c r="F97" s="9"/>
      <c r="G97" s="4" t="str">
        <f t="shared" si="3"/>
        <v>AFW23</v>
      </c>
    </row>
    <row r="98" spans="1:7">
      <c r="A98" s="4" t="s">
        <v>51</v>
      </c>
      <c r="B98" s="4" t="s">
        <v>40</v>
      </c>
      <c r="C98" s="94">
        <v>26276</v>
      </c>
      <c r="D98" s="95">
        <v>1.1200000000000001</v>
      </c>
      <c r="E98" s="9">
        <f t="shared" si="2"/>
        <v>26.276</v>
      </c>
      <c r="F98" s="9"/>
      <c r="G98" s="4" t="str">
        <f t="shared" si="3"/>
        <v>AFW24</v>
      </c>
    </row>
    <row r="99" spans="1:7">
      <c r="A99" s="4" t="s">
        <v>51</v>
      </c>
      <c r="B99" s="4" t="s">
        <v>65</v>
      </c>
      <c r="C99" s="94">
        <v>27963</v>
      </c>
      <c r="D99" s="95">
        <v>1.19</v>
      </c>
      <c r="E99" s="9">
        <f t="shared" si="2"/>
        <v>27.963000000000001</v>
      </c>
      <c r="F99" s="9"/>
      <c r="G99" s="4" t="str">
        <f t="shared" si="3"/>
        <v>AFW25</v>
      </c>
    </row>
    <row r="100" spans="1:7">
      <c r="A100" s="4" t="s">
        <v>52</v>
      </c>
      <c r="B100" s="4" t="s">
        <v>34</v>
      </c>
      <c r="C100" s="94">
        <v>1509</v>
      </c>
      <c r="D100" s="95">
        <v>0.46700000000000003</v>
      </c>
      <c r="E100" s="9">
        <f t="shared" si="2"/>
        <v>1.5089999999999999</v>
      </c>
      <c r="F100" s="9"/>
      <c r="G100" s="4" t="str">
        <f t="shared" si="3"/>
        <v>BRL18</v>
      </c>
    </row>
    <row r="101" spans="1:7">
      <c r="A101" s="4" t="s">
        <v>52</v>
      </c>
      <c r="B101" s="4" t="s">
        <v>35</v>
      </c>
      <c r="C101" s="94">
        <v>2.0129999999999999</v>
      </c>
      <c r="D101" s="95">
        <v>0.505</v>
      </c>
      <c r="E101" s="9">
        <f t="shared" si="2"/>
        <v>2.0129999999999999</v>
      </c>
      <c r="F101" s="9"/>
      <c r="G101" s="4" t="str">
        <f t="shared" si="3"/>
        <v>BRL19</v>
      </c>
    </row>
    <row r="102" spans="1:7">
      <c r="A102" s="4" t="s">
        <v>52</v>
      </c>
      <c r="B102" s="4" t="s">
        <v>36</v>
      </c>
      <c r="C102" s="94">
        <v>7118</v>
      </c>
      <c r="D102" s="95">
        <v>1.3879999999999999</v>
      </c>
      <c r="E102" s="9">
        <f t="shared" si="2"/>
        <v>7.1180000000000003</v>
      </c>
      <c r="F102" s="9"/>
      <c r="G102" s="4" t="str">
        <f t="shared" si="3"/>
        <v>BRL20</v>
      </c>
    </row>
    <row r="103" spans="1:7">
      <c r="A103" s="4" t="s">
        <v>52</v>
      </c>
      <c r="B103" s="4" t="s">
        <v>37</v>
      </c>
      <c r="C103" s="94">
        <v>8761</v>
      </c>
      <c r="D103" s="95">
        <v>1.5309999999999999</v>
      </c>
      <c r="E103" s="9">
        <f t="shared" si="2"/>
        <v>8.7609999999999992</v>
      </c>
      <c r="F103" s="9"/>
      <c r="G103" s="4" t="str">
        <f t="shared" si="3"/>
        <v>BRL21</v>
      </c>
    </row>
    <row r="104" spans="1:7">
      <c r="A104" s="4" t="s">
        <v>52</v>
      </c>
      <c r="B104" s="4" t="s">
        <v>38</v>
      </c>
      <c r="C104" s="94">
        <v>10148</v>
      </c>
      <c r="D104" s="95">
        <v>1.512</v>
      </c>
      <c r="E104" s="9">
        <f t="shared" si="2"/>
        <v>10.148</v>
      </c>
      <c r="F104" s="9"/>
      <c r="G104" s="4" t="str">
        <f t="shared" si="3"/>
        <v>BRL22</v>
      </c>
    </row>
    <row r="105" spans="1:7">
      <c r="A105" s="4" t="s">
        <v>52</v>
      </c>
      <c r="B105" s="4" t="s">
        <v>39</v>
      </c>
      <c r="C105" s="94">
        <v>10597</v>
      </c>
      <c r="D105" s="95">
        <v>1.393</v>
      </c>
      <c r="E105" s="9">
        <f t="shared" si="2"/>
        <v>10.597</v>
      </c>
      <c r="F105" s="9"/>
      <c r="G105" s="4" t="str">
        <f t="shared" si="3"/>
        <v>BRL23</v>
      </c>
    </row>
    <row r="106" spans="1:7">
      <c r="A106" s="4" t="s">
        <v>52</v>
      </c>
      <c r="B106" s="4" t="s">
        <v>40</v>
      </c>
      <c r="C106" s="94">
        <v>11338</v>
      </c>
      <c r="D106" s="95">
        <v>2.4569999999999999</v>
      </c>
      <c r="E106" s="9">
        <f t="shared" si="2"/>
        <v>11.337999999999999</v>
      </c>
      <c r="F106" s="9"/>
      <c r="G106" s="4" t="str">
        <f t="shared" si="3"/>
        <v>BRL24</v>
      </c>
    </row>
    <row r="107" spans="1:7">
      <c r="A107" s="4" t="s">
        <v>52</v>
      </c>
      <c r="B107" s="4" t="s">
        <v>65</v>
      </c>
      <c r="C107" s="94">
        <v>14601</v>
      </c>
      <c r="D107" s="95">
        <v>3.5169999999999999</v>
      </c>
      <c r="E107" s="9">
        <f t="shared" si="2"/>
        <v>14.601000000000001</v>
      </c>
      <c r="F107" s="9"/>
      <c r="G107" s="4" t="str">
        <f t="shared" si="3"/>
        <v>BRL25</v>
      </c>
    </row>
    <row r="108" spans="1:7">
      <c r="A108" s="4" t="s">
        <v>55</v>
      </c>
      <c r="B108" s="4" t="s">
        <v>34</v>
      </c>
      <c r="C108" s="94">
        <v>2291</v>
      </c>
      <c r="D108" s="95">
        <v>0.16400000000000001</v>
      </c>
      <c r="E108" s="9">
        <f t="shared" si="2"/>
        <v>2.2909999999999999</v>
      </c>
      <c r="F108" s="9"/>
      <c r="G108" s="4" t="str">
        <f t="shared" si="3"/>
        <v>PRT18</v>
      </c>
    </row>
    <row r="109" spans="1:7">
      <c r="A109" s="4" t="s">
        <v>55</v>
      </c>
      <c r="B109" s="4" t="s">
        <v>35</v>
      </c>
      <c r="C109" s="94">
        <v>11.47</v>
      </c>
      <c r="D109" s="95">
        <v>0.20899999999999999</v>
      </c>
      <c r="E109" s="9">
        <f t="shared" si="2"/>
        <v>11.47</v>
      </c>
      <c r="F109" s="9"/>
      <c r="G109" s="4" t="str">
        <f t="shared" si="3"/>
        <v>PRT19</v>
      </c>
    </row>
    <row r="110" spans="1:7">
      <c r="A110" s="4" t="s">
        <v>55</v>
      </c>
      <c r="B110" s="4" t="s">
        <v>36</v>
      </c>
      <c r="C110" s="94">
        <v>9391</v>
      </c>
      <c r="D110" s="95">
        <v>0.161</v>
      </c>
      <c r="E110" s="9">
        <f t="shared" si="2"/>
        <v>9.391</v>
      </c>
      <c r="F110" s="9"/>
      <c r="G110" s="4" t="str">
        <f t="shared" si="3"/>
        <v>PRT20</v>
      </c>
    </row>
    <row r="111" spans="1:7">
      <c r="A111" s="4" t="s">
        <v>55</v>
      </c>
      <c r="B111" s="4" t="s">
        <v>37</v>
      </c>
      <c r="C111" s="94">
        <v>2665</v>
      </c>
      <c r="D111" s="95">
        <v>2.5059999999999998</v>
      </c>
      <c r="E111" s="9">
        <f t="shared" si="2"/>
        <v>2.665</v>
      </c>
      <c r="F111" s="9"/>
      <c r="G111" s="4" t="str">
        <f t="shared" si="3"/>
        <v>PRT21</v>
      </c>
    </row>
    <row r="112" spans="1:7">
      <c r="A112" s="4" t="s">
        <v>55</v>
      </c>
      <c r="B112" s="4" t="s">
        <v>38</v>
      </c>
      <c r="C112" s="94">
        <v>2665</v>
      </c>
      <c r="D112" s="95">
        <v>2.5059999999999998</v>
      </c>
      <c r="E112" s="9">
        <f t="shared" si="2"/>
        <v>2.665</v>
      </c>
      <c r="F112" s="9"/>
      <c r="G112" s="4" t="str">
        <f t="shared" si="3"/>
        <v>PRT22</v>
      </c>
    </row>
    <row r="113" spans="1:7">
      <c r="A113" s="4" t="s">
        <v>55</v>
      </c>
      <c r="B113" s="4" t="s">
        <v>39</v>
      </c>
      <c r="C113" s="94">
        <v>2665</v>
      </c>
      <c r="D113" s="95">
        <v>2.5059999999999998</v>
      </c>
      <c r="E113" s="9">
        <f t="shared" si="2"/>
        <v>2.665</v>
      </c>
      <c r="F113" s="9"/>
      <c r="G113" s="4" t="str">
        <f t="shared" si="3"/>
        <v>PRT23</v>
      </c>
    </row>
    <row r="114" spans="1:7">
      <c r="A114" s="4" t="s">
        <v>55</v>
      </c>
      <c r="B114" s="4" t="s">
        <v>40</v>
      </c>
      <c r="C114" s="94">
        <v>2665</v>
      </c>
      <c r="D114" s="95">
        <v>2.5059999999999998</v>
      </c>
      <c r="E114" s="9">
        <f t="shared" si="2"/>
        <v>2.665</v>
      </c>
      <c r="F114" s="9"/>
      <c r="G114" s="4" t="str">
        <f t="shared" si="3"/>
        <v>PRT24</v>
      </c>
    </row>
    <row r="115" spans="1:7">
      <c r="A115" s="4" t="s">
        <v>55</v>
      </c>
      <c r="B115" s="4" t="s">
        <v>65</v>
      </c>
      <c r="C115" s="94">
        <v>2665</v>
      </c>
      <c r="D115" s="95">
        <v>2.5059999999999998</v>
      </c>
      <c r="E115" s="9">
        <f t="shared" si="2"/>
        <v>2.665</v>
      </c>
      <c r="F115" s="9"/>
      <c r="G115" s="4" t="str">
        <f t="shared" si="3"/>
        <v>PRT25</v>
      </c>
    </row>
    <row r="116" spans="1:7">
      <c r="A116" s="4" t="s">
        <v>57</v>
      </c>
      <c r="B116" s="4" t="s">
        <v>34</v>
      </c>
      <c r="C116" s="94">
        <v>6220</v>
      </c>
      <c r="D116" s="95">
        <v>1.377</v>
      </c>
      <c r="E116" s="9">
        <f t="shared" si="2"/>
        <v>6.22</v>
      </c>
      <c r="F116" s="9"/>
      <c r="G116" s="4" t="str">
        <f t="shared" si="3"/>
        <v>SEW18</v>
      </c>
    </row>
    <row r="117" spans="1:7">
      <c r="A117" s="4" t="s">
        <v>57</v>
      </c>
      <c r="B117" s="4" t="s">
        <v>35</v>
      </c>
      <c r="C117" s="94">
        <v>7.2779999999999996</v>
      </c>
      <c r="D117" s="95">
        <v>1.212</v>
      </c>
      <c r="E117" s="9">
        <f t="shared" si="2"/>
        <v>7.2779999999999996</v>
      </c>
      <c r="F117" s="9"/>
      <c r="G117" s="4" t="str">
        <f t="shared" si="3"/>
        <v>SEW19</v>
      </c>
    </row>
    <row r="118" spans="1:7">
      <c r="A118" s="4" t="s">
        <v>57</v>
      </c>
      <c r="B118" s="4" t="s">
        <v>36</v>
      </c>
      <c r="C118" s="94">
        <v>6220</v>
      </c>
      <c r="D118" s="95">
        <v>1.377</v>
      </c>
      <c r="E118" s="9">
        <f t="shared" si="2"/>
        <v>6.22</v>
      </c>
      <c r="F118" s="9"/>
      <c r="G118" s="4" t="str">
        <f t="shared" si="3"/>
        <v>SEW20</v>
      </c>
    </row>
    <row r="119" spans="1:7">
      <c r="A119" s="4" t="s">
        <v>57</v>
      </c>
      <c r="B119" s="4" t="s">
        <v>37</v>
      </c>
      <c r="C119" s="94">
        <v>13912</v>
      </c>
      <c r="D119" s="95">
        <v>0.88800000000000001</v>
      </c>
      <c r="E119" s="9">
        <f t="shared" si="2"/>
        <v>13.912000000000001</v>
      </c>
      <c r="F119" s="9"/>
      <c r="G119" s="4" t="str">
        <f t="shared" si="3"/>
        <v>SEW21</v>
      </c>
    </row>
    <row r="120" spans="1:7">
      <c r="A120" s="4" t="s">
        <v>57</v>
      </c>
      <c r="B120" s="4" t="s">
        <v>38</v>
      </c>
      <c r="C120" s="94">
        <v>13912</v>
      </c>
      <c r="D120" s="95">
        <v>0.88800000000000001</v>
      </c>
      <c r="E120" s="9">
        <f t="shared" si="2"/>
        <v>13.912000000000001</v>
      </c>
      <c r="F120" s="9"/>
      <c r="G120" s="4" t="str">
        <f t="shared" si="3"/>
        <v>SEW22</v>
      </c>
    </row>
    <row r="121" spans="1:7">
      <c r="A121" s="4" t="s">
        <v>57</v>
      </c>
      <c r="B121" s="4" t="s">
        <v>39</v>
      </c>
      <c r="C121" s="94">
        <v>13912</v>
      </c>
      <c r="D121" s="95">
        <v>0.88800000000000001</v>
      </c>
      <c r="E121" s="9">
        <f t="shared" si="2"/>
        <v>13.912000000000001</v>
      </c>
      <c r="F121" s="9"/>
      <c r="G121" s="4" t="str">
        <f t="shared" si="3"/>
        <v>SEW23</v>
      </c>
    </row>
    <row r="122" spans="1:7">
      <c r="A122" s="4" t="s">
        <v>57</v>
      </c>
      <c r="B122" s="4" t="s">
        <v>40</v>
      </c>
      <c r="C122" s="94">
        <v>13912</v>
      </c>
      <c r="D122" s="95">
        <v>0.88800000000000001</v>
      </c>
      <c r="E122" s="9">
        <f t="shared" si="2"/>
        <v>13.912000000000001</v>
      </c>
      <c r="F122" s="9"/>
      <c r="G122" s="4" t="str">
        <f t="shared" si="3"/>
        <v>SEW24</v>
      </c>
    </row>
    <row r="123" spans="1:7">
      <c r="A123" s="4" t="s">
        <v>57</v>
      </c>
      <c r="B123" s="4" t="s">
        <v>65</v>
      </c>
      <c r="C123" s="94">
        <v>13912</v>
      </c>
      <c r="D123" s="95">
        <v>0.88800000000000001</v>
      </c>
      <c r="E123" s="9">
        <f t="shared" si="2"/>
        <v>13.912000000000001</v>
      </c>
      <c r="F123" s="9"/>
      <c r="G123" s="4" t="str">
        <f t="shared" si="3"/>
        <v>SEW25</v>
      </c>
    </row>
    <row r="124" spans="1:7">
      <c r="A124" s="4" t="s">
        <v>58</v>
      </c>
      <c r="B124" s="4" t="s">
        <v>34</v>
      </c>
      <c r="C124" s="94">
        <v>5628</v>
      </c>
      <c r="D124" s="95">
        <v>0.85299999999999998</v>
      </c>
      <c r="E124" s="9">
        <f t="shared" si="2"/>
        <v>5.6280000000000001</v>
      </c>
      <c r="F124" s="9"/>
      <c r="G124" s="4" t="str">
        <f t="shared" si="3"/>
        <v>SSC18</v>
      </c>
    </row>
    <row r="125" spans="1:7">
      <c r="A125" s="4" t="s">
        <v>58</v>
      </c>
      <c r="B125" s="4" t="s">
        <v>35</v>
      </c>
      <c r="C125" s="94">
        <v>6.1989999999999998</v>
      </c>
      <c r="D125" s="95">
        <v>0.60799999999999998</v>
      </c>
      <c r="E125" s="9">
        <f t="shared" si="2"/>
        <v>6.1989999999999998</v>
      </c>
      <c r="F125" s="9"/>
      <c r="G125" s="4" t="str">
        <f t="shared" si="3"/>
        <v>SSC19</v>
      </c>
    </row>
    <row r="126" spans="1:7">
      <c r="A126" s="4" t="s">
        <v>58</v>
      </c>
      <c r="B126" s="4" t="s">
        <v>36</v>
      </c>
      <c r="C126" s="94">
        <v>5400</v>
      </c>
      <c r="D126" s="95">
        <v>0.6</v>
      </c>
      <c r="E126" s="9">
        <f t="shared" si="2"/>
        <v>5.4</v>
      </c>
      <c r="F126" s="9"/>
      <c r="G126" s="4" t="str">
        <f t="shared" si="3"/>
        <v>SSC20</v>
      </c>
    </row>
    <row r="127" spans="1:7">
      <c r="A127" s="4" t="s">
        <v>58</v>
      </c>
      <c r="B127" s="4" t="s">
        <v>37</v>
      </c>
      <c r="C127" s="94">
        <v>5400</v>
      </c>
      <c r="D127" s="95">
        <v>0.6</v>
      </c>
      <c r="E127" s="9">
        <f t="shared" si="2"/>
        <v>5.4</v>
      </c>
      <c r="F127" s="9"/>
      <c r="G127" s="4" t="str">
        <f t="shared" si="3"/>
        <v>SSC21</v>
      </c>
    </row>
    <row r="128" spans="1:7">
      <c r="A128" s="4" t="s">
        <v>58</v>
      </c>
      <c r="B128" s="4" t="s">
        <v>38</v>
      </c>
      <c r="C128" s="94">
        <v>5400</v>
      </c>
      <c r="D128" s="95">
        <v>0.6</v>
      </c>
      <c r="E128" s="9">
        <f t="shared" si="2"/>
        <v>5.4</v>
      </c>
      <c r="F128" s="9"/>
      <c r="G128" s="4" t="str">
        <f t="shared" si="3"/>
        <v>SSC22</v>
      </c>
    </row>
    <row r="129" spans="1:7">
      <c r="A129" s="4" t="s">
        <v>58</v>
      </c>
      <c r="B129" s="4" t="s">
        <v>39</v>
      </c>
      <c r="C129" s="94">
        <v>5400</v>
      </c>
      <c r="D129" s="95">
        <v>0.6</v>
      </c>
      <c r="E129" s="9">
        <f t="shared" si="2"/>
        <v>5.4</v>
      </c>
      <c r="F129" s="9"/>
      <c r="G129" s="4" t="str">
        <f t="shared" si="3"/>
        <v>SSC23</v>
      </c>
    </row>
    <row r="130" spans="1:7">
      <c r="A130" s="4" t="s">
        <v>58</v>
      </c>
      <c r="B130" s="4" t="s">
        <v>40</v>
      </c>
      <c r="C130" s="94">
        <v>5400</v>
      </c>
      <c r="D130" s="95">
        <v>0.6</v>
      </c>
      <c r="E130" s="9">
        <f t="shared" si="2"/>
        <v>5.4</v>
      </c>
      <c r="F130" s="9"/>
      <c r="G130" s="4" t="str">
        <f t="shared" si="3"/>
        <v>SSC24</v>
      </c>
    </row>
    <row r="131" spans="1:7">
      <c r="A131" s="4" t="s">
        <v>58</v>
      </c>
      <c r="B131" s="4" t="s">
        <v>65</v>
      </c>
      <c r="C131" s="94">
        <v>5400</v>
      </c>
      <c r="D131" s="95">
        <v>0.6</v>
      </c>
      <c r="E131" s="9">
        <f t="shared" si="2"/>
        <v>5.4</v>
      </c>
      <c r="F131" s="9"/>
      <c r="G131" s="4" t="str">
        <f t="shared" si="3"/>
        <v>SSC25</v>
      </c>
    </row>
    <row r="132" spans="1:7">
      <c r="A132" s="4" t="s">
        <v>56</v>
      </c>
      <c r="B132" s="4" t="s">
        <v>34</v>
      </c>
      <c r="C132" s="94">
        <v>5340</v>
      </c>
      <c r="D132" s="95">
        <v>0.54500000000000004</v>
      </c>
      <c r="E132" s="9">
        <f t="shared" si="2"/>
        <v>5.34</v>
      </c>
      <c r="F132" s="9"/>
      <c r="G132" s="4" t="str">
        <f t="shared" si="3"/>
        <v>SES18</v>
      </c>
    </row>
    <row r="133" spans="1:7">
      <c r="A133" s="4" t="s">
        <v>56</v>
      </c>
      <c r="B133" s="4" t="s">
        <v>35</v>
      </c>
      <c r="C133" s="94">
        <v>4.6470000000000002</v>
      </c>
      <c r="D133" s="95">
        <v>0.96399999999999997</v>
      </c>
      <c r="E133" s="9">
        <f t="shared" ref="E133:E139" si="4">IF(OR(B133="2017-18",B133&gt;"2018-19"),C133/1000,C133)</f>
        <v>4.6470000000000002</v>
      </c>
      <c r="F133" s="9"/>
      <c r="G133" s="4" t="str">
        <f t="shared" ref="G133:G139" si="5">A133&amp;RIGHT(B133,2)</f>
        <v>SES19</v>
      </c>
    </row>
    <row r="134" spans="1:7">
      <c r="A134" s="4" t="s">
        <v>56</v>
      </c>
      <c r="B134" s="4" t="s">
        <v>36</v>
      </c>
      <c r="C134" s="94">
        <v>2618</v>
      </c>
      <c r="D134" s="95">
        <v>0.38200000000000001</v>
      </c>
      <c r="E134" s="9">
        <f t="shared" si="4"/>
        <v>2.6179999999999999</v>
      </c>
      <c r="F134" s="9"/>
      <c r="G134" s="4" t="str">
        <f t="shared" si="5"/>
        <v>SES20</v>
      </c>
    </row>
    <row r="135" spans="1:7">
      <c r="A135" s="4" t="s">
        <v>56</v>
      </c>
      <c r="B135" s="4" t="s">
        <v>37</v>
      </c>
      <c r="C135" s="94">
        <v>9342.5</v>
      </c>
      <c r="D135" s="95">
        <v>0.38150000000000001</v>
      </c>
      <c r="E135" s="9">
        <f t="shared" si="4"/>
        <v>9.3424999999999994</v>
      </c>
      <c r="F135" s="9"/>
      <c r="G135" s="4" t="str">
        <f t="shared" si="5"/>
        <v>SES21</v>
      </c>
    </row>
    <row r="136" spans="1:7">
      <c r="A136" s="4" t="s">
        <v>56</v>
      </c>
      <c r="B136" s="4" t="s">
        <v>38</v>
      </c>
      <c r="C136" s="94">
        <v>4903.5</v>
      </c>
      <c r="D136" s="95">
        <v>0.38150000000000001</v>
      </c>
      <c r="E136" s="9">
        <f t="shared" si="4"/>
        <v>4.9035000000000002</v>
      </c>
      <c r="F136" s="9"/>
      <c r="G136" s="4" t="str">
        <f t="shared" si="5"/>
        <v>SES22</v>
      </c>
    </row>
    <row r="137" spans="1:7">
      <c r="A137" s="4" t="s">
        <v>56</v>
      </c>
      <c r="B137" s="4" t="s">
        <v>39</v>
      </c>
      <c r="C137" s="94">
        <v>6506.5</v>
      </c>
      <c r="D137" s="95">
        <v>0.38150000000000001</v>
      </c>
      <c r="E137" s="9">
        <f t="shared" si="4"/>
        <v>6.5065</v>
      </c>
      <c r="F137" s="9"/>
      <c r="G137" s="4" t="str">
        <f t="shared" si="5"/>
        <v>SES23</v>
      </c>
    </row>
    <row r="138" spans="1:7">
      <c r="A138" s="4" t="s">
        <v>56</v>
      </c>
      <c r="B138" s="4" t="s">
        <v>40</v>
      </c>
      <c r="C138" s="94">
        <v>7415.5</v>
      </c>
      <c r="D138" s="95">
        <v>0.38150000000000001</v>
      </c>
      <c r="E138" s="9">
        <f t="shared" si="4"/>
        <v>7.4154999999999998</v>
      </c>
      <c r="F138" s="9"/>
      <c r="G138" s="4" t="str">
        <f t="shared" si="5"/>
        <v>SES24</v>
      </c>
    </row>
    <row r="139" spans="1:7">
      <c r="A139" s="4" t="s">
        <v>56</v>
      </c>
      <c r="B139" s="4" t="s">
        <v>65</v>
      </c>
      <c r="C139" s="94">
        <v>8211.5</v>
      </c>
      <c r="D139" s="95">
        <v>0.38150000000000001</v>
      </c>
      <c r="E139" s="9">
        <f t="shared" si="4"/>
        <v>8.2114999999999991</v>
      </c>
      <c r="F139" s="9"/>
      <c r="G139" s="4" t="str">
        <f t="shared" si="5"/>
        <v>SES25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B1486-1BE8-4197-A33A-D7DB4FB86DEC}">
  <sheetPr codeName="Sheet5">
    <tabColor rgb="FFFFDB8E"/>
  </sheetPr>
  <dimension ref="A1:AI140"/>
  <sheetViews>
    <sheetView zoomScale="80" zoomScaleNormal="80" workbookViewId="0">
      <pane xSplit="2" ySplit="4" topLeftCell="C5" activePane="bottomRight" state="frozen"/>
      <selection pane="bottomRight"/>
      <selection pane="bottomLeft" activeCell="A5" sqref="A5"/>
      <selection pane="topRight" activeCell="C1" sqref="C1"/>
    </sheetView>
  </sheetViews>
  <sheetFormatPr defaultColWidth="9" defaultRowHeight="14.25"/>
  <cols>
    <col min="1" max="6" width="9" style="79"/>
    <col min="7" max="7" width="4.5703125" style="79" customWidth="1"/>
    <col min="8" max="11" width="9" style="79"/>
    <col min="12" max="12" width="4.5703125" style="79" customWidth="1"/>
    <col min="13" max="16" width="9" style="79"/>
    <col min="17" max="17" width="4.5703125" style="79" customWidth="1"/>
    <col min="18" max="21" width="9" style="79"/>
    <col min="22" max="22" width="4.5703125" style="79" customWidth="1"/>
    <col min="23" max="23" width="10.28515625" style="79" customWidth="1"/>
    <col min="24" max="24" width="8.7109375" style="79" customWidth="1"/>
    <col min="25" max="26" width="4.5703125" style="79" customWidth="1"/>
    <col min="27" max="29" width="9" style="79"/>
    <col min="30" max="30" width="12.28515625" style="79" customWidth="1"/>
    <col min="31" max="31" width="14.140625" style="79" customWidth="1"/>
    <col min="32" max="32" width="13.85546875" style="79" customWidth="1"/>
    <col min="33" max="16384" width="9" style="79"/>
  </cols>
  <sheetData>
    <row r="1" spans="1:33">
      <c r="A1" s="80"/>
      <c r="B1" s="80"/>
      <c r="C1" s="201" t="s">
        <v>66</v>
      </c>
      <c r="D1" s="201"/>
      <c r="E1" s="201"/>
      <c r="F1" s="201"/>
      <c r="H1" s="201" t="s">
        <v>67</v>
      </c>
      <c r="I1" s="201"/>
      <c r="J1" s="201"/>
      <c r="K1" s="201"/>
      <c r="M1" s="201" t="s">
        <v>68</v>
      </c>
      <c r="N1" s="201"/>
      <c r="O1" s="201"/>
      <c r="P1" s="201"/>
      <c r="R1" s="201" t="s">
        <v>69</v>
      </c>
      <c r="S1" s="201"/>
      <c r="T1" s="201"/>
      <c r="U1" s="201"/>
      <c r="W1" s="201" t="s">
        <v>70</v>
      </c>
      <c r="X1" s="201"/>
    </row>
    <row r="2" spans="1:33">
      <c r="A2" s="80"/>
      <c r="B2" s="80"/>
      <c r="C2" s="80" t="s">
        <v>71</v>
      </c>
      <c r="D2" s="80" t="s">
        <v>72</v>
      </c>
      <c r="E2" s="80" t="s">
        <v>73</v>
      </c>
      <c r="F2" s="80"/>
      <c r="G2" s="80"/>
      <c r="H2" s="80" t="s">
        <v>74</v>
      </c>
      <c r="I2" s="80" t="s">
        <v>75</v>
      </c>
      <c r="J2" s="80" t="s">
        <v>76</v>
      </c>
      <c r="K2" s="80"/>
      <c r="L2" s="80"/>
      <c r="M2" s="80" t="s">
        <v>77</v>
      </c>
      <c r="N2" s="80" t="s">
        <v>78</v>
      </c>
      <c r="O2" s="80" t="s">
        <v>79</v>
      </c>
      <c r="P2" s="80"/>
      <c r="Q2" s="80"/>
      <c r="R2" s="80" t="s">
        <v>80</v>
      </c>
      <c r="S2" s="80" t="s">
        <v>81</v>
      </c>
      <c r="T2" s="80" t="s">
        <v>82</v>
      </c>
      <c r="U2" s="80"/>
      <c r="V2" s="80"/>
      <c r="W2" s="80" t="s">
        <v>83</v>
      </c>
      <c r="X2" s="80" t="s">
        <v>84</v>
      </c>
      <c r="Y2" s="80"/>
      <c r="Z2" s="80"/>
    </row>
    <row r="3" spans="1:33" s="89" customFormat="1" ht="40.9" customHeight="1">
      <c r="A3" s="88"/>
      <c r="B3" s="88"/>
      <c r="C3" s="88" t="s">
        <v>85</v>
      </c>
      <c r="D3" s="88" t="s">
        <v>86</v>
      </c>
      <c r="E3" s="88" t="s">
        <v>87</v>
      </c>
      <c r="F3" s="88"/>
      <c r="G3" s="88"/>
      <c r="H3" s="88" t="s">
        <v>88</v>
      </c>
      <c r="I3" s="88" t="s">
        <v>89</v>
      </c>
      <c r="J3" s="88" t="s">
        <v>90</v>
      </c>
      <c r="K3" s="88"/>
      <c r="L3" s="88"/>
      <c r="M3" s="88" t="s">
        <v>91</v>
      </c>
      <c r="N3" s="88" t="s">
        <v>92</v>
      </c>
      <c r="O3" s="88" t="s">
        <v>93</v>
      </c>
      <c r="P3" s="88"/>
      <c r="Q3" s="88"/>
      <c r="R3" s="88" t="s">
        <v>94</v>
      </c>
      <c r="S3" s="88" t="s">
        <v>95</v>
      </c>
      <c r="T3" s="88" t="s">
        <v>96</v>
      </c>
      <c r="U3" s="88"/>
      <c r="V3" s="88"/>
      <c r="W3" s="88" t="s">
        <v>97</v>
      </c>
      <c r="X3" s="88" t="s">
        <v>98</v>
      </c>
      <c r="Y3" s="88"/>
      <c r="Z3" s="88"/>
    </row>
    <row r="4" spans="1:33">
      <c r="A4" s="80" t="s">
        <v>19</v>
      </c>
      <c r="B4" s="80" t="s">
        <v>20</v>
      </c>
      <c r="C4" s="80" t="s">
        <v>64</v>
      </c>
      <c r="D4" s="80" t="s">
        <v>64</v>
      </c>
      <c r="E4" s="80" t="s">
        <v>64</v>
      </c>
      <c r="F4" s="80" t="s">
        <v>99</v>
      </c>
      <c r="G4" s="80"/>
      <c r="H4" s="80" t="s">
        <v>64</v>
      </c>
      <c r="I4" s="80" t="s">
        <v>64</v>
      </c>
      <c r="J4" s="80" t="s">
        <v>64</v>
      </c>
      <c r="K4" s="80" t="s">
        <v>99</v>
      </c>
      <c r="L4" s="80"/>
      <c r="M4" s="80" t="s">
        <v>64</v>
      </c>
      <c r="N4" s="80" t="s">
        <v>64</v>
      </c>
      <c r="O4" s="80" t="s">
        <v>64</v>
      </c>
      <c r="P4" s="80" t="s">
        <v>99</v>
      </c>
      <c r="Q4" s="80"/>
      <c r="R4" s="80" t="s">
        <v>64</v>
      </c>
      <c r="S4" s="80" t="s">
        <v>64</v>
      </c>
      <c r="T4" s="80" t="s">
        <v>64</v>
      </c>
      <c r="U4" s="80" t="s">
        <v>99</v>
      </c>
      <c r="V4" s="80"/>
      <c r="W4" s="80" t="s">
        <v>64</v>
      </c>
      <c r="X4" s="80" t="s">
        <v>64</v>
      </c>
      <c r="Y4" s="80"/>
      <c r="Z4" s="80"/>
      <c r="AA4" s="79" t="s">
        <v>100</v>
      </c>
      <c r="AD4" s="196"/>
    </row>
    <row r="5" spans="1:33" ht="14.25" customHeight="1">
      <c r="A5" s="79" t="s">
        <v>27</v>
      </c>
      <c r="B5" s="79" t="s">
        <v>39</v>
      </c>
      <c r="C5" s="81">
        <v>17.135000000000002</v>
      </c>
      <c r="D5" s="81">
        <v>216.18600000000001</v>
      </c>
      <c r="E5" s="81">
        <v>8.4570000000000007</v>
      </c>
      <c r="F5" s="82">
        <f>SUM(C5:E5)</f>
        <v>241.77799999999999</v>
      </c>
      <c r="G5" s="83"/>
      <c r="H5" s="81">
        <v>0</v>
      </c>
      <c r="I5" s="81">
        <v>208.55799999999999</v>
      </c>
      <c r="J5" s="81">
        <v>7.5739999999999998</v>
      </c>
      <c r="K5" s="82">
        <f>SUM(H5:J5)</f>
        <v>216.13200000000001</v>
      </c>
      <c r="L5" s="83"/>
      <c r="M5" s="81">
        <v>6.8</v>
      </c>
      <c r="N5" s="81">
        <v>0.59499999999999997</v>
      </c>
      <c r="O5" s="81">
        <v>9.9090000000000007</v>
      </c>
      <c r="P5" s="82">
        <f>SUM(M5:O5)</f>
        <v>17.304000000000002</v>
      </c>
      <c r="Q5" s="83"/>
      <c r="R5" s="81">
        <v>0</v>
      </c>
      <c r="S5" s="81">
        <v>9.8390000000000004</v>
      </c>
      <c r="T5" s="81">
        <v>7.0000000000000007E-2</v>
      </c>
      <c r="U5" s="82">
        <f>SUM(R5:T5)</f>
        <v>9.9090000000000007</v>
      </c>
      <c r="V5" s="83"/>
      <c r="W5" s="84">
        <v>2166.8939999999998</v>
      </c>
      <c r="X5" s="84">
        <v>129.71299999999999</v>
      </c>
      <c r="Y5" s="83"/>
      <c r="Z5" s="83"/>
      <c r="AA5" s="79" t="str">
        <f>A5&amp;RIGHT(B5,2)</f>
        <v>ANH23</v>
      </c>
      <c r="AD5" s="85"/>
      <c r="AE5" s="85"/>
      <c r="AF5" s="85"/>
      <c r="AG5" s="85"/>
    </row>
    <row r="6" spans="1:33">
      <c r="A6" s="79" t="s">
        <v>27</v>
      </c>
      <c r="B6" s="79" t="s">
        <v>40</v>
      </c>
      <c r="C6" s="81">
        <v>8.4369999999999994</v>
      </c>
      <c r="D6" s="81">
        <v>236.678</v>
      </c>
      <c r="E6" s="81">
        <v>5.2969999999999997</v>
      </c>
      <c r="F6" s="82">
        <f t="shared" ref="F6:F69" si="0">SUM(C6:E6)</f>
        <v>250.41200000000001</v>
      </c>
      <c r="G6" s="83"/>
      <c r="H6" s="81">
        <v>4.8630000000000004</v>
      </c>
      <c r="I6" s="81">
        <v>223.10499999999999</v>
      </c>
      <c r="J6" s="81">
        <v>11.004</v>
      </c>
      <c r="K6" s="82">
        <f t="shared" ref="K6:K69" si="1">SUM(H6:J6)</f>
        <v>238.97199999999998</v>
      </c>
      <c r="L6" s="83"/>
      <c r="M6" s="81">
        <v>2.528</v>
      </c>
      <c r="N6" s="81">
        <v>0.46400000000000002</v>
      </c>
      <c r="O6" s="81">
        <v>13.641999999999999</v>
      </c>
      <c r="P6" s="82">
        <f t="shared" ref="P6:P69" si="2">SUM(M6:O6)</f>
        <v>16.634</v>
      </c>
      <c r="Q6" s="83"/>
      <c r="R6" s="81">
        <v>0.42599999999999999</v>
      </c>
      <c r="S6" s="81">
        <v>12.859</v>
      </c>
      <c r="T6" s="81">
        <v>0.60299999999999998</v>
      </c>
      <c r="U6" s="82">
        <f t="shared" ref="U6:U69" si="3">SUM(R6:T6)</f>
        <v>13.888</v>
      </c>
      <c r="V6" s="83"/>
      <c r="W6" s="84">
        <v>2183.4749999999999</v>
      </c>
      <c r="X6" s="84">
        <v>129.881</v>
      </c>
      <c r="Y6" s="83"/>
      <c r="Z6" s="83"/>
      <c r="AA6" s="79" t="str">
        <f t="shared" ref="AA6:AA69" si="4">A6&amp;RIGHT(B6,2)</f>
        <v>ANH24</v>
      </c>
      <c r="AD6" s="85"/>
      <c r="AE6" s="85"/>
      <c r="AF6" s="85"/>
      <c r="AG6" s="85"/>
    </row>
    <row r="7" spans="1:33">
      <c r="A7" s="79" t="s">
        <v>27</v>
      </c>
      <c r="B7" s="79" t="s">
        <v>65</v>
      </c>
      <c r="C7" s="81">
        <v>8.4220000000000006</v>
      </c>
      <c r="D7" s="81">
        <v>258.11500000000001</v>
      </c>
      <c r="E7" s="81">
        <v>4.5350000000000001</v>
      </c>
      <c r="F7" s="82">
        <f t="shared" si="0"/>
        <v>271.07200000000006</v>
      </c>
      <c r="G7" s="83"/>
      <c r="H7" s="81">
        <v>0</v>
      </c>
      <c r="I7" s="81">
        <v>209.56299999999999</v>
      </c>
      <c r="J7" s="81">
        <v>48.552</v>
      </c>
      <c r="K7" s="82">
        <f t="shared" si="1"/>
        <v>258.11500000000001</v>
      </c>
      <c r="L7" s="83"/>
      <c r="M7" s="81">
        <v>0.53800000000000003</v>
      </c>
      <c r="N7" s="81">
        <v>0.28899999999999998</v>
      </c>
      <c r="O7" s="81">
        <v>16.475000000000001</v>
      </c>
      <c r="P7" s="82">
        <f t="shared" si="2"/>
        <v>17.302</v>
      </c>
      <c r="Q7" s="83"/>
      <c r="R7" s="81">
        <v>0</v>
      </c>
      <c r="S7" s="81">
        <v>13.375</v>
      </c>
      <c r="T7" s="81">
        <v>3.1</v>
      </c>
      <c r="U7" s="82">
        <f t="shared" si="3"/>
        <v>16.475000000000001</v>
      </c>
      <c r="V7" s="83"/>
      <c r="W7" s="84">
        <v>2214.7959999999998</v>
      </c>
      <c r="X7" s="84">
        <v>129.673</v>
      </c>
      <c r="Y7" s="83"/>
      <c r="Z7" s="83"/>
      <c r="AA7" s="79" t="str">
        <f t="shared" si="4"/>
        <v>ANH25</v>
      </c>
      <c r="AD7" s="85"/>
      <c r="AE7" s="85"/>
      <c r="AF7" s="85"/>
      <c r="AG7" s="85"/>
    </row>
    <row r="8" spans="1:33">
      <c r="A8" s="79" t="s">
        <v>27</v>
      </c>
      <c r="B8" s="79" t="s">
        <v>101</v>
      </c>
      <c r="C8" s="81">
        <v>0</v>
      </c>
      <c r="D8" s="81">
        <v>201.827</v>
      </c>
      <c r="E8" s="81">
        <v>0</v>
      </c>
      <c r="F8" s="82">
        <f t="shared" si="0"/>
        <v>201.827</v>
      </c>
      <c r="G8" s="83"/>
      <c r="H8" s="81">
        <v>0</v>
      </c>
      <c r="I8" s="81">
        <v>167.803</v>
      </c>
      <c r="J8" s="81">
        <v>34.024000000000001</v>
      </c>
      <c r="K8" s="82">
        <f t="shared" si="1"/>
        <v>201.827</v>
      </c>
      <c r="L8" s="83"/>
      <c r="M8" s="81">
        <v>0</v>
      </c>
      <c r="N8" s="81">
        <v>0</v>
      </c>
      <c r="O8" s="81">
        <v>12.877000000000001</v>
      </c>
      <c r="P8" s="82">
        <f t="shared" si="2"/>
        <v>12.877000000000001</v>
      </c>
      <c r="Q8" s="83"/>
      <c r="R8" s="81">
        <v>0</v>
      </c>
      <c r="S8" s="81">
        <v>10.705</v>
      </c>
      <c r="T8" s="81">
        <v>2.1720000000000002</v>
      </c>
      <c r="U8" s="82">
        <f t="shared" si="3"/>
        <v>12.877000000000001</v>
      </c>
      <c r="V8" s="83"/>
      <c r="W8" s="84">
        <v>2232.3710000000001</v>
      </c>
      <c r="X8" s="84">
        <v>126.533</v>
      </c>
      <c r="Y8" s="83"/>
      <c r="Z8" s="83"/>
      <c r="AA8" s="79" t="str">
        <f t="shared" si="4"/>
        <v>ANH26</v>
      </c>
      <c r="AD8" s="85"/>
      <c r="AE8" s="85"/>
      <c r="AF8" s="85"/>
      <c r="AG8" s="85"/>
    </row>
    <row r="9" spans="1:33">
      <c r="A9" s="79" t="s">
        <v>27</v>
      </c>
      <c r="B9" s="79" t="s">
        <v>102</v>
      </c>
      <c r="C9" s="81">
        <v>0</v>
      </c>
      <c r="D9" s="81">
        <v>205.369</v>
      </c>
      <c r="E9" s="81">
        <v>0</v>
      </c>
      <c r="F9" s="82">
        <f t="shared" si="0"/>
        <v>205.369</v>
      </c>
      <c r="G9" s="83"/>
      <c r="H9" s="81">
        <v>0</v>
      </c>
      <c r="I9" s="81">
        <v>171.17099999999999</v>
      </c>
      <c r="J9" s="81">
        <v>34.198</v>
      </c>
      <c r="K9" s="82">
        <f t="shared" si="1"/>
        <v>205.369</v>
      </c>
      <c r="L9" s="83"/>
      <c r="M9" s="81">
        <v>0</v>
      </c>
      <c r="N9" s="81">
        <v>0</v>
      </c>
      <c r="O9" s="81">
        <v>13.102</v>
      </c>
      <c r="P9" s="82">
        <f t="shared" si="2"/>
        <v>13.102</v>
      </c>
      <c r="Q9" s="83"/>
      <c r="R9" s="81">
        <v>0</v>
      </c>
      <c r="S9" s="81">
        <v>10.92</v>
      </c>
      <c r="T9" s="81">
        <v>2.1819999999999999</v>
      </c>
      <c r="U9" s="82">
        <f t="shared" si="3"/>
        <v>13.102</v>
      </c>
      <c r="V9" s="83"/>
      <c r="W9" s="84">
        <v>2249.4679999999998</v>
      </c>
      <c r="X9" s="84">
        <v>127.334</v>
      </c>
      <c r="Y9" s="83"/>
      <c r="Z9" s="83"/>
      <c r="AA9" s="79" t="str">
        <f t="shared" si="4"/>
        <v>ANH27</v>
      </c>
      <c r="AD9" s="85"/>
      <c r="AE9" s="85"/>
      <c r="AF9" s="85"/>
      <c r="AG9" s="85"/>
    </row>
    <row r="10" spans="1:33">
      <c r="A10" s="79" t="s">
        <v>27</v>
      </c>
      <c r="B10" s="79" t="s">
        <v>103</v>
      </c>
      <c r="C10" s="81">
        <v>0</v>
      </c>
      <c r="D10" s="81">
        <v>199.25700000000001</v>
      </c>
      <c r="E10" s="81">
        <v>0</v>
      </c>
      <c r="F10" s="82">
        <f t="shared" si="0"/>
        <v>199.25700000000001</v>
      </c>
      <c r="G10" s="83"/>
      <c r="H10" s="81">
        <v>0</v>
      </c>
      <c r="I10" s="81">
        <v>165.364</v>
      </c>
      <c r="J10" s="81">
        <v>33.893000000000001</v>
      </c>
      <c r="K10" s="82">
        <f t="shared" si="1"/>
        <v>199.25700000000001</v>
      </c>
      <c r="L10" s="83"/>
      <c r="M10" s="81">
        <v>0</v>
      </c>
      <c r="N10" s="81">
        <v>0</v>
      </c>
      <c r="O10" s="81">
        <v>12.718</v>
      </c>
      <c r="P10" s="82">
        <f t="shared" si="2"/>
        <v>12.718</v>
      </c>
      <c r="Q10" s="83"/>
      <c r="R10" s="81">
        <v>0</v>
      </c>
      <c r="S10" s="81">
        <v>10.548999999999999</v>
      </c>
      <c r="T10" s="81">
        <v>2.169</v>
      </c>
      <c r="U10" s="82">
        <f t="shared" si="3"/>
        <v>12.718</v>
      </c>
      <c r="V10" s="83"/>
      <c r="W10" s="84">
        <v>2265.8829999999998</v>
      </c>
      <c r="X10" s="84">
        <v>128.11000000000001</v>
      </c>
      <c r="Y10" s="83"/>
      <c r="Z10" s="83"/>
      <c r="AA10" s="79" t="str">
        <f t="shared" si="4"/>
        <v>ANH28</v>
      </c>
      <c r="AD10" s="85"/>
      <c r="AE10" s="85"/>
      <c r="AF10" s="85"/>
      <c r="AG10" s="85"/>
    </row>
    <row r="11" spans="1:33">
      <c r="A11" s="79" t="s">
        <v>27</v>
      </c>
      <c r="B11" s="79" t="s">
        <v>104</v>
      </c>
      <c r="C11" s="81">
        <v>0</v>
      </c>
      <c r="D11" s="81">
        <v>200.47</v>
      </c>
      <c r="E11" s="81">
        <v>0</v>
      </c>
      <c r="F11" s="82">
        <f t="shared" si="0"/>
        <v>200.47</v>
      </c>
      <c r="G11" s="83"/>
      <c r="H11" s="81">
        <v>0</v>
      </c>
      <c r="I11" s="81">
        <v>166.517</v>
      </c>
      <c r="J11" s="81">
        <v>33.953000000000003</v>
      </c>
      <c r="K11" s="82">
        <f t="shared" si="1"/>
        <v>200.47</v>
      </c>
      <c r="L11" s="83"/>
      <c r="M11" s="81">
        <v>0</v>
      </c>
      <c r="N11" s="81">
        <v>0</v>
      </c>
      <c r="O11" s="81">
        <v>12.795</v>
      </c>
      <c r="P11" s="82">
        <f t="shared" si="2"/>
        <v>12.795</v>
      </c>
      <c r="Q11" s="83"/>
      <c r="R11" s="81">
        <v>0</v>
      </c>
      <c r="S11" s="81">
        <v>10.622999999999999</v>
      </c>
      <c r="T11" s="81">
        <v>2.1720000000000002</v>
      </c>
      <c r="U11" s="82">
        <f t="shared" si="3"/>
        <v>12.795</v>
      </c>
      <c r="V11" s="83"/>
      <c r="W11" s="84">
        <v>2281.759</v>
      </c>
      <c r="X11" s="84">
        <v>128.86600000000001</v>
      </c>
      <c r="Y11" s="83"/>
      <c r="Z11" s="83"/>
      <c r="AA11" s="79" t="str">
        <f t="shared" si="4"/>
        <v>ANH29</v>
      </c>
      <c r="AD11" s="85"/>
      <c r="AE11" s="85"/>
      <c r="AF11" s="85"/>
      <c r="AG11" s="85"/>
    </row>
    <row r="12" spans="1:33">
      <c r="A12" s="79" t="s">
        <v>27</v>
      </c>
      <c r="B12" s="79" t="s">
        <v>105</v>
      </c>
      <c r="C12" s="81">
        <v>0</v>
      </c>
      <c r="D12" s="81">
        <v>146.39500000000001</v>
      </c>
      <c r="E12" s="81">
        <v>0</v>
      </c>
      <c r="F12" s="82">
        <f t="shared" si="0"/>
        <v>146.39500000000001</v>
      </c>
      <c r="G12" s="83"/>
      <c r="H12" s="81">
        <v>0</v>
      </c>
      <c r="I12" s="81">
        <v>121.508</v>
      </c>
      <c r="J12" s="81">
        <v>24.887</v>
      </c>
      <c r="K12" s="82">
        <f t="shared" si="1"/>
        <v>146.39499999999998</v>
      </c>
      <c r="L12" s="83"/>
      <c r="M12" s="81">
        <v>0</v>
      </c>
      <c r="N12" s="81">
        <v>0</v>
      </c>
      <c r="O12" s="81">
        <v>9.3439999999999994</v>
      </c>
      <c r="P12" s="82">
        <f t="shared" si="2"/>
        <v>9.3439999999999994</v>
      </c>
      <c r="Q12" s="83"/>
      <c r="R12" s="81">
        <v>0</v>
      </c>
      <c r="S12" s="81">
        <v>7.7560000000000002</v>
      </c>
      <c r="T12" s="81">
        <v>1.5880000000000001</v>
      </c>
      <c r="U12" s="82">
        <f t="shared" si="3"/>
        <v>9.3440000000000012</v>
      </c>
      <c r="V12" s="83"/>
      <c r="W12" s="84">
        <v>2297.732</v>
      </c>
      <c r="X12" s="84">
        <v>129.614</v>
      </c>
      <c r="Y12" s="83"/>
      <c r="Z12" s="83"/>
      <c r="AA12" s="79" t="str">
        <f t="shared" si="4"/>
        <v>ANH30</v>
      </c>
      <c r="AD12" s="85"/>
      <c r="AE12" s="85"/>
      <c r="AF12" s="85"/>
      <c r="AG12" s="85"/>
    </row>
    <row r="13" spans="1:33">
      <c r="A13" s="79" t="s">
        <v>48</v>
      </c>
      <c r="B13" s="79" t="s">
        <v>39</v>
      </c>
      <c r="C13" s="81">
        <v>4.5919999999999996</v>
      </c>
      <c r="D13" s="81">
        <v>9.0999999999999998E-2</v>
      </c>
      <c r="E13" s="81">
        <v>0.36199999999999999</v>
      </c>
      <c r="F13" s="82">
        <f t="shared" si="0"/>
        <v>5.0449999999999999</v>
      </c>
      <c r="G13" s="83"/>
      <c r="H13" s="81">
        <v>0.33300000000000002</v>
      </c>
      <c r="I13" s="81">
        <v>4.7E-2</v>
      </c>
      <c r="J13" s="81">
        <v>0</v>
      </c>
      <c r="K13" s="82">
        <f t="shared" si="1"/>
        <v>0.38</v>
      </c>
      <c r="L13" s="83"/>
      <c r="M13" s="81">
        <v>1.2669999999999999</v>
      </c>
      <c r="N13" s="81">
        <v>0.12</v>
      </c>
      <c r="O13" s="81">
        <v>1E-3</v>
      </c>
      <c r="P13" s="82">
        <f t="shared" si="2"/>
        <v>1.3879999999999999</v>
      </c>
      <c r="Q13" s="83"/>
      <c r="R13" s="81">
        <v>0.109</v>
      </c>
      <c r="S13" s="81">
        <v>1E-3</v>
      </c>
      <c r="T13" s="81">
        <v>0</v>
      </c>
      <c r="U13" s="82">
        <f t="shared" si="3"/>
        <v>0.11</v>
      </c>
      <c r="V13" s="83"/>
      <c r="W13" s="84">
        <v>1358.1310000000001</v>
      </c>
      <c r="X13" s="84">
        <v>110.599</v>
      </c>
      <c r="Y13" s="83"/>
      <c r="Z13" s="83"/>
      <c r="AA13" s="79" t="str">
        <f t="shared" si="4"/>
        <v>WSH23</v>
      </c>
      <c r="AD13" s="85"/>
      <c r="AE13" s="85"/>
      <c r="AF13" s="85"/>
      <c r="AG13" s="85"/>
    </row>
    <row r="14" spans="1:33">
      <c r="A14" s="79" t="s">
        <v>48</v>
      </c>
      <c r="B14" s="79" t="s">
        <v>40</v>
      </c>
      <c r="C14" s="81">
        <v>4.1929999999999996</v>
      </c>
      <c r="D14" s="81">
        <v>3.5999999999999997E-2</v>
      </c>
      <c r="E14" s="81">
        <v>2.4940000000000002</v>
      </c>
      <c r="F14" s="82">
        <f t="shared" si="0"/>
        <v>6.722999999999999</v>
      </c>
      <c r="G14" s="83"/>
      <c r="H14" s="81">
        <v>2.4620000000000002</v>
      </c>
      <c r="I14" s="81">
        <v>8.0000000000000002E-3</v>
      </c>
      <c r="J14" s="81">
        <v>0</v>
      </c>
      <c r="K14" s="82">
        <f t="shared" si="1"/>
        <v>2.4700000000000002</v>
      </c>
      <c r="L14" s="83"/>
      <c r="M14" s="81">
        <v>1.0840000000000001</v>
      </c>
      <c r="N14" s="81">
        <v>0.60799999999999998</v>
      </c>
      <c r="O14" s="81">
        <v>2E-3</v>
      </c>
      <c r="P14" s="82">
        <f t="shared" si="2"/>
        <v>1.6940000000000002</v>
      </c>
      <c r="Q14" s="83"/>
      <c r="R14" s="81">
        <v>0.59699999999999998</v>
      </c>
      <c r="S14" s="81">
        <v>2E-3</v>
      </c>
      <c r="T14" s="81">
        <v>0</v>
      </c>
      <c r="U14" s="82">
        <f t="shared" si="3"/>
        <v>0.59899999999999998</v>
      </c>
      <c r="V14" s="83"/>
      <c r="W14" s="84">
        <v>1363.856</v>
      </c>
      <c r="X14" s="84">
        <v>109.93</v>
      </c>
      <c r="Y14" s="83"/>
      <c r="Z14" s="83"/>
      <c r="AA14" s="79" t="str">
        <f t="shared" si="4"/>
        <v>WSH24</v>
      </c>
      <c r="AD14" s="85"/>
      <c r="AE14" s="85"/>
      <c r="AF14" s="85"/>
      <c r="AG14" s="85"/>
    </row>
    <row r="15" spans="1:33">
      <c r="A15" s="79" t="s">
        <v>48</v>
      </c>
      <c r="B15" s="79" t="s">
        <v>65</v>
      </c>
      <c r="C15" s="81">
        <v>0</v>
      </c>
      <c r="D15" s="81">
        <v>5</v>
      </c>
      <c r="E15" s="81">
        <v>4.2039999999999997</v>
      </c>
      <c r="F15" s="82">
        <f t="shared" si="0"/>
        <v>9.2040000000000006</v>
      </c>
      <c r="G15" s="83"/>
      <c r="H15" s="81">
        <v>4.2039999999999997</v>
      </c>
      <c r="I15" s="81">
        <v>5</v>
      </c>
      <c r="J15" s="81">
        <v>0</v>
      </c>
      <c r="K15" s="82">
        <f t="shared" si="1"/>
        <v>9.2040000000000006</v>
      </c>
      <c r="L15" s="83"/>
      <c r="M15" s="81">
        <v>8.5999999999999993E-2</v>
      </c>
      <c r="N15" s="81">
        <v>1.1839999999999999</v>
      </c>
      <c r="O15" s="81">
        <v>0</v>
      </c>
      <c r="P15" s="82">
        <f t="shared" si="2"/>
        <v>1.27</v>
      </c>
      <c r="Q15" s="83"/>
      <c r="R15" s="81">
        <v>1.1839999999999999</v>
      </c>
      <c r="S15" s="81">
        <v>0</v>
      </c>
      <c r="T15" s="81">
        <v>0</v>
      </c>
      <c r="U15" s="82">
        <f t="shared" si="3"/>
        <v>1.1839999999999999</v>
      </c>
      <c r="V15" s="83"/>
      <c r="W15" s="84">
        <v>1372.56</v>
      </c>
      <c r="X15" s="84">
        <v>110.271</v>
      </c>
      <c r="Y15" s="83"/>
      <c r="Z15" s="83"/>
      <c r="AA15" s="79" t="str">
        <f t="shared" si="4"/>
        <v>WSH25</v>
      </c>
      <c r="AD15" s="85"/>
      <c r="AE15" s="85"/>
      <c r="AF15" s="85"/>
      <c r="AG15" s="85"/>
    </row>
    <row r="16" spans="1:33">
      <c r="A16" s="79" t="s">
        <v>48</v>
      </c>
      <c r="B16" s="79" t="s">
        <v>101</v>
      </c>
      <c r="C16" s="81">
        <v>0</v>
      </c>
      <c r="D16" s="81">
        <v>0</v>
      </c>
      <c r="E16" s="81">
        <v>57.28631888755195</v>
      </c>
      <c r="F16" s="82">
        <f t="shared" si="0"/>
        <v>57.28631888755195</v>
      </c>
      <c r="G16" s="83"/>
      <c r="H16" s="81">
        <v>57.28631888755195</v>
      </c>
      <c r="I16" s="81">
        <v>0</v>
      </c>
      <c r="J16" s="81">
        <v>0</v>
      </c>
      <c r="K16" s="82">
        <f t="shared" si="1"/>
        <v>57.28631888755195</v>
      </c>
      <c r="L16" s="83"/>
      <c r="M16" s="81">
        <v>0</v>
      </c>
      <c r="N16" s="81">
        <v>8.5661316710611164</v>
      </c>
      <c r="O16" s="81">
        <v>0</v>
      </c>
      <c r="P16" s="82">
        <f t="shared" si="2"/>
        <v>8.5661316710611164</v>
      </c>
      <c r="Q16" s="83"/>
      <c r="R16" s="81">
        <v>8.5661316710611164</v>
      </c>
      <c r="S16" s="81">
        <v>0</v>
      </c>
      <c r="T16" s="81">
        <v>0</v>
      </c>
      <c r="U16" s="82">
        <f t="shared" si="3"/>
        <v>8.5661316710611164</v>
      </c>
      <c r="V16" s="83"/>
      <c r="W16" s="84">
        <v>1381.21</v>
      </c>
      <c r="X16" s="84">
        <v>110.60899999999999</v>
      </c>
      <c r="Y16" s="83"/>
      <c r="Z16" s="83"/>
      <c r="AA16" s="79" t="str">
        <f t="shared" si="4"/>
        <v>WSH26</v>
      </c>
      <c r="AD16" s="85"/>
      <c r="AE16" s="85"/>
      <c r="AF16" s="85"/>
      <c r="AG16" s="85"/>
    </row>
    <row r="17" spans="1:35">
      <c r="A17" s="79" t="s">
        <v>48</v>
      </c>
      <c r="B17" s="79" t="s">
        <v>102</v>
      </c>
      <c r="C17" s="81">
        <v>0</v>
      </c>
      <c r="D17" s="81">
        <v>0</v>
      </c>
      <c r="E17" s="81">
        <v>70.540185538578527</v>
      </c>
      <c r="F17" s="82">
        <f t="shared" si="0"/>
        <v>70.540185538578527</v>
      </c>
      <c r="G17" s="83"/>
      <c r="H17" s="81">
        <v>70.540185538578527</v>
      </c>
      <c r="I17" s="81">
        <v>0</v>
      </c>
      <c r="J17" s="81">
        <v>0</v>
      </c>
      <c r="K17" s="82">
        <f t="shared" si="1"/>
        <v>70.540185538578527</v>
      </c>
      <c r="L17" s="83"/>
      <c r="M17" s="81">
        <v>0</v>
      </c>
      <c r="N17" s="81">
        <v>13.151694291952809</v>
      </c>
      <c r="O17" s="81">
        <v>0</v>
      </c>
      <c r="P17" s="82">
        <f t="shared" si="2"/>
        <v>13.151694291952809</v>
      </c>
      <c r="Q17" s="83"/>
      <c r="R17" s="81">
        <v>13.151694291952809</v>
      </c>
      <c r="S17" s="81">
        <v>0</v>
      </c>
      <c r="T17" s="81">
        <v>0</v>
      </c>
      <c r="U17" s="82">
        <f t="shared" si="3"/>
        <v>13.151694291952809</v>
      </c>
      <c r="V17" s="83"/>
      <c r="W17" s="84">
        <v>1389.6369999999999</v>
      </c>
      <c r="X17" s="84">
        <v>110.94499999999999</v>
      </c>
      <c r="Y17" s="83"/>
      <c r="Z17" s="83"/>
      <c r="AA17" s="79" t="str">
        <f t="shared" si="4"/>
        <v>WSH27</v>
      </c>
      <c r="AD17" s="85"/>
      <c r="AE17" s="85"/>
      <c r="AF17" s="85"/>
      <c r="AG17" s="85"/>
    </row>
    <row r="18" spans="1:35">
      <c r="A18" s="79" t="s">
        <v>48</v>
      </c>
      <c r="B18" s="79" t="s">
        <v>103</v>
      </c>
      <c r="C18" s="81">
        <v>0</v>
      </c>
      <c r="D18" s="81">
        <v>0</v>
      </c>
      <c r="E18" s="81">
        <v>74.798446750946212</v>
      </c>
      <c r="F18" s="82">
        <f t="shared" si="0"/>
        <v>74.798446750946212</v>
      </c>
      <c r="G18" s="83"/>
      <c r="H18" s="81">
        <v>74.798446750946212</v>
      </c>
      <c r="I18" s="81">
        <v>0</v>
      </c>
      <c r="J18" s="81">
        <v>0</v>
      </c>
      <c r="K18" s="82">
        <f t="shared" si="1"/>
        <v>74.798446750946212</v>
      </c>
      <c r="L18" s="83"/>
      <c r="M18" s="81">
        <v>0</v>
      </c>
      <c r="N18" s="81">
        <v>12.94127768475181</v>
      </c>
      <c r="O18" s="81">
        <v>0</v>
      </c>
      <c r="P18" s="82">
        <f t="shared" si="2"/>
        <v>12.94127768475181</v>
      </c>
      <c r="Q18" s="83"/>
      <c r="R18" s="81">
        <v>12.94127768475181</v>
      </c>
      <c r="S18" s="81">
        <v>0</v>
      </c>
      <c r="T18" s="81">
        <v>0</v>
      </c>
      <c r="U18" s="82">
        <f t="shared" si="3"/>
        <v>12.94127768475181</v>
      </c>
      <c r="V18" s="83"/>
      <c r="W18" s="84">
        <v>1398.018</v>
      </c>
      <c r="X18" s="84">
        <v>111.279</v>
      </c>
      <c r="Y18" s="83"/>
      <c r="Z18" s="83"/>
      <c r="AA18" s="79" t="str">
        <f t="shared" si="4"/>
        <v>WSH28</v>
      </c>
      <c r="AD18" s="85"/>
      <c r="AE18" s="85"/>
      <c r="AF18" s="85"/>
      <c r="AG18" s="85"/>
    </row>
    <row r="19" spans="1:35">
      <c r="A19" s="79" t="s">
        <v>48</v>
      </c>
      <c r="B19" s="79" t="s">
        <v>104</v>
      </c>
      <c r="C19" s="81">
        <v>0</v>
      </c>
      <c r="D19" s="81">
        <v>0</v>
      </c>
      <c r="E19" s="81">
        <v>76.938516859248693</v>
      </c>
      <c r="F19" s="82">
        <f t="shared" si="0"/>
        <v>76.938516859248693</v>
      </c>
      <c r="G19" s="83"/>
      <c r="H19" s="81">
        <v>76.938516859248693</v>
      </c>
      <c r="I19" s="81">
        <v>0</v>
      </c>
      <c r="J19" s="81">
        <v>0</v>
      </c>
      <c r="K19" s="82">
        <f t="shared" si="1"/>
        <v>76.938516859248693</v>
      </c>
      <c r="L19" s="83"/>
      <c r="M19" s="81">
        <v>0</v>
      </c>
      <c r="N19" s="81">
        <v>12.8540168962792</v>
      </c>
      <c r="O19" s="81">
        <v>0</v>
      </c>
      <c r="P19" s="82">
        <f t="shared" si="2"/>
        <v>12.8540168962792</v>
      </c>
      <c r="Q19" s="83"/>
      <c r="R19" s="81">
        <v>12.8540168962792</v>
      </c>
      <c r="S19" s="81">
        <v>0</v>
      </c>
      <c r="T19" s="81">
        <v>0</v>
      </c>
      <c r="U19" s="82">
        <f t="shared" si="3"/>
        <v>12.8540168962792</v>
      </c>
      <c r="V19" s="83"/>
      <c r="W19" s="84">
        <v>1406.241</v>
      </c>
      <c r="X19" s="84">
        <v>111.61199999999999</v>
      </c>
      <c r="Y19" s="83"/>
      <c r="Z19" s="83"/>
      <c r="AA19" s="79" t="str">
        <f t="shared" si="4"/>
        <v>WSH29</v>
      </c>
    </row>
    <row r="20" spans="1:35">
      <c r="A20" s="79" t="s">
        <v>48</v>
      </c>
      <c r="B20" s="79" t="s">
        <v>105</v>
      </c>
      <c r="C20" s="81">
        <v>0</v>
      </c>
      <c r="D20" s="81">
        <v>0</v>
      </c>
      <c r="E20" s="81">
        <v>97.720064667056562</v>
      </c>
      <c r="F20" s="82">
        <f t="shared" si="0"/>
        <v>97.720064667056562</v>
      </c>
      <c r="G20" s="83"/>
      <c r="H20" s="81">
        <v>97.720064667056562</v>
      </c>
      <c r="I20" s="81">
        <v>0</v>
      </c>
      <c r="J20" s="81">
        <v>0</v>
      </c>
      <c r="K20" s="82">
        <f t="shared" si="1"/>
        <v>97.720064667056562</v>
      </c>
      <c r="L20" s="83"/>
      <c r="M20" s="81">
        <v>0</v>
      </c>
      <c r="N20" s="81">
        <v>14.469602222923159</v>
      </c>
      <c r="O20" s="81">
        <v>0</v>
      </c>
      <c r="P20" s="82">
        <f t="shared" si="2"/>
        <v>14.469602222923159</v>
      </c>
      <c r="Q20" s="83"/>
      <c r="R20" s="81">
        <v>14.469602222923159</v>
      </c>
      <c r="S20" s="81">
        <v>0</v>
      </c>
      <c r="T20" s="81">
        <v>0</v>
      </c>
      <c r="U20" s="82">
        <f t="shared" si="3"/>
        <v>14.469602222923159</v>
      </c>
      <c r="V20" s="83"/>
      <c r="W20" s="84">
        <v>1414.319</v>
      </c>
      <c r="X20" s="84">
        <v>111.944</v>
      </c>
      <c r="Y20" s="83"/>
      <c r="Z20" s="83"/>
      <c r="AA20" s="79" t="str">
        <f t="shared" si="4"/>
        <v>WSH30</v>
      </c>
    </row>
    <row r="21" spans="1:35">
      <c r="A21" s="79" t="s">
        <v>60</v>
      </c>
      <c r="B21" s="79" t="s">
        <v>39</v>
      </c>
      <c r="C21" s="81">
        <v>0</v>
      </c>
      <c r="D21" s="81">
        <v>0</v>
      </c>
      <c r="E21" s="81">
        <v>2.65</v>
      </c>
      <c r="F21" s="82">
        <f t="shared" si="0"/>
        <v>2.65</v>
      </c>
      <c r="G21" s="83"/>
      <c r="H21" s="81">
        <v>2.4249999999999998</v>
      </c>
      <c r="I21" s="81">
        <v>0</v>
      </c>
      <c r="J21" s="81">
        <v>0</v>
      </c>
      <c r="K21" s="82">
        <f t="shared" si="1"/>
        <v>2.4249999999999998</v>
      </c>
      <c r="L21" s="83"/>
      <c r="M21" s="81">
        <v>0</v>
      </c>
      <c r="N21" s="81">
        <v>3.9E-2</v>
      </c>
      <c r="O21" s="81">
        <v>0</v>
      </c>
      <c r="P21" s="82">
        <f t="shared" si="2"/>
        <v>3.9E-2</v>
      </c>
      <c r="Q21" s="83"/>
      <c r="R21" s="81">
        <v>3.6999999999999998E-2</v>
      </c>
      <c r="S21" s="81">
        <v>0</v>
      </c>
      <c r="T21" s="81">
        <v>0</v>
      </c>
      <c r="U21" s="82">
        <f t="shared" si="3"/>
        <v>3.6999999999999998E-2</v>
      </c>
      <c r="V21" s="83"/>
      <c r="W21" s="84">
        <v>98.515000000000001</v>
      </c>
      <c r="X21" s="84">
        <v>7.4349999999999996</v>
      </c>
      <c r="Y21" s="83"/>
      <c r="Z21" s="83"/>
      <c r="AA21" s="79" t="str">
        <f t="shared" si="4"/>
        <v>HDD23</v>
      </c>
    </row>
    <row r="22" spans="1:35">
      <c r="A22" s="79" t="s">
        <v>60</v>
      </c>
      <c r="B22" s="79" t="s">
        <v>40</v>
      </c>
      <c r="C22" s="81">
        <v>3.0000000000000001E-3</v>
      </c>
      <c r="D22" s="81">
        <v>0</v>
      </c>
      <c r="E22" s="81">
        <v>2.3330000000000002</v>
      </c>
      <c r="F22" s="82">
        <f t="shared" si="0"/>
        <v>2.3360000000000003</v>
      </c>
      <c r="G22" s="83"/>
      <c r="H22" s="81">
        <v>2.1819999999999999</v>
      </c>
      <c r="I22" s="81">
        <v>0</v>
      </c>
      <c r="J22" s="81">
        <v>0</v>
      </c>
      <c r="K22" s="82">
        <f t="shared" si="1"/>
        <v>2.1819999999999999</v>
      </c>
      <c r="L22" s="83"/>
      <c r="M22" s="81">
        <v>0</v>
      </c>
      <c r="N22" s="81">
        <v>6.0000000000000001E-3</v>
      </c>
      <c r="O22" s="81">
        <v>0</v>
      </c>
      <c r="P22" s="82">
        <f t="shared" si="2"/>
        <v>6.0000000000000001E-3</v>
      </c>
      <c r="Q22" s="83"/>
      <c r="R22" s="81">
        <v>5.0000000000000001E-3</v>
      </c>
      <c r="S22" s="81">
        <v>0</v>
      </c>
      <c r="T22" s="81">
        <v>0</v>
      </c>
      <c r="U22" s="82">
        <f t="shared" si="3"/>
        <v>5.0000000000000001E-3</v>
      </c>
      <c r="V22" s="83"/>
      <c r="W22" s="84">
        <v>99.054000000000016</v>
      </c>
      <c r="X22" s="84">
        <v>7.4080000000000004</v>
      </c>
      <c r="Y22" s="83"/>
      <c r="Z22" s="83"/>
      <c r="AA22" s="79" t="str">
        <f t="shared" si="4"/>
        <v>HDD24</v>
      </c>
    </row>
    <row r="23" spans="1:35">
      <c r="A23" s="79" t="s">
        <v>60</v>
      </c>
      <c r="B23" s="79" t="s">
        <v>65</v>
      </c>
      <c r="C23" s="81">
        <v>0</v>
      </c>
      <c r="D23" s="81">
        <v>0</v>
      </c>
      <c r="E23" s="81">
        <v>3</v>
      </c>
      <c r="F23" s="82">
        <f t="shared" si="0"/>
        <v>3</v>
      </c>
      <c r="G23" s="83"/>
      <c r="H23" s="81">
        <v>0</v>
      </c>
      <c r="I23" s="81">
        <v>0</v>
      </c>
      <c r="J23" s="81">
        <v>0</v>
      </c>
      <c r="K23" s="82">
        <f t="shared" si="1"/>
        <v>0</v>
      </c>
      <c r="L23" s="83"/>
      <c r="M23" s="81">
        <v>0</v>
      </c>
      <c r="N23" s="81">
        <v>0.04</v>
      </c>
      <c r="O23" s="81">
        <v>0</v>
      </c>
      <c r="P23" s="82">
        <f t="shared" si="2"/>
        <v>0.04</v>
      </c>
      <c r="Q23" s="83"/>
      <c r="R23" s="81">
        <v>0</v>
      </c>
      <c r="S23" s="81">
        <v>0</v>
      </c>
      <c r="T23" s="81">
        <v>0</v>
      </c>
      <c r="U23" s="82">
        <f t="shared" si="3"/>
        <v>0</v>
      </c>
      <c r="V23" s="83"/>
      <c r="W23" s="84">
        <v>99.293999999999997</v>
      </c>
      <c r="X23" s="84">
        <v>7.5939999999999994</v>
      </c>
      <c r="Y23" s="83"/>
      <c r="Z23" s="83"/>
      <c r="AA23" s="79" t="str">
        <f t="shared" si="4"/>
        <v>HDD25</v>
      </c>
    </row>
    <row r="24" spans="1:35">
      <c r="A24" s="79" t="s">
        <v>60</v>
      </c>
      <c r="B24" s="79" t="s">
        <v>101</v>
      </c>
      <c r="C24" s="81">
        <v>0</v>
      </c>
      <c r="D24" s="81">
        <v>3.0680000000000001</v>
      </c>
      <c r="E24" s="81">
        <v>0</v>
      </c>
      <c r="F24" s="82">
        <f t="shared" si="0"/>
        <v>3.0680000000000001</v>
      </c>
      <c r="G24" s="83"/>
      <c r="H24" s="81">
        <v>0</v>
      </c>
      <c r="I24" s="81">
        <v>2.4540000000000002</v>
      </c>
      <c r="J24" s="81">
        <v>0.61399999999999999</v>
      </c>
      <c r="K24" s="82">
        <f t="shared" si="1"/>
        <v>3.0680000000000001</v>
      </c>
      <c r="L24" s="83"/>
      <c r="M24" s="81">
        <v>0</v>
      </c>
      <c r="N24" s="81">
        <v>0.04</v>
      </c>
      <c r="O24" s="81">
        <v>0</v>
      </c>
      <c r="P24" s="82">
        <f t="shared" si="2"/>
        <v>0.04</v>
      </c>
      <c r="Q24" s="83"/>
      <c r="R24" s="81">
        <v>0.04</v>
      </c>
      <c r="S24" s="81">
        <v>0</v>
      </c>
      <c r="T24" s="81">
        <v>0</v>
      </c>
      <c r="U24" s="82">
        <f t="shared" si="3"/>
        <v>0.04</v>
      </c>
      <c r="V24" s="83"/>
      <c r="W24" s="84">
        <v>99.677999999999997</v>
      </c>
      <c r="X24" s="84">
        <v>7.6719999999999997</v>
      </c>
      <c r="Y24" s="83"/>
      <c r="Z24" s="83"/>
      <c r="AA24" s="79" t="str">
        <f t="shared" si="4"/>
        <v>HDD26</v>
      </c>
    </row>
    <row r="25" spans="1:35">
      <c r="A25" s="79" t="s">
        <v>60</v>
      </c>
      <c r="B25" s="79" t="s">
        <v>102</v>
      </c>
      <c r="C25" s="81">
        <v>0</v>
      </c>
      <c r="D25" s="81">
        <v>3.0680000000000001</v>
      </c>
      <c r="E25" s="81">
        <v>0</v>
      </c>
      <c r="F25" s="82">
        <f t="shared" si="0"/>
        <v>3.0680000000000001</v>
      </c>
      <c r="G25" s="83"/>
      <c r="H25" s="81">
        <v>0</v>
      </c>
      <c r="I25" s="81">
        <v>2.4540000000000002</v>
      </c>
      <c r="J25" s="81">
        <v>0.61399999999999999</v>
      </c>
      <c r="K25" s="82">
        <f t="shared" si="1"/>
        <v>3.0680000000000001</v>
      </c>
      <c r="L25" s="83"/>
      <c r="M25" s="81">
        <v>0</v>
      </c>
      <c r="N25" s="81">
        <v>0.04</v>
      </c>
      <c r="O25" s="81">
        <v>0</v>
      </c>
      <c r="P25" s="82">
        <f t="shared" si="2"/>
        <v>0.04</v>
      </c>
      <c r="Q25" s="83"/>
      <c r="R25" s="81">
        <v>0.04</v>
      </c>
      <c r="S25" s="81">
        <v>0</v>
      </c>
      <c r="T25" s="81">
        <v>0</v>
      </c>
      <c r="U25" s="82">
        <f t="shared" si="3"/>
        <v>0.04</v>
      </c>
      <c r="V25" s="83"/>
      <c r="W25" s="84">
        <v>100.03400000000001</v>
      </c>
      <c r="X25" s="84">
        <v>7.7439999999999998</v>
      </c>
      <c r="Y25" s="83"/>
      <c r="Z25" s="83"/>
      <c r="AA25" s="79" t="str">
        <f t="shared" si="4"/>
        <v>HDD27</v>
      </c>
    </row>
    <row r="26" spans="1:35" ht="16.149999999999999" customHeight="1">
      <c r="A26" s="79" t="s">
        <v>60</v>
      </c>
      <c r="B26" s="79" t="s">
        <v>103</v>
      </c>
      <c r="C26" s="81">
        <v>0</v>
      </c>
      <c r="D26" s="81">
        <v>3.0680000000000001</v>
      </c>
      <c r="E26" s="81">
        <v>0</v>
      </c>
      <c r="F26" s="82">
        <f t="shared" si="0"/>
        <v>3.0680000000000001</v>
      </c>
      <c r="G26" s="83"/>
      <c r="H26" s="81">
        <v>0</v>
      </c>
      <c r="I26" s="81">
        <v>2.4540000000000002</v>
      </c>
      <c r="J26" s="81">
        <v>0.61399999999999999</v>
      </c>
      <c r="K26" s="82">
        <f t="shared" si="1"/>
        <v>3.0680000000000001</v>
      </c>
      <c r="L26" s="83"/>
      <c r="M26" s="81">
        <v>0</v>
      </c>
      <c r="N26" s="81">
        <v>0.04</v>
      </c>
      <c r="O26" s="81">
        <v>0</v>
      </c>
      <c r="P26" s="82">
        <f t="shared" si="2"/>
        <v>0.04</v>
      </c>
      <c r="Q26" s="83"/>
      <c r="R26" s="81">
        <v>0.04</v>
      </c>
      <c r="S26" s="81">
        <v>0</v>
      </c>
      <c r="T26" s="81">
        <v>0</v>
      </c>
      <c r="U26" s="82">
        <f t="shared" si="3"/>
        <v>0.04</v>
      </c>
      <c r="V26" s="83"/>
      <c r="W26" s="84">
        <v>100.387</v>
      </c>
      <c r="X26" s="84">
        <v>7.8160000000000007</v>
      </c>
      <c r="Y26" s="83"/>
      <c r="Z26" s="83"/>
      <c r="AA26" s="79" t="str">
        <f t="shared" si="4"/>
        <v>HDD28</v>
      </c>
      <c r="AH26" s="85"/>
      <c r="AI26" s="85"/>
    </row>
    <row r="27" spans="1:35">
      <c r="A27" s="79" t="s">
        <v>60</v>
      </c>
      <c r="B27" s="79" t="s">
        <v>104</v>
      </c>
      <c r="C27" s="81">
        <v>0</v>
      </c>
      <c r="D27" s="81">
        <v>3.0680000000000001</v>
      </c>
      <c r="E27" s="81">
        <v>0</v>
      </c>
      <c r="F27" s="82">
        <f t="shared" si="0"/>
        <v>3.0680000000000001</v>
      </c>
      <c r="G27" s="83"/>
      <c r="H27" s="81">
        <v>0</v>
      </c>
      <c r="I27" s="81">
        <v>2.4540000000000002</v>
      </c>
      <c r="J27" s="81">
        <v>0.61399999999999999</v>
      </c>
      <c r="K27" s="82">
        <f t="shared" si="1"/>
        <v>3.0680000000000001</v>
      </c>
      <c r="L27" s="83"/>
      <c r="M27" s="81">
        <v>0</v>
      </c>
      <c r="N27" s="81">
        <v>0.04</v>
      </c>
      <c r="O27" s="81">
        <v>0</v>
      </c>
      <c r="P27" s="82">
        <f t="shared" si="2"/>
        <v>0.04</v>
      </c>
      <c r="Q27" s="83"/>
      <c r="R27" s="81">
        <v>0.04</v>
      </c>
      <c r="S27" s="81">
        <v>0</v>
      </c>
      <c r="T27" s="81">
        <v>0</v>
      </c>
      <c r="U27" s="82">
        <f t="shared" si="3"/>
        <v>0.04</v>
      </c>
      <c r="V27" s="83"/>
      <c r="W27" s="84">
        <v>100.736</v>
      </c>
      <c r="X27" s="84">
        <v>7.8869999999999996</v>
      </c>
      <c r="Y27" s="83"/>
      <c r="Z27" s="83"/>
      <c r="AA27" s="79" t="str">
        <f t="shared" si="4"/>
        <v>HDD29</v>
      </c>
      <c r="AH27" s="85"/>
      <c r="AI27" s="85"/>
    </row>
    <row r="28" spans="1:35">
      <c r="A28" s="79" t="s">
        <v>60</v>
      </c>
      <c r="B28" s="79" t="s">
        <v>105</v>
      </c>
      <c r="C28" s="81">
        <v>0</v>
      </c>
      <c r="D28" s="81">
        <v>3.0680000000000001</v>
      </c>
      <c r="E28" s="81">
        <v>0</v>
      </c>
      <c r="F28" s="82">
        <f t="shared" si="0"/>
        <v>3.0680000000000001</v>
      </c>
      <c r="G28" s="83"/>
      <c r="H28" s="81">
        <v>0</v>
      </c>
      <c r="I28" s="81">
        <v>2.4540000000000002</v>
      </c>
      <c r="J28" s="81">
        <v>0.61399999999999999</v>
      </c>
      <c r="K28" s="82">
        <f t="shared" si="1"/>
        <v>3.0680000000000001</v>
      </c>
      <c r="L28" s="83"/>
      <c r="M28" s="81">
        <v>0</v>
      </c>
      <c r="N28" s="81">
        <v>0.04</v>
      </c>
      <c r="O28" s="81">
        <v>0</v>
      </c>
      <c r="P28" s="82">
        <f t="shared" si="2"/>
        <v>0.04</v>
      </c>
      <c r="Q28" s="83"/>
      <c r="R28" s="81">
        <v>0.04</v>
      </c>
      <c r="S28" s="81">
        <v>0</v>
      </c>
      <c r="T28" s="81">
        <v>0</v>
      </c>
      <c r="U28" s="82">
        <f t="shared" si="3"/>
        <v>0.04</v>
      </c>
      <c r="V28" s="83"/>
      <c r="W28" s="84">
        <v>101.063</v>
      </c>
      <c r="X28" s="84">
        <v>7.9539999999999997</v>
      </c>
      <c r="Y28" s="83"/>
      <c r="Z28" s="83"/>
      <c r="AA28" s="79" t="str">
        <f t="shared" si="4"/>
        <v>HDD30</v>
      </c>
    </row>
    <row r="29" spans="1:35">
      <c r="A29" s="79" t="s">
        <v>41</v>
      </c>
      <c r="B29" s="79" t="s">
        <v>39</v>
      </c>
      <c r="C29" s="81">
        <v>4.4999999999999998E-2</v>
      </c>
      <c r="D29" s="81">
        <v>17.425999999999998</v>
      </c>
      <c r="E29" s="81">
        <v>3.0000000000000001E-3</v>
      </c>
      <c r="F29" s="82">
        <f t="shared" si="0"/>
        <v>17.474</v>
      </c>
      <c r="G29" s="83"/>
      <c r="H29" s="81">
        <v>1E-3</v>
      </c>
      <c r="I29" s="81">
        <v>15.997</v>
      </c>
      <c r="J29" s="81">
        <v>1.1100000000000001</v>
      </c>
      <c r="K29" s="82">
        <f t="shared" si="1"/>
        <v>17.108000000000001</v>
      </c>
      <c r="L29" s="83"/>
      <c r="M29" s="81">
        <v>0.27300000000000002</v>
      </c>
      <c r="N29" s="81">
        <v>0</v>
      </c>
      <c r="O29" s="81">
        <v>1.1539999999999999</v>
      </c>
      <c r="P29" s="82">
        <f t="shared" si="2"/>
        <v>1.427</v>
      </c>
      <c r="Q29" s="83"/>
      <c r="R29" s="81">
        <v>0</v>
      </c>
      <c r="S29" s="81">
        <v>1.0880000000000001</v>
      </c>
      <c r="T29" s="81">
        <v>0.02</v>
      </c>
      <c r="U29" s="82">
        <f t="shared" si="3"/>
        <v>1.1080000000000001</v>
      </c>
      <c r="V29" s="83"/>
      <c r="W29" s="84">
        <v>1976.999</v>
      </c>
      <c r="X29" s="84">
        <v>107.827</v>
      </c>
      <c r="Y29" s="83"/>
      <c r="Z29" s="83"/>
      <c r="AA29" s="79" t="str">
        <f t="shared" si="4"/>
        <v>NES23</v>
      </c>
    </row>
    <row r="30" spans="1:35">
      <c r="A30" s="79" t="s">
        <v>41</v>
      </c>
      <c r="B30" s="79" t="s">
        <v>40</v>
      </c>
      <c r="C30" s="81">
        <v>4.3999999999999997E-2</v>
      </c>
      <c r="D30" s="81">
        <v>42.131</v>
      </c>
      <c r="E30" s="81">
        <v>3.0000000000000001E-3</v>
      </c>
      <c r="F30" s="82">
        <f t="shared" si="0"/>
        <v>42.177999999999997</v>
      </c>
      <c r="G30" s="83"/>
      <c r="H30" s="81">
        <v>3.0000000000000001E-3</v>
      </c>
      <c r="I30" s="81">
        <v>38.738</v>
      </c>
      <c r="J30" s="81">
        <v>2.6829999999999998</v>
      </c>
      <c r="K30" s="82">
        <f t="shared" si="1"/>
        <v>41.423999999999999</v>
      </c>
      <c r="L30" s="83"/>
      <c r="M30" s="81">
        <v>0.23499999999999999</v>
      </c>
      <c r="N30" s="81">
        <v>0</v>
      </c>
      <c r="O30" s="81">
        <v>1.0409999999999999</v>
      </c>
      <c r="P30" s="82">
        <f t="shared" si="2"/>
        <v>1.2759999999999998</v>
      </c>
      <c r="Q30" s="83"/>
      <c r="R30" s="81">
        <v>0</v>
      </c>
      <c r="S30" s="81">
        <v>0.97199999999999998</v>
      </c>
      <c r="T30" s="81">
        <v>1.2999999999999999E-2</v>
      </c>
      <c r="U30" s="82">
        <f t="shared" si="3"/>
        <v>0.98499999999999999</v>
      </c>
      <c r="V30" s="83"/>
      <c r="W30" s="84">
        <v>1987.373</v>
      </c>
      <c r="X30" s="84">
        <v>106.82899999999999</v>
      </c>
      <c r="Y30" s="83"/>
      <c r="Z30" s="83"/>
      <c r="AA30" s="79" t="str">
        <f t="shared" si="4"/>
        <v>NES24</v>
      </c>
    </row>
    <row r="31" spans="1:35">
      <c r="A31" s="79" t="s">
        <v>41</v>
      </c>
      <c r="B31" s="79" t="s">
        <v>65</v>
      </c>
      <c r="C31" s="81">
        <v>0</v>
      </c>
      <c r="D31" s="81">
        <v>32.334000000000003</v>
      </c>
      <c r="E31" s="81">
        <v>0</v>
      </c>
      <c r="F31" s="82">
        <f t="shared" si="0"/>
        <v>32.334000000000003</v>
      </c>
      <c r="G31" s="83"/>
      <c r="H31" s="81">
        <v>0</v>
      </c>
      <c r="I31" s="81">
        <v>30.3</v>
      </c>
      <c r="J31" s="81">
        <v>0.87</v>
      </c>
      <c r="K31" s="82">
        <f t="shared" si="1"/>
        <v>31.17</v>
      </c>
      <c r="L31" s="83"/>
      <c r="M31" s="81">
        <v>0</v>
      </c>
      <c r="N31" s="81">
        <v>0</v>
      </c>
      <c r="O31" s="81">
        <v>0.317</v>
      </c>
      <c r="P31" s="82">
        <f t="shared" si="2"/>
        <v>0.317</v>
      </c>
      <c r="Q31" s="83"/>
      <c r="R31" s="81">
        <v>0</v>
      </c>
      <c r="S31" s="81">
        <v>0.30099999999999999</v>
      </c>
      <c r="T31" s="81">
        <v>1.6E-2</v>
      </c>
      <c r="U31" s="82">
        <f t="shared" si="3"/>
        <v>0.317</v>
      </c>
      <c r="V31" s="83"/>
      <c r="W31" s="84">
        <v>1978.547</v>
      </c>
      <c r="X31" s="84">
        <v>110.521</v>
      </c>
      <c r="Y31" s="83"/>
      <c r="Z31" s="83"/>
      <c r="AA31" s="79" t="str">
        <f t="shared" si="4"/>
        <v>NES25</v>
      </c>
    </row>
    <row r="32" spans="1:35">
      <c r="A32" s="79" t="s">
        <v>41</v>
      </c>
      <c r="B32" s="79" t="s">
        <v>101</v>
      </c>
      <c r="C32" s="81">
        <v>0</v>
      </c>
      <c r="D32" s="81">
        <v>81.004000000000005</v>
      </c>
      <c r="E32" s="81">
        <v>0</v>
      </c>
      <c r="F32" s="82">
        <f t="shared" si="0"/>
        <v>81.004000000000005</v>
      </c>
      <c r="G32" s="83"/>
      <c r="H32" s="81">
        <v>0</v>
      </c>
      <c r="I32" s="81">
        <v>77.138999999999996</v>
      </c>
      <c r="J32" s="81">
        <v>3.8650000000000002</v>
      </c>
      <c r="K32" s="82">
        <f t="shared" si="1"/>
        <v>81.003999999999991</v>
      </c>
      <c r="L32" s="83"/>
      <c r="M32" s="81">
        <v>0</v>
      </c>
      <c r="N32" s="81">
        <v>0</v>
      </c>
      <c r="O32" s="81">
        <v>5.484</v>
      </c>
      <c r="P32" s="82">
        <f t="shared" si="2"/>
        <v>5.484</v>
      </c>
      <c r="Q32" s="83"/>
      <c r="R32" s="81">
        <v>0</v>
      </c>
      <c r="S32" s="81">
        <v>4.74</v>
      </c>
      <c r="T32" s="81">
        <v>0.26</v>
      </c>
      <c r="U32" s="82">
        <f t="shared" si="3"/>
        <v>5</v>
      </c>
      <c r="V32" s="83"/>
      <c r="W32" s="84">
        <v>1986.529</v>
      </c>
      <c r="X32" s="84">
        <v>110.86199999999999</v>
      </c>
      <c r="Y32" s="83"/>
      <c r="Z32" s="83"/>
      <c r="AA32" s="79" t="str">
        <f t="shared" si="4"/>
        <v>NES26</v>
      </c>
    </row>
    <row r="33" spans="1:27">
      <c r="A33" s="79" t="s">
        <v>41</v>
      </c>
      <c r="B33" s="79" t="s">
        <v>102</v>
      </c>
      <c r="C33" s="81">
        <v>0</v>
      </c>
      <c r="D33" s="81">
        <v>99.975999999999999</v>
      </c>
      <c r="E33" s="81">
        <v>0</v>
      </c>
      <c r="F33" s="82">
        <f t="shared" si="0"/>
        <v>99.975999999999999</v>
      </c>
      <c r="G33" s="83"/>
      <c r="H33" s="81">
        <v>0</v>
      </c>
      <c r="I33" s="81">
        <v>94.861999999999995</v>
      </c>
      <c r="J33" s="81">
        <v>5.1139999999999999</v>
      </c>
      <c r="K33" s="82">
        <f t="shared" si="1"/>
        <v>99.975999999999999</v>
      </c>
      <c r="L33" s="83"/>
      <c r="M33" s="81">
        <v>0</v>
      </c>
      <c r="N33" s="81">
        <v>0</v>
      </c>
      <c r="O33" s="81">
        <v>9.0920000000000005</v>
      </c>
      <c r="P33" s="82">
        <f t="shared" si="2"/>
        <v>9.0920000000000005</v>
      </c>
      <c r="Q33" s="83"/>
      <c r="R33" s="81">
        <v>0</v>
      </c>
      <c r="S33" s="81">
        <v>8.56</v>
      </c>
      <c r="T33" s="81">
        <v>0.44</v>
      </c>
      <c r="U33" s="82">
        <f t="shared" si="3"/>
        <v>9</v>
      </c>
      <c r="V33" s="83"/>
      <c r="W33" s="84">
        <v>1995.8420000000001</v>
      </c>
      <c r="X33" s="84">
        <v>111.206</v>
      </c>
      <c r="Y33" s="83"/>
      <c r="Z33" s="83"/>
      <c r="AA33" s="79" t="str">
        <f t="shared" si="4"/>
        <v>NES27</v>
      </c>
    </row>
    <row r="34" spans="1:27">
      <c r="A34" s="79" t="s">
        <v>41</v>
      </c>
      <c r="B34" s="79" t="s">
        <v>103</v>
      </c>
      <c r="C34" s="81">
        <v>0</v>
      </c>
      <c r="D34" s="81">
        <v>97.975999999999999</v>
      </c>
      <c r="E34" s="81">
        <v>0</v>
      </c>
      <c r="F34" s="82">
        <f t="shared" si="0"/>
        <v>97.975999999999999</v>
      </c>
      <c r="G34" s="83"/>
      <c r="H34" s="81">
        <v>0</v>
      </c>
      <c r="I34" s="81">
        <v>92.927000000000007</v>
      </c>
      <c r="J34" s="81">
        <v>5.0490000000000004</v>
      </c>
      <c r="K34" s="82">
        <f t="shared" si="1"/>
        <v>97.976000000000013</v>
      </c>
      <c r="L34" s="83"/>
      <c r="M34" s="81">
        <v>0</v>
      </c>
      <c r="N34" s="81">
        <v>0</v>
      </c>
      <c r="O34" s="81">
        <v>11.331</v>
      </c>
      <c r="P34" s="82">
        <f t="shared" si="2"/>
        <v>11.331</v>
      </c>
      <c r="Q34" s="83"/>
      <c r="R34" s="81">
        <v>0</v>
      </c>
      <c r="S34" s="81">
        <v>10.74</v>
      </c>
      <c r="T34" s="81">
        <v>0.59099999999999997</v>
      </c>
      <c r="U34" s="82">
        <f t="shared" si="3"/>
        <v>11.331</v>
      </c>
      <c r="V34" s="83"/>
      <c r="W34" s="84">
        <v>2005.3630000000001</v>
      </c>
      <c r="X34" s="84">
        <v>111.551</v>
      </c>
      <c r="Y34" s="83"/>
      <c r="Z34" s="83"/>
      <c r="AA34" s="79" t="str">
        <f t="shared" si="4"/>
        <v>NES28</v>
      </c>
    </row>
    <row r="35" spans="1:27">
      <c r="A35" s="79" t="s">
        <v>41</v>
      </c>
      <c r="B35" s="79" t="s">
        <v>104</v>
      </c>
      <c r="C35" s="81">
        <v>0</v>
      </c>
      <c r="D35" s="81">
        <v>103.57599999999999</v>
      </c>
      <c r="E35" s="81">
        <v>0</v>
      </c>
      <c r="F35" s="82">
        <f t="shared" si="0"/>
        <v>103.57599999999999</v>
      </c>
      <c r="G35" s="83"/>
      <c r="H35" s="81">
        <v>0</v>
      </c>
      <c r="I35" s="81">
        <v>98.343999999999994</v>
      </c>
      <c r="J35" s="81">
        <v>5.2320000000000002</v>
      </c>
      <c r="K35" s="82">
        <f t="shared" si="1"/>
        <v>103.57599999999999</v>
      </c>
      <c r="L35" s="83"/>
      <c r="M35" s="81">
        <v>0</v>
      </c>
      <c r="N35" s="81">
        <v>0</v>
      </c>
      <c r="O35" s="81">
        <v>11.832000000000001</v>
      </c>
      <c r="P35" s="82">
        <f t="shared" si="2"/>
        <v>11.832000000000001</v>
      </c>
      <c r="Q35" s="83"/>
      <c r="R35" s="81">
        <v>0</v>
      </c>
      <c r="S35" s="81">
        <v>11.23</v>
      </c>
      <c r="T35" s="81">
        <v>0.60199999999999998</v>
      </c>
      <c r="U35" s="82">
        <f t="shared" si="3"/>
        <v>11.832000000000001</v>
      </c>
      <c r="V35" s="83"/>
      <c r="W35" s="84">
        <v>2014.4349999999999</v>
      </c>
      <c r="X35" s="84">
        <v>111.899</v>
      </c>
      <c r="Y35" s="83"/>
      <c r="Z35" s="83"/>
      <c r="AA35" s="79" t="str">
        <f t="shared" si="4"/>
        <v>NES29</v>
      </c>
    </row>
    <row r="36" spans="1:27">
      <c r="A36" s="79" t="s">
        <v>41</v>
      </c>
      <c r="B36" s="79" t="s">
        <v>105</v>
      </c>
      <c r="C36" s="81">
        <v>0</v>
      </c>
      <c r="D36" s="81">
        <v>98.465999999999994</v>
      </c>
      <c r="E36" s="81">
        <v>0</v>
      </c>
      <c r="F36" s="82">
        <f t="shared" si="0"/>
        <v>98.465999999999994</v>
      </c>
      <c r="G36" s="83"/>
      <c r="H36" s="81">
        <v>0</v>
      </c>
      <c r="I36" s="81">
        <v>93.394000000000005</v>
      </c>
      <c r="J36" s="81">
        <v>5.0709999999999997</v>
      </c>
      <c r="K36" s="82">
        <f t="shared" si="1"/>
        <v>98.465000000000003</v>
      </c>
      <c r="L36" s="83"/>
      <c r="M36" s="81">
        <v>0</v>
      </c>
      <c r="N36" s="81">
        <v>0</v>
      </c>
      <c r="O36" s="81">
        <v>12.332000000000001</v>
      </c>
      <c r="P36" s="82">
        <f t="shared" si="2"/>
        <v>12.332000000000001</v>
      </c>
      <c r="Q36" s="83"/>
      <c r="R36" s="81">
        <v>0</v>
      </c>
      <c r="S36" s="81">
        <v>11.718999999999999</v>
      </c>
      <c r="T36" s="81">
        <v>0.61299999999999999</v>
      </c>
      <c r="U36" s="82">
        <f t="shared" si="3"/>
        <v>12.331999999999999</v>
      </c>
      <c r="V36" s="83"/>
      <c r="W36" s="84">
        <v>2023.0340000000001</v>
      </c>
      <c r="X36" s="84">
        <v>112.261</v>
      </c>
      <c r="Y36" s="83"/>
      <c r="Z36" s="83"/>
      <c r="AA36" s="79" t="str">
        <f t="shared" si="4"/>
        <v>NES30</v>
      </c>
    </row>
    <row r="37" spans="1:27">
      <c r="A37" s="79" t="s">
        <v>59</v>
      </c>
      <c r="B37" s="79" t="s">
        <v>39</v>
      </c>
      <c r="C37" s="81">
        <v>0</v>
      </c>
      <c r="D37" s="81">
        <v>42.726999999999997</v>
      </c>
      <c r="E37" s="81">
        <v>113.78700000000001</v>
      </c>
      <c r="F37" s="82">
        <f t="shared" si="0"/>
        <v>156.51400000000001</v>
      </c>
      <c r="G37" s="83"/>
      <c r="H37" s="81">
        <v>97.099000000000004</v>
      </c>
      <c r="I37" s="81">
        <v>27.088999999999999</v>
      </c>
      <c r="J37" s="81">
        <v>15.638</v>
      </c>
      <c r="K37" s="82">
        <f t="shared" si="1"/>
        <v>139.82599999999999</v>
      </c>
      <c r="L37" s="83"/>
      <c r="M37" s="81">
        <v>4.8000000000000001E-2</v>
      </c>
      <c r="N37" s="81">
        <v>3.238</v>
      </c>
      <c r="O37" s="81">
        <v>0</v>
      </c>
      <c r="P37" s="82">
        <f t="shared" si="2"/>
        <v>3.286</v>
      </c>
      <c r="Q37" s="83"/>
      <c r="R37" s="81">
        <v>2.83</v>
      </c>
      <c r="S37" s="81">
        <v>0</v>
      </c>
      <c r="T37" s="81">
        <v>0</v>
      </c>
      <c r="U37" s="82">
        <f t="shared" si="3"/>
        <v>2.83</v>
      </c>
      <c r="V37" s="83"/>
      <c r="W37" s="84">
        <v>3551.712</v>
      </c>
      <c r="X37" s="84">
        <v>198.887</v>
      </c>
      <c r="Y37" s="83"/>
      <c r="Z37" s="83"/>
      <c r="AA37" s="79" t="str">
        <f t="shared" si="4"/>
        <v>SVE23</v>
      </c>
    </row>
    <row r="38" spans="1:27">
      <c r="A38" s="79" t="s">
        <v>59</v>
      </c>
      <c r="B38" s="79" t="s">
        <v>40</v>
      </c>
      <c r="C38" s="81">
        <v>8.9999999999999993E-3</v>
      </c>
      <c r="D38" s="81">
        <v>83.259</v>
      </c>
      <c r="E38" s="81">
        <v>108.79</v>
      </c>
      <c r="F38" s="82">
        <f t="shared" si="0"/>
        <v>192.05799999999999</v>
      </c>
      <c r="G38" s="83"/>
      <c r="H38" s="81">
        <v>106</v>
      </c>
      <c r="I38" s="81">
        <v>43.46</v>
      </c>
      <c r="J38" s="81">
        <v>28.327999999999999</v>
      </c>
      <c r="K38" s="82">
        <f t="shared" si="1"/>
        <v>177.78800000000001</v>
      </c>
      <c r="L38" s="83"/>
      <c r="M38" s="81">
        <v>0</v>
      </c>
      <c r="N38" s="81">
        <v>2.8610000000000002</v>
      </c>
      <c r="O38" s="81">
        <v>0.30399999999999999</v>
      </c>
      <c r="P38" s="82">
        <f t="shared" si="2"/>
        <v>3.165</v>
      </c>
      <c r="Q38" s="83"/>
      <c r="R38" s="81">
        <v>0.13200000000000001</v>
      </c>
      <c r="S38" s="81">
        <v>0</v>
      </c>
      <c r="T38" s="81">
        <v>0</v>
      </c>
      <c r="U38" s="82">
        <f t="shared" si="3"/>
        <v>0.13200000000000001</v>
      </c>
      <c r="V38" s="83"/>
      <c r="W38" s="84">
        <v>3578.683</v>
      </c>
      <c r="X38" s="84">
        <v>198.221</v>
      </c>
      <c r="Y38" s="83"/>
      <c r="Z38" s="83"/>
      <c r="AA38" s="79" t="str">
        <f t="shared" si="4"/>
        <v>SVE24</v>
      </c>
    </row>
    <row r="39" spans="1:27">
      <c r="A39" s="79" t="s">
        <v>59</v>
      </c>
      <c r="B39" s="79" t="s">
        <v>65</v>
      </c>
      <c r="C39" s="81">
        <v>0</v>
      </c>
      <c r="D39" s="81">
        <v>96.38</v>
      </c>
      <c r="E39" s="81">
        <v>186.86099999999999</v>
      </c>
      <c r="F39" s="82">
        <f t="shared" si="0"/>
        <v>283.24099999999999</v>
      </c>
      <c r="G39" s="83"/>
      <c r="H39" s="81">
        <v>106</v>
      </c>
      <c r="I39" s="81">
        <v>58.002000000000002</v>
      </c>
      <c r="J39" s="81">
        <v>38.378</v>
      </c>
      <c r="K39" s="82">
        <f t="shared" si="1"/>
        <v>202.38</v>
      </c>
      <c r="L39" s="83"/>
      <c r="M39" s="81">
        <v>0</v>
      </c>
      <c r="N39" s="81">
        <v>0.13200000000000001</v>
      </c>
      <c r="O39" s="81">
        <v>6</v>
      </c>
      <c r="P39" s="82">
        <f t="shared" si="2"/>
        <v>6.1319999999999997</v>
      </c>
      <c r="Q39" s="83"/>
      <c r="R39" s="81">
        <v>0.13200000000000001</v>
      </c>
      <c r="S39" s="81">
        <v>6</v>
      </c>
      <c r="T39" s="81">
        <v>0</v>
      </c>
      <c r="U39" s="82">
        <f t="shared" si="3"/>
        <v>6.1319999999999997</v>
      </c>
      <c r="V39" s="83"/>
      <c r="W39" s="84">
        <v>3589.9207307817751</v>
      </c>
      <c r="X39" s="84">
        <v>201.007952869321</v>
      </c>
      <c r="Y39" s="83"/>
      <c r="Z39" s="83"/>
      <c r="AA39" s="79" t="str">
        <f t="shared" si="4"/>
        <v>SVE25</v>
      </c>
    </row>
    <row r="40" spans="1:27">
      <c r="A40" s="79" t="s">
        <v>59</v>
      </c>
      <c r="B40" s="79" t="s">
        <v>101</v>
      </c>
      <c r="C40" s="81">
        <v>0</v>
      </c>
      <c r="D40" s="81">
        <v>54.930999999999997</v>
      </c>
      <c r="E40" s="81">
        <v>0</v>
      </c>
      <c r="F40" s="82">
        <f t="shared" si="0"/>
        <v>54.930999999999997</v>
      </c>
      <c r="G40" s="83"/>
      <c r="H40" s="81">
        <v>0</v>
      </c>
      <c r="I40" s="81">
        <v>32.957999999999998</v>
      </c>
      <c r="J40" s="81">
        <v>21.972000000000001</v>
      </c>
      <c r="K40" s="82">
        <f t="shared" si="1"/>
        <v>54.93</v>
      </c>
      <c r="L40" s="83"/>
      <c r="M40" s="81">
        <v>0</v>
      </c>
      <c r="N40" s="81">
        <v>0</v>
      </c>
      <c r="O40" s="81">
        <v>6.7069999999999999</v>
      </c>
      <c r="P40" s="82">
        <f t="shared" si="2"/>
        <v>6.7069999999999999</v>
      </c>
      <c r="Q40" s="83"/>
      <c r="R40" s="81">
        <v>0</v>
      </c>
      <c r="S40" s="81">
        <v>6.7069999999999999</v>
      </c>
      <c r="T40" s="81">
        <v>0</v>
      </c>
      <c r="U40" s="82">
        <f t="shared" si="3"/>
        <v>6.7069999999999999</v>
      </c>
      <c r="V40" s="83"/>
      <c r="W40" s="84">
        <v>3605.8927032703641</v>
      </c>
      <c r="X40" s="84">
        <v>201.894952869321</v>
      </c>
      <c r="Y40" s="83"/>
      <c r="Z40" s="83"/>
      <c r="AA40" s="79" t="str">
        <f t="shared" si="4"/>
        <v>SVE26</v>
      </c>
    </row>
    <row r="41" spans="1:27">
      <c r="A41" s="79" t="s">
        <v>59</v>
      </c>
      <c r="B41" s="79" t="s">
        <v>102</v>
      </c>
      <c r="C41" s="81">
        <v>0</v>
      </c>
      <c r="D41" s="81">
        <v>50.015999999999998</v>
      </c>
      <c r="E41" s="81">
        <v>0</v>
      </c>
      <c r="F41" s="82">
        <f t="shared" si="0"/>
        <v>50.015999999999998</v>
      </c>
      <c r="G41" s="83"/>
      <c r="H41" s="81">
        <v>0</v>
      </c>
      <c r="I41" s="81">
        <v>30.009</v>
      </c>
      <c r="J41" s="81">
        <v>20.006</v>
      </c>
      <c r="K41" s="82">
        <f t="shared" si="1"/>
        <v>50.015000000000001</v>
      </c>
      <c r="L41" s="83"/>
      <c r="M41" s="81">
        <v>0</v>
      </c>
      <c r="N41" s="81">
        <v>0</v>
      </c>
      <c r="O41" s="81">
        <v>6.7069999999999999</v>
      </c>
      <c r="P41" s="82">
        <f t="shared" si="2"/>
        <v>6.7069999999999999</v>
      </c>
      <c r="Q41" s="83"/>
      <c r="R41" s="81">
        <v>0</v>
      </c>
      <c r="S41" s="81">
        <v>6.7069999999999999</v>
      </c>
      <c r="T41" s="81">
        <v>0</v>
      </c>
      <c r="U41" s="82">
        <f t="shared" si="3"/>
        <v>6.7069999999999999</v>
      </c>
      <c r="V41" s="83"/>
      <c r="W41" s="84">
        <v>3621.6886629219462</v>
      </c>
      <c r="X41" s="84">
        <v>202.77095286932101</v>
      </c>
      <c r="Y41" s="83"/>
      <c r="Z41" s="83"/>
      <c r="AA41" s="79" t="str">
        <f t="shared" si="4"/>
        <v>SVE27</v>
      </c>
    </row>
    <row r="42" spans="1:27">
      <c r="A42" s="79" t="s">
        <v>59</v>
      </c>
      <c r="B42" s="79" t="s">
        <v>103</v>
      </c>
      <c r="C42" s="81">
        <v>0</v>
      </c>
      <c r="D42" s="81">
        <v>45.402999999999999</v>
      </c>
      <c r="E42" s="81">
        <v>0</v>
      </c>
      <c r="F42" s="82">
        <f t="shared" si="0"/>
        <v>45.402999999999999</v>
      </c>
      <c r="G42" s="83"/>
      <c r="H42" s="81">
        <v>0</v>
      </c>
      <c r="I42" s="81">
        <v>27.242000000000001</v>
      </c>
      <c r="J42" s="81">
        <v>18.161000000000001</v>
      </c>
      <c r="K42" s="82">
        <f t="shared" si="1"/>
        <v>45.403000000000006</v>
      </c>
      <c r="L42" s="83"/>
      <c r="M42" s="81">
        <v>0</v>
      </c>
      <c r="N42" s="81">
        <v>0</v>
      </c>
      <c r="O42" s="81">
        <v>6.7069999999999999</v>
      </c>
      <c r="P42" s="82">
        <f t="shared" si="2"/>
        <v>6.7069999999999999</v>
      </c>
      <c r="Q42" s="83"/>
      <c r="R42" s="81">
        <v>0</v>
      </c>
      <c r="S42" s="81">
        <v>6.7069999999999999</v>
      </c>
      <c r="T42" s="81">
        <v>0</v>
      </c>
      <c r="U42" s="82">
        <f t="shared" si="3"/>
        <v>6.7069999999999999</v>
      </c>
      <c r="V42" s="83"/>
      <c r="W42" s="84">
        <v>3636.4310477878412</v>
      </c>
      <c r="X42" s="84">
        <v>203.589952869321</v>
      </c>
      <c r="Y42" s="83"/>
      <c r="Z42" s="83"/>
      <c r="AA42" s="79" t="str">
        <f t="shared" si="4"/>
        <v>SVE28</v>
      </c>
    </row>
    <row r="43" spans="1:27">
      <c r="A43" s="79" t="s">
        <v>59</v>
      </c>
      <c r="B43" s="79" t="s">
        <v>104</v>
      </c>
      <c r="C43" s="81">
        <v>0</v>
      </c>
      <c r="D43" s="81">
        <v>41.073999999999998</v>
      </c>
      <c r="E43" s="81">
        <v>0</v>
      </c>
      <c r="F43" s="82">
        <f t="shared" si="0"/>
        <v>41.073999999999998</v>
      </c>
      <c r="G43" s="83"/>
      <c r="H43" s="81">
        <v>0</v>
      </c>
      <c r="I43" s="81">
        <v>24.643999999999998</v>
      </c>
      <c r="J43" s="81">
        <v>16.43</v>
      </c>
      <c r="K43" s="82">
        <f t="shared" si="1"/>
        <v>41.073999999999998</v>
      </c>
      <c r="L43" s="83"/>
      <c r="M43" s="81">
        <v>0</v>
      </c>
      <c r="N43" s="81">
        <v>0</v>
      </c>
      <c r="O43" s="81">
        <v>6.7069999999999999</v>
      </c>
      <c r="P43" s="82">
        <f t="shared" si="2"/>
        <v>6.7069999999999999</v>
      </c>
      <c r="Q43" s="83"/>
      <c r="R43" s="81">
        <v>0</v>
      </c>
      <c r="S43" s="81">
        <v>6.7069999999999999</v>
      </c>
      <c r="T43" s="81">
        <v>0</v>
      </c>
      <c r="U43" s="82">
        <f t="shared" si="3"/>
        <v>6.7069999999999999</v>
      </c>
      <c r="V43" s="83"/>
      <c r="W43" s="84">
        <v>3650.9677136612781</v>
      </c>
      <c r="X43" s="84">
        <v>204.39695286932101</v>
      </c>
      <c r="Y43" s="83"/>
      <c r="Z43" s="83"/>
      <c r="AA43" s="79" t="str">
        <f t="shared" si="4"/>
        <v>SVE29</v>
      </c>
    </row>
    <row r="44" spans="1:27">
      <c r="A44" s="79" t="s">
        <v>59</v>
      </c>
      <c r="B44" s="79" t="s">
        <v>105</v>
      </c>
      <c r="C44" s="81">
        <v>0</v>
      </c>
      <c r="D44" s="81">
        <v>37.011000000000003</v>
      </c>
      <c r="E44" s="81">
        <v>0</v>
      </c>
      <c r="F44" s="82">
        <f t="shared" si="0"/>
        <v>37.011000000000003</v>
      </c>
      <c r="G44" s="83"/>
      <c r="H44" s="81">
        <v>0</v>
      </c>
      <c r="I44" s="81">
        <v>22.207000000000001</v>
      </c>
      <c r="J44" s="81">
        <v>14.805</v>
      </c>
      <c r="K44" s="82">
        <f t="shared" si="1"/>
        <v>37.012</v>
      </c>
      <c r="L44" s="83"/>
      <c r="M44" s="81">
        <v>0</v>
      </c>
      <c r="N44" s="81">
        <v>0</v>
      </c>
      <c r="O44" s="81">
        <v>6.7069999999999999</v>
      </c>
      <c r="P44" s="82">
        <f t="shared" si="2"/>
        <v>6.7069999999999999</v>
      </c>
      <c r="Q44" s="83"/>
      <c r="R44" s="81">
        <v>0</v>
      </c>
      <c r="S44" s="81">
        <v>6.7069999999999999</v>
      </c>
      <c r="T44" s="81">
        <v>0</v>
      </c>
      <c r="U44" s="82">
        <f t="shared" si="3"/>
        <v>6.7069999999999999</v>
      </c>
      <c r="V44" s="83"/>
      <c r="W44" s="84">
        <v>3666.1050396761329</v>
      </c>
      <c r="X44" s="84">
        <v>205.23795286932099</v>
      </c>
      <c r="Y44" s="83"/>
      <c r="Z44" s="83"/>
      <c r="AA44" s="79" t="str">
        <f t="shared" si="4"/>
        <v>SVE30</v>
      </c>
    </row>
    <row r="45" spans="1:27">
      <c r="A45" s="79" t="s">
        <v>46</v>
      </c>
      <c r="B45" s="79" t="s">
        <v>39</v>
      </c>
      <c r="C45" s="81">
        <v>0</v>
      </c>
      <c r="D45" s="81">
        <v>0</v>
      </c>
      <c r="E45" s="81">
        <v>3.851</v>
      </c>
      <c r="F45" s="82">
        <f t="shared" si="0"/>
        <v>3.851</v>
      </c>
      <c r="G45" s="83"/>
      <c r="H45" s="81">
        <v>3.851</v>
      </c>
      <c r="I45" s="81">
        <v>0</v>
      </c>
      <c r="J45" s="81">
        <v>0</v>
      </c>
      <c r="K45" s="82">
        <f t="shared" si="1"/>
        <v>3.851</v>
      </c>
      <c r="L45" s="83"/>
      <c r="M45" s="81">
        <v>0</v>
      </c>
      <c r="N45" s="81">
        <v>0.70699999999999996</v>
      </c>
      <c r="O45" s="81">
        <v>0</v>
      </c>
      <c r="P45" s="82">
        <f t="shared" si="2"/>
        <v>0.70699999999999996</v>
      </c>
      <c r="Q45" s="83"/>
      <c r="R45" s="81">
        <v>0.70699999999999996</v>
      </c>
      <c r="S45" s="81">
        <v>0</v>
      </c>
      <c r="T45" s="81">
        <v>0</v>
      </c>
      <c r="U45" s="82">
        <f t="shared" si="3"/>
        <v>0.70699999999999996</v>
      </c>
      <c r="V45" s="83"/>
      <c r="W45" s="84">
        <v>1009.949</v>
      </c>
      <c r="X45" s="84">
        <v>82.58</v>
      </c>
      <c r="Y45" s="83"/>
      <c r="Z45" s="83"/>
      <c r="AA45" s="79" t="str">
        <f t="shared" si="4"/>
        <v>SWB23</v>
      </c>
    </row>
    <row r="46" spans="1:27">
      <c r="A46" s="79" t="s">
        <v>46</v>
      </c>
      <c r="B46" s="79" t="s">
        <v>40</v>
      </c>
      <c r="C46" s="81">
        <v>4.0000000000000001E-3</v>
      </c>
      <c r="D46" s="81">
        <v>24.661999999999999</v>
      </c>
      <c r="E46" s="81">
        <v>3.4060000000000001</v>
      </c>
      <c r="F46" s="82">
        <f t="shared" si="0"/>
        <v>28.071999999999999</v>
      </c>
      <c r="G46" s="83"/>
      <c r="H46" s="81">
        <v>3.181</v>
      </c>
      <c r="I46" s="81">
        <v>24.6</v>
      </c>
      <c r="J46" s="81">
        <v>6.2E-2</v>
      </c>
      <c r="K46" s="82">
        <f t="shared" si="1"/>
        <v>27.843000000000004</v>
      </c>
      <c r="L46" s="83"/>
      <c r="M46" s="81">
        <v>1.6E-2</v>
      </c>
      <c r="N46" s="81">
        <v>0.96099999999999997</v>
      </c>
      <c r="O46" s="81">
        <v>1.619</v>
      </c>
      <c r="P46" s="82">
        <f t="shared" si="2"/>
        <v>2.5960000000000001</v>
      </c>
      <c r="Q46" s="83"/>
      <c r="R46" s="81">
        <v>0.89800000000000002</v>
      </c>
      <c r="S46" s="81">
        <v>1.6060000000000001</v>
      </c>
      <c r="T46" s="81">
        <v>1.2999999999999999E-2</v>
      </c>
      <c r="U46" s="82">
        <f t="shared" si="3"/>
        <v>2.5169999999999999</v>
      </c>
      <c r="V46" s="83"/>
      <c r="W46" s="84">
        <v>1017.439</v>
      </c>
      <c r="X46" s="84">
        <v>82.62700000000001</v>
      </c>
      <c r="Y46" s="83"/>
      <c r="Z46" s="83"/>
      <c r="AA46" s="79" t="str">
        <f t="shared" si="4"/>
        <v>SWB24</v>
      </c>
    </row>
    <row r="47" spans="1:27">
      <c r="A47" s="79" t="s">
        <v>46</v>
      </c>
      <c r="B47" s="79" t="s">
        <v>65</v>
      </c>
      <c r="C47" s="81">
        <v>0</v>
      </c>
      <c r="D47" s="81">
        <v>62.070999999999998</v>
      </c>
      <c r="E47" s="81">
        <v>3.4049999999999998</v>
      </c>
      <c r="F47" s="82">
        <f t="shared" si="0"/>
        <v>65.475999999999999</v>
      </c>
      <c r="G47" s="83"/>
      <c r="H47" s="81">
        <v>3.4049999999999998</v>
      </c>
      <c r="I47" s="81">
        <v>42.339870520000012</v>
      </c>
      <c r="J47" s="81">
        <v>19.73112948</v>
      </c>
      <c r="K47" s="82">
        <f t="shared" si="1"/>
        <v>65.476000000000013</v>
      </c>
      <c r="L47" s="83"/>
      <c r="M47" s="81">
        <v>0</v>
      </c>
      <c r="N47" s="81">
        <v>0.44400000000000001</v>
      </c>
      <c r="O47" s="81">
        <v>6.6820000000000004</v>
      </c>
      <c r="P47" s="82">
        <f t="shared" si="2"/>
        <v>7.1260000000000003</v>
      </c>
      <c r="Q47" s="83"/>
      <c r="R47" s="81">
        <v>0.44400000000000001</v>
      </c>
      <c r="S47" s="81">
        <v>6.0138000000000007</v>
      </c>
      <c r="T47" s="81">
        <v>0.66820000000000013</v>
      </c>
      <c r="U47" s="82">
        <f t="shared" si="3"/>
        <v>7.1260000000000012</v>
      </c>
      <c r="V47" s="83"/>
      <c r="W47" s="84">
        <v>1044.5170000000001</v>
      </c>
      <c r="X47" s="84">
        <v>85.714999999999989</v>
      </c>
      <c r="Y47" s="83"/>
      <c r="Z47" s="83"/>
      <c r="AA47" s="79" t="str">
        <f t="shared" si="4"/>
        <v>SWB25</v>
      </c>
    </row>
    <row r="48" spans="1:27">
      <c r="A48" s="79" t="s">
        <v>46</v>
      </c>
      <c r="B48" s="79" t="s">
        <v>101</v>
      </c>
      <c r="C48" s="81">
        <v>0</v>
      </c>
      <c r="D48" s="81">
        <v>75.520800000000008</v>
      </c>
      <c r="E48" s="81">
        <v>0</v>
      </c>
      <c r="F48" s="82">
        <f t="shared" si="0"/>
        <v>75.520800000000008</v>
      </c>
      <c r="G48" s="83"/>
      <c r="H48" s="81">
        <v>0</v>
      </c>
      <c r="I48" s="81">
        <v>51.514248096000003</v>
      </c>
      <c r="J48" s="81">
        <v>24.006551903999998</v>
      </c>
      <c r="K48" s="82">
        <f t="shared" si="1"/>
        <v>75.520800000000008</v>
      </c>
      <c r="L48" s="83"/>
      <c r="M48" s="81">
        <v>0</v>
      </c>
      <c r="N48" s="81">
        <v>0</v>
      </c>
      <c r="O48" s="81">
        <v>5.6922000000000006</v>
      </c>
      <c r="P48" s="82">
        <f t="shared" si="2"/>
        <v>5.6922000000000006</v>
      </c>
      <c r="Q48" s="83"/>
      <c r="R48" s="81">
        <v>0</v>
      </c>
      <c r="S48" s="81">
        <v>5.1229800000000001</v>
      </c>
      <c r="T48" s="81">
        <v>0.56922000000000017</v>
      </c>
      <c r="U48" s="82">
        <f t="shared" si="3"/>
        <v>5.6922000000000006</v>
      </c>
      <c r="V48" s="83"/>
      <c r="W48" s="84">
        <v>1058.287</v>
      </c>
      <c r="X48" s="84">
        <v>86.807000000000016</v>
      </c>
      <c r="Y48" s="83"/>
      <c r="Z48" s="83"/>
      <c r="AA48" s="79" t="str">
        <f t="shared" si="4"/>
        <v>SWB26</v>
      </c>
    </row>
    <row r="49" spans="1:27">
      <c r="A49" s="79" t="s">
        <v>46</v>
      </c>
      <c r="B49" s="79" t="s">
        <v>102</v>
      </c>
      <c r="C49" s="81">
        <v>0</v>
      </c>
      <c r="D49" s="81">
        <v>75.520800000000008</v>
      </c>
      <c r="E49" s="81">
        <v>0</v>
      </c>
      <c r="F49" s="82">
        <f t="shared" si="0"/>
        <v>75.520800000000008</v>
      </c>
      <c r="G49" s="83"/>
      <c r="H49" s="81">
        <v>0</v>
      </c>
      <c r="I49" s="81">
        <v>51.514248096000003</v>
      </c>
      <c r="J49" s="81">
        <v>24.006551903999998</v>
      </c>
      <c r="K49" s="82">
        <f t="shared" si="1"/>
        <v>75.520800000000008</v>
      </c>
      <c r="L49" s="83"/>
      <c r="M49" s="81">
        <v>0</v>
      </c>
      <c r="N49" s="81">
        <v>0</v>
      </c>
      <c r="O49" s="81">
        <v>5.6922000000000006</v>
      </c>
      <c r="P49" s="82">
        <f t="shared" si="2"/>
        <v>5.6922000000000006</v>
      </c>
      <c r="Q49" s="83"/>
      <c r="R49" s="81">
        <v>0</v>
      </c>
      <c r="S49" s="81">
        <v>5.1229800000000001</v>
      </c>
      <c r="T49" s="81">
        <v>0.56922000000000017</v>
      </c>
      <c r="U49" s="82">
        <f t="shared" si="3"/>
        <v>5.6922000000000006</v>
      </c>
      <c r="V49" s="83"/>
      <c r="W49" s="84">
        <v>1071.2170000000001</v>
      </c>
      <c r="X49" s="84">
        <v>87.819000000000017</v>
      </c>
      <c r="Y49" s="83"/>
      <c r="Z49" s="83"/>
      <c r="AA49" s="79" t="str">
        <f t="shared" si="4"/>
        <v>SWB27</v>
      </c>
    </row>
    <row r="50" spans="1:27">
      <c r="A50" s="79" t="s">
        <v>46</v>
      </c>
      <c r="B50" s="79" t="s">
        <v>103</v>
      </c>
      <c r="C50" s="81">
        <v>0</v>
      </c>
      <c r="D50" s="81">
        <v>75.520800000000008</v>
      </c>
      <c r="E50" s="81">
        <v>0</v>
      </c>
      <c r="F50" s="82">
        <f t="shared" si="0"/>
        <v>75.520800000000008</v>
      </c>
      <c r="G50" s="83"/>
      <c r="H50" s="81">
        <v>0</v>
      </c>
      <c r="I50" s="81">
        <v>51.514248096000003</v>
      </c>
      <c r="J50" s="81">
        <v>24.006551903999998</v>
      </c>
      <c r="K50" s="82">
        <f t="shared" si="1"/>
        <v>75.520800000000008</v>
      </c>
      <c r="L50" s="83"/>
      <c r="M50" s="81">
        <v>0</v>
      </c>
      <c r="N50" s="81">
        <v>0</v>
      </c>
      <c r="O50" s="81">
        <v>5.6922000000000006</v>
      </c>
      <c r="P50" s="82">
        <f t="shared" si="2"/>
        <v>5.6922000000000006</v>
      </c>
      <c r="Q50" s="83"/>
      <c r="R50" s="81">
        <v>0</v>
      </c>
      <c r="S50" s="81">
        <v>5.1229800000000001</v>
      </c>
      <c r="T50" s="81">
        <v>0.56922000000000017</v>
      </c>
      <c r="U50" s="82">
        <f t="shared" si="3"/>
        <v>5.6922000000000006</v>
      </c>
      <c r="V50" s="83"/>
      <c r="W50" s="84">
        <v>1083.248</v>
      </c>
      <c r="X50" s="84">
        <v>88.754000000000005</v>
      </c>
      <c r="Y50" s="83"/>
      <c r="Z50" s="83"/>
      <c r="AA50" s="79" t="str">
        <f t="shared" si="4"/>
        <v>SWB28</v>
      </c>
    </row>
    <row r="51" spans="1:27">
      <c r="A51" s="79" t="s">
        <v>46</v>
      </c>
      <c r="B51" s="79" t="s">
        <v>104</v>
      </c>
      <c r="C51" s="81">
        <v>0</v>
      </c>
      <c r="D51" s="81">
        <v>75.520800000000008</v>
      </c>
      <c r="E51" s="81">
        <v>0</v>
      </c>
      <c r="F51" s="82">
        <f t="shared" si="0"/>
        <v>75.520800000000008</v>
      </c>
      <c r="G51" s="83"/>
      <c r="H51" s="81">
        <v>0</v>
      </c>
      <c r="I51" s="81">
        <v>51.514248096000003</v>
      </c>
      <c r="J51" s="81">
        <v>24.006551903999998</v>
      </c>
      <c r="K51" s="82">
        <f t="shared" si="1"/>
        <v>75.520800000000008</v>
      </c>
      <c r="L51" s="83"/>
      <c r="M51" s="81">
        <v>0</v>
      </c>
      <c r="N51" s="81">
        <v>0</v>
      </c>
      <c r="O51" s="81">
        <v>5.6922000000000006</v>
      </c>
      <c r="P51" s="82">
        <f t="shared" si="2"/>
        <v>5.6922000000000006</v>
      </c>
      <c r="Q51" s="83"/>
      <c r="R51" s="81">
        <v>0</v>
      </c>
      <c r="S51" s="81">
        <v>5.1229800000000001</v>
      </c>
      <c r="T51" s="81">
        <v>0.56922000000000017</v>
      </c>
      <c r="U51" s="82">
        <f t="shared" si="3"/>
        <v>5.6922000000000006</v>
      </c>
      <c r="V51" s="83"/>
      <c r="W51" s="84">
        <v>1094.3230000000001</v>
      </c>
      <c r="X51" s="84">
        <v>89.606999999999999</v>
      </c>
      <c r="Y51" s="83"/>
      <c r="Z51" s="83"/>
      <c r="AA51" s="79" t="str">
        <f t="shared" si="4"/>
        <v>SWB29</v>
      </c>
    </row>
    <row r="52" spans="1:27">
      <c r="A52" s="79" t="s">
        <v>46</v>
      </c>
      <c r="B52" s="79" t="s">
        <v>105</v>
      </c>
      <c r="C52" s="81">
        <v>0</v>
      </c>
      <c r="D52" s="81">
        <v>75.520800000000008</v>
      </c>
      <c r="E52" s="81">
        <v>0</v>
      </c>
      <c r="F52" s="82">
        <f t="shared" si="0"/>
        <v>75.520800000000008</v>
      </c>
      <c r="G52" s="83"/>
      <c r="H52" s="81">
        <v>0</v>
      </c>
      <c r="I52" s="81">
        <v>51.514248096000003</v>
      </c>
      <c r="J52" s="81">
        <v>24.006551903999998</v>
      </c>
      <c r="K52" s="82">
        <f t="shared" si="1"/>
        <v>75.520800000000008</v>
      </c>
      <c r="L52" s="83"/>
      <c r="M52" s="81">
        <v>0</v>
      </c>
      <c r="N52" s="81">
        <v>0</v>
      </c>
      <c r="O52" s="81">
        <v>5.6922000000000006</v>
      </c>
      <c r="P52" s="82">
        <f t="shared" si="2"/>
        <v>5.6922000000000006</v>
      </c>
      <c r="Q52" s="83"/>
      <c r="R52" s="81">
        <v>0</v>
      </c>
      <c r="S52" s="81">
        <v>5.1229800000000001</v>
      </c>
      <c r="T52" s="81">
        <v>0.56922000000000017</v>
      </c>
      <c r="U52" s="82">
        <f t="shared" si="3"/>
        <v>5.6922000000000006</v>
      </c>
      <c r="V52" s="83"/>
      <c r="W52" s="84">
        <v>1104.787</v>
      </c>
      <c r="X52" s="84">
        <v>90.406999999999996</v>
      </c>
      <c r="Y52" s="83"/>
      <c r="Z52" s="83"/>
      <c r="AA52" s="79" t="str">
        <f t="shared" si="4"/>
        <v>SWB30</v>
      </c>
    </row>
    <row r="53" spans="1:27">
      <c r="A53" s="79" t="s">
        <v>43</v>
      </c>
      <c r="B53" s="79" t="s">
        <v>39</v>
      </c>
      <c r="C53" s="81">
        <v>0</v>
      </c>
      <c r="D53" s="81">
        <v>0</v>
      </c>
      <c r="E53" s="81">
        <v>5.6040000000000001</v>
      </c>
      <c r="F53" s="82">
        <f t="shared" si="0"/>
        <v>5.6040000000000001</v>
      </c>
      <c r="G53" s="83"/>
      <c r="H53" s="81">
        <v>4.5030000000000001</v>
      </c>
      <c r="I53" s="81">
        <v>0</v>
      </c>
      <c r="J53" s="81">
        <v>0</v>
      </c>
      <c r="K53" s="82">
        <f t="shared" si="1"/>
        <v>4.5030000000000001</v>
      </c>
      <c r="L53" s="83"/>
      <c r="M53" s="81">
        <v>0</v>
      </c>
      <c r="N53" s="81">
        <v>0.128</v>
      </c>
      <c r="O53" s="81">
        <v>0</v>
      </c>
      <c r="P53" s="82">
        <f t="shared" si="2"/>
        <v>0.128</v>
      </c>
      <c r="Q53" s="83"/>
      <c r="R53" s="81">
        <v>0.11600000000000001</v>
      </c>
      <c r="S53" s="81">
        <v>0</v>
      </c>
      <c r="T53" s="81">
        <v>0</v>
      </c>
      <c r="U53" s="82">
        <f t="shared" si="3"/>
        <v>0.11600000000000001</v>
      </c>
      <c r="V53" s="83"/>
      <c r="W53" s="84">
        <v>1089.777</v>
      </c>
      <c r="X53" s="84">
        <v>55.887000000000008</v>
      </c>
      <c r="Y53" s="83"/>
      <c r="Z53" s="83"/>
      <c r="AA53" s="79" t="str">
        <f t="shared" si="4"/>
        <v>SRN23</v>
      </c>
    </row>
    <row r="54" spans="1:27">
      <c r="A54" s="79" t="s">
        <v>43</v>
      </c>
      <c r="B54" s="79" t="s">
        <v>40</v>
      </c>
      <c r="C54" s="81">
        <v>0</v>
      </c>
      <c r="D54" s="81">
        <v>0</v>
      </c>
      <c r="E54" s="81">
        <v>5.6609999999999996</v>
      </c>
      <c r="F54" s="82">
        <f t="shared" si="0"/>
        <v>5.6609999999999996</v>
      </c>
      <c r="G54" s="83"/>
      <c r="H54" s="81">
        <v>4.5490000000000004</v>
      </c>
      <c r="I54" s="81">
        <v>0</v>
      </c>
      <c r="J54" s="81">
        <v>0</v>
      </c>
      <c r="K54" s="82">
        <f t="shared" si="1"/>
        <v>4.5490000000000004</v>
      </c>
      <c r="L54" s="83"/>
      <c r="M54" s="81">
        <v>0</v>
      </c>
      <c r="N54" s="81">
        <v>0.156</v>
      </c>
      <c r="O54" s="81">
        <v>0</v>
      </c>
      <c r="P54" s="82">
        <f t="shared" si="2"/>
        <v>0.156</v>
      </c>
      <c r="Q54" s="83"/>
      <c r="R54" s="81">
        <v>0.14199999999999999</v>
      </c>
      <c r="S54" s="81">
        <v>0</v>
      </c>
      <c r="T54" s="81">
        <v>0</v>
      </c>
      <c r="U54" s="82">
        <f t="shared" si="3"/>
        <v>0.14199999999999999</v>
      </c>
      <c r="V54" s="83"/>
      <c r="W54" s="84">
        <v>1110.673</v>
      </c>
      <c r="X54" s="84">
        <v>54.936999999999998</v>
      </c>
      <c r="Y54" s="83"/>
      <c r="Z54" s="83"/>
      <c r="AA54" s="79" t="str">
        <f t="shared" si="4"/>
        <v>SRN24</v>
      </c>
    </row>
    <row r="55" spans="1:27">
      <c r="A55" s="79" t="s">
        <v>43</v>
      </c>
      <c r="B55" s="79" t="s">
        <v>65</v>
      </c>
      <c r="C55" s="81">
        <v>0</v>
      </c>
      <c r="D55" s="81">
        <v>0</v>
      </c>
      <c r="E55" s="81">
        <v>7.7439999999999998</v>
      </c>
      <c r="F55" s="82">
        <f t="shared" si="0"/>
        <v>7.7439999999999998</v>
      </c>
      <c r="G55" s="83"/>
      <c r="H55" s="81">
        <v>6.2220000000000004</v>
      </c>
      <c r="I55" s="81">
        <v>0</v>
      </c>
      <c r="J55" s="81">
        <v>0</v>
      </c>
      <c r="K55" s="82">
        <f t="shared" si="1"/>
        <v>6.2220000000000004</v>
      </c>
      <c r="L55" s="83"/>
      <c r="M55" s="81">
        <v>0</v>
      </c>
      <c r="N55" s="81">
        <v>0.39800000000000002</v>
      </c>
      <c r="O55" s="81">
        <v>0</v>
      </c>
      <c r="P55" s="82">
        <f t="shared" si="2"/>
        <v>0.39800000000000002</v>
      </c>
      <c r="Q55" s="83"/>
      <c r="R55" s="81">
        <v>0.18099999999999999</v>
      </c>
      <c r="S55" s="81">
        <v>0</v>
      </c>
      <c r="T55" s="81">
        <v>0</v>
      </c>
      <c r="U55" s="82">
        <f t="shared" si="3"/>
        <v>0.18099999999999999</v>
      </c>
      <c r="V55" s="83"/>
      <c r="W55" s="84">
        <v>1119.046</v>
      </c>
      <c r="X55" s="84">
        <v>57.531999999999996</v>
      </c>
      <c r="Y55" s="83"/>
      <c r="Z55" s="83"/>
      <c r="AA55" s="79" t="str">
        <f t="shared" si="4"/>
        <v>SRN25</v>
      </c>
    </row>
    <row r="56" spans="1:27">
      <c r="A56" s="79" t="s">
        <v>43</v>
      </c>
      <c r="B56" s="79" t="s">
        <v>101</v>
      </c>
      <c r="C56" s="81">
        <v>0</v>
      </c>
      <c r="D56" s="81">
        <v>93.477999999999994</v>
      </c>
      <c r="E56" s="81">
        <v>0</v>
      </c>
      <c r="F56" s="82">
        <f t="shared" si="0"/>
        <v>93.477999999999994</v>
      </c>
      <c r="G56" s="83"/>
      <c r="H56" s="81">
        <v>0</v>
      </c>
      <c r="I56" s="81">
        <v>33.223999999999997</v>
      </c>
      <c r="J56" s="81">
        <v>60.253999999999998</v>
      </c>
      <c r="K56" s="82">
        <f t="shared" si="1"/>
        <v>93.477999999999994</v>
      </c>
      <c r="L56" s="83"/>
      <c r="M56" s="81">
        <v>0</v>
      </c>
      <c r="N56" s="81">
        <v>0</v>
      </c>
      <c r="O56" s="81">
        <v>6.375</v>
      </c>
      <c r="P56" s="82">
        <f t="shared" si="2"/>
        <v>6.375</v>
      </c>
      <c r="Q56" s="83"/>
      <c r="R56" s="81">
        <v>0</v>
      </c>
      <c r="S56" s="81">
        <v>4.593</v>
      </c>
      <c r="T56" s="81">
        <v>1.782</v>
      </c>
      <c r="U56" s="82">
        <f t="shared" si="3"/>
        <v>6.375</v>
      </c>
      <c r="V56" s="83"/>
      <c r="W56" s="84">
        <v>1129.9929999999999</v>
      </c>
      <c r="X56" s="84">
        <v>57.942999999999991</v>
      </c>
      <c r="Y56" s="83"/>
      <c r="Z56" s="83"/>
      <c r="AA56" s="79" t="str">
        <f t="shared" si="4"/>
        <v>SRN26</v>
      </c>
    </row>
    <row r="57" spans="1:27">
      <c r="A57" s="79" t="s">
        <v>43</v>
      </c>
      <c r="B57" s="79" t="s">
        <v>102</v>
      </c>
      <c r="C57" s="81">
        <v>0</v>
      </c>
      <c r="D57" s="81">
        <v>195.97499999999999</v>
      </c>
      <c r="E57" s="81">
        <v>0</v>
      </c>
      <c r="F57" s="82">
        <f t="shared" si="0"/>
        <v>195.97499999999999</v>
      </c>
      <c r="G57" s="83"/>
      <c r="H57" s="81">
        <v>0</v>
      </c>
      <c r="I57" s="81">
        <v>70.411000000000001</v>
      </c>
      <c r="J57" s="81">
        <v>125.56399999999999</v>
      </c>
      <c r="K57" s="82">
        <f t="shared" si="1"/>
        <v>195.97499999999999</v>
      </c>
      <c r="L57" s="83"/>
      <c r="M57" s="81">
        <v>0</v>
      </c>
      <c r="N57" s="81">
        <v>0</v>
      </c>
      <c r="O57" s="81">
        <v>10.069000000000001</v>
      </c>
      <c r="P57" s="82">
        <f t="shared" si="2"/>
        <v>10.069000000000001</v>
      </c>
      <c r="Q57" s="83"/>
      <c r="R57" s="81">
        <v>0</v>
      </c>
      <c r="S57" s="81">
        <v>7.2489999999999997</v>
      </c>
      <c r="T57" s="81">
        <v>2.82</v>
      </c>
      <c r="U57" s="82">
        <f t="shared" si="3"/>
        <v>10.068999999999999</v>
      </c>
      <c r="V57" s="83"/>
      <c r="W57" s="84">
        <v>1134.8599999999999</v>
      </c>
      <c r="X57" s="84">
        <v>58.253999999999998</v>
      </c>
      <c r="Y57" s="83"/>
      <c r="Z57" s="83"/>
      <c r="AA57" s="79" t="str">
        <f t="shared" si="4"/>
        <v>SRN27</v>
      </c>
    </row>
    <row r="58" spans="1:27">
      <c r="A58" s="79" t="s">
        <v>43</v>
      </c>
      <c r="B58" s="79" t="s">
        <v>103</v>
      </c>
      <c r="C58" s="81">
        <v>0</v>
      </c>
      <c r="D58" s="81">
        <v>249.07</v>
      </c>
      <c r="E58" s="81">
        <v>0</v>
      </c>
      <c r="F58" s="82">
        <f t="shared" si="0"/>
        <v>249.07</v>
      </c>
      <c r="G58" s="83"/>
      <c r="H58" s="81">
        <v>0</v>
      </c>
      <c r="I58" s="81">
        <v>86.876999999999995</v>
      </c>
      <c r="J58" s="81">
        <v>162.19300000000001</v>
      </c>
      <c r="K58" s="82">
        <f t="shared" si="1"/>
        <v>249.07</v>
      </c>
      <c r="L58" s="83"/>
      <c r="M58" s="81">
        <v>0</v>
      </c>
      <c r="N58" s="81">
        <v>0</v>
      </c>
      <c r="O58" s="81">
        <v>5.3159999999999998</v>
      </c>
      <c r="P58" s="82">
        <f t="shared" si="2"/>
        <v>5.3159999999999998</v>
      </c>
      <c r="Q58" s="83"/>
      <c r="R58" s="81">
        <v>0</v>
      </c>
      <c r="S58" s="81">
        <v>3.7930000000000001</v>
      </c>
      <c r="T58" s="81">
        <v>1.5229999999999999</v>
      </c>
      <c r="U58" s="82">
        <f t="shared" si="3"/>
        <v>5.3159999999999998</v>
      </c>
      <c r="V58" s="83"/>
      <c r="W58" s="84">
        <v>1139.751</v>
      </c>
      <c r="X58" s="84">
        <v>58.8</v>
      </c>
      <c r="Y58" s="83"/>
      <c r="Z58" s="83"/>
      <c r="AA58" s="79" t="str">
        <f t="shared" si="4"/>
        <v>SRN28</v>
      </c>
    </row>
    <row r="59" spans="1:27">
      <c r="A59" s="79" t="s">
        <v>43</v>
      </c>
      <c r="B59" s="79" t="s">
        <v>104</v>
      </c>
      <c r="C59" s="81">
        <v>0</v>
      </c>
      <c r="D59" s="81">
        <v>236.34</v>
      </c>
      <c r="E59" s="81">
        <v>0</v>
      </c>
      <c r="F59" s="82">
        <f t="shared" si="0"/>
        <v>236.34</v>
      </c>
      <c r="G59" s="83"/>
      <c r="H59" s="81">
        <v>0</v>
      </c>
      <c r="I59" s="81">
        <v>97.632999999999996</v>
      </c>
      <c r="J59" s="81">
        <v>138.70699999999999</v>
      </c>
      <c r="K59" s="82">
        <f t="shared" si="1"/>
        <v>236.33999999999997</v>
      </c>
      <c r="L59" s="83"/>
      <c r="M59" s="81">
        <v>0</v>
      </c>
      <c r="N59" s="81">
        <v>0</v>
      </c>
      <c r="O59" s="81">
        <v>13.542999999999999</v>
      </c>
      <c r="P59" s="82">
        <f t="shared" si="2"/>
        <v>13.542999999999999</v>
      </c>
      <c r="Q59" s="83"/>
      <c r="R59" s="81">
        <v>0</v>
      </c>
      <c r="S59" s="81">
        <v>9.7799999999999994</v>
      </c>
      <c r="T59" s="81">
        <v>3.7629999999999999</v>
      </c>
      <c r="U59" s="82">
        <f t="shared" si="3"/>
        <v>13.542999999999999</v>
      </c>
      <c r="V59" s="83"/>
      <c r="W59" s="84">
        <v>1146.229</v>
      </c>
      <c r="X59" s="84">
        <v>59.411999999999992</v>
      </c>
      <c r="Y59" s="83"/>
      <c r="Z59" s="83"/>
      <c r="AA59" s="79" t="str">
        <f t="shared" si="4"/>
        <v>SRN29</v>
      </c>
    </row>
    <row r="60" spans="1:27">
      <c r="A60" s="79" t="s">
        <v>43</v>
      </c>
      <c r="B60" s="79" t="s">
        <v>105</v>
      </c>
      <c r="C60" s="81">
        <v>0</v>
      </c>
      <c r="D60" s="81">
        <v>159.297</v>
      </c>
      <c r="E60" s="81">
        <v>0</v>
      </c>
      <c r="F60" s="82">
        <f t="shared" si="0"/>
        <v>159.297</v>
      </c>
      <c r="G60" s="83"/>
      <c r="H60" s="81">
        <v>0</v>
      </c>
      <c r="I60" s="81">
        <v>50.356999999999999</v>
      </c>
      <c r="J60" s="81">
        <v>108.94</v>
      </c>
      <c r="K60" s="82">
        <f t="shared" si="1"/>
        <v>159.297</v>
      </c>
      <c r="L60" s="83"/>
      <c r="M60" s="81">
        <v>0</v>
      </c>
      <c r="N60" s="81">
        <v>0</v>
      </c>
      <c r="O60" s="81">
        <v>15.462999999999999</v>
      </c>
      <c r="P60" s="82">
        <f t="shared" si="2"/>
        <v>15.462999999999999</v>
      </c>
      <c r="Q60" s="83"/>
      <c r="R60" s="81">
        <v>0</v>
      </c>
      <c r="S60" s="81">
        <v>11.228999999999999</v>
      </c>
      <c r="T60" s="81">
        <v>4.234</v>
      </c>
      <c r="U60" s="82">
        <f t="shared" si="3"/>
        <v>15.462999999999999</v>
      </c>
      <c r="V60" s="83"/>
      <c r="W60" s="84">
        <v>1149.4739999999999</v>
      </c>
      <c r="X60" s="84">
        <v>60.003</v>
      </c>
      <c r="Y60" s="83"/>
      <c r="Z60" s="83"/>
      <c r="AA60" s="79" t="str">
        <f t="shared" si="4"/>
        <v>SRN30</v>
      </c>
    </row>
    <row r="61" spans="1:27">
      <c r="A61" s="79" t="s">
        <v>47</v>
      </c>
      <c r="B61" s="79" t="s">
        <v>39</v>
      </c>
      <c r="C61" s="81">
        <v>3.0000000000000001E-3</v>
      </c>
      <c r="D61" s="81">
        <v>34.316000000000003</v>
      </c>
      <c r="E61" s="81">
        <v>5.8849999999999998</v>
      </c>
      <c r="F61" s="82">
        <f t="shared" si="0"/>
        <v>40.204000000000001</v>
      </c>
      <c r="G61" s="83"/>
      <c r="H61" s="81">
        <v>5.1109999999999998</v>
      </c>
      <c r="I61" s="81">
        <v>26.85</v>
      </c>
      <c r="J61" s="81">
        <v>7.3769999999999998</v>
      </c>
      <c r="K61" s="82">
        <f t="shared" si="1"/>
        <v>39.338000000000001</v>
      </c>
      <c r="L61" s="83"/>
      <c r="M61" s="81">
        <v>0.22</v>
      </c>
      <c r="N61" s="81">
        <v>0.99199999999999999</v>
      </c>
      <c r="O61" s="81">
        <v>9.61</v>
      </c>
      <c r="P61" s="82">
        <f t="shared" si="2"/>
        <v>10.821999999999999</v>
      </c>
      <c r="Q61" s="83"/>
      <c r="R61" s="81">
        <v>0.86699999999999999</v>
      </c>
      <c r="S61" s="81">
        <v>9.1869999999999994</v>
      </c>
      <c r="T61" s="81">
        <v>0.29699999999999999</v>
      </c>
      <c r="U61" s="82">
        <f t="shared" si="3"/>
        <v>10.350999999999999</v>
      </c>
      <c r="V61" s="83"/>
      <c r="W61" s="84">
        <v>3827.1509999999998</v>
      </c>
      <c r="X61" s="84">
        <v>210.60599999999999</v>
      </c>
      <c r="Y61" s="83"/>
      <c r="Z61" s="83"/>
      <c r="AA61" s="79" t="str">
        <f t="shared" si="4"/>
        <v>TMS23</v>
      </c>
    </row>
    <row r="62" spans="1:27">
      <c r="A62" s="79" t="s">
        <v>47</v>
      </c>
      <c r="B62" s="79" t="s">
        <v>40</v>
      </c>
      <c r="C62" s="81">
        <v>7.0000000000000001E-3</v>
      </c>
      <c r="D62" s="81">
        <v>28.715</v>
      </c>
      <c r="E62" s="81">
        <v>6.0140000000000002</v>
      </c>
      <c r="F62" s="82">
        <f t="shared" si="0"/>
        <v>34.736000000000004</v>
      </c>
      <c r="G62" s="83"/>
      <c r="H62" s="81">
        <v>5.1349999999999998</v>
      </c>
      <c r="I62" s="81">
        <v>19.867000000000001</v>
      </c>
      <c r="J62" s="81">
        <v>8.7230000000000008</v>
      </c>
      <c r="K62" s="82">
        <f t="shared" si="1"/>
        <v>33.725000000000001</v>
      </c>
      <c r="L62" s="83"/>
      <c r="M62" s="81">
        <v>0.193</v>
      </c>
      <c r="N62" s="81">
        <v>0.92800000000000005</v>
      </c>
      <c r="O62" s="81">
        <v>11.237</v>
      </c>
      <c r="P62" s="82">
        <f t="shared" si="2"/>
        <v>12.358000000000001</v>
      </c>
      <c r="Q62" s="83"/>
      <c r="R62" s="81">
        <v>0.76900000000000002</v>
      </c>
      <c r="S62" s="81">
        <v>10.605</v>
      </c>
      <c r="T62" s="81">
        <v>0.46800000000000003</v>
      </c>
      <c r="U62" s="82">
        <f t="shared" si="3"/>
        <v>11.842000000000001</v>
      </c>
      <c r="V62" s="83"/>
      <c r="W62" s="84">
        <v>3852.9560000000001</v>
      </c>
      <c r="X62" s="84">
        <v>205.89400000000001</v>
      </c>
      <c r="Y62" s="83"/>
      <c r="Z62" s="83"/>
      <c r="AA62" s="79" t="str">
        <f t="shared" si="4"/>
        <v>TMS24</v>
      </c>
    </row>
    <row r="63" spans="1:27">
      <c r="A63" s="79" t="s">
        <v>47</v>
      </c>
      <c r="B63" s="79" t="s">
        <v>65</v>
      </c>
      <c r="C63" s="81">
        <v>0</v>
      </c>
      <c r="D63" s="81">
        <v>26.013000000000002</v>
      </c>
      <c r="E63" s="81">
        <v>0</v>
      </c>
      <c r="F63" s="82">
        <f t="shared" si="0"/>
        <v>26.013000000000002</v>
      </c>
      <c r="G63" s="83"/>
      <c r="H63" s="81">
        <v>0</v>
      </c>
      <c r="I63" s="81">
        <v>26.013000000000002</v>
      </c>
      <c r="J63" s="81">
        <v>0</v>
      </c>
      <c r="K63" s="82">
        <f t="shared" si="1"/>
        <v>26.013000000000002</v>
      </c>
      <c r="L63" s="83"/>
      <c r="M63" s="81">
        <v>0</v>
      </c>
      <c r="N63" s="81">
        <v>0</v>
      </c>
      <c r="O63" s="81">
        <v>11.074999999999999</v>
      </c>
      <c r="P63" s="82">
        <f t="shared" si="2"/>
        <v>11.074999999999999</v>
      </c>
      <c r="Q63" s="83"/>
      <c r="R63" s="81">
        <v>0</v>
      </c>
      <c r="S63" s="81">
        <v>10.935</v>
      </c>
      <c r="T63" s="81">
        <v>0</v>
      </c>
      <c r="U63" s="82">
        <f t="shared" si="3"/>
        <v>10.935</v>
      </c>
      <c r="V63" s="83"/>
      <c r="W63" s="84">
        <v>3910.400000000001</v>
      </c>
      <c r="X63" s="84">
        <v>206.84416666666661</v>
      </c>
      <c r="Y63" s="83"/>
      <c r="Z63" s="83"/>
      <c r="AA63" s="79" t="str">
        <f t="shared" si="4"/>
        <v>TMS25</v>
      </c>
    </row>
    <row r="64" spans="1:27">
      <c r="A64" s="79" t="s">
        <v>47</v>
      </c>
      <c r="B64" s="79" t="s">
        <v>101</v>
      </c>
      <c r="C64" s="81">
        <v>0</v>
      </c>
      <c r="D64" s="81">
        <v>129.09800000000001</v>
      </c>
      <c r="E64" s="81">
        <v>0</v>
      </c>
      <c r="F64" s="82">
        <f t="shared" si="0"/>
        <v>129.09800000000001</v>
      </c>
      <c r="G64" s="83"/>
      <c r="H64" s="81">
        <v>0</v>
      </c>
      <c r="I64" s="81">
        <v>129.09800000000001</v>
      </c>
      <c r="J64" s="81">
        <v>0</v>
      </c>
      <c r="K64" s="82">
        <f t="shared" si="1"/>
        <v>129.09800000000001</v>
      </c>
      <c r="L64" s="83"/>
      <c r="M64" s="81">
        <v>0</v>
      </c>
      <c r="N64" s="81">
        <v>0</v>
      </c>
      <c r="O64" s="81">
        <v>22.657294136440068</v>
      </c>
      <c r="P64" s="82">
        <f t="shared" si="2"/>
        <v>22.657294136440068</v>
      </c>
      <c r="Q64" s="83"/>
      <c r="R64" s="81">
        <v>0</v>
      </c>
      <c r="S64" s="81">
        <v>22.657294136440068</v>
      </c>
      <c r="T64" s="81">
        <v>0</v>
      </c>
      <c r="U64" s="82">
        <f t="shared" si="3"/>
        <v>22.657294136440068</v>
      </c>
      <c r="V64" s="83"/>
      <c r="W64" s="84">
        <v>3968.2719999999999</v>
      </c>
      <c r="X64" s="84">
        <v>204.96293145061651</v>
      </c>
      <c r="Y64" s="83"/>
      <c r="Z64" s="83"/>
      <c r="AA64" s="79" t="str">
        <f t="shared" si="4"/>
        <v>TMS26</v>
      </c>
    </row>
    <row r="65" spans="1:27">
      <c r="A65" s="79" t="s">
        <v>47</v>
      </c>
      <c r="B65" s="79" t="s">
        <v>102</v>
      </c>
      <c r="C65" s="81">
        <v>0</v>
      </c>
      <c r="D65" s="81">
        <v>129.09800000000001</v>
      </c>
      <c r="E65" s="81">
        <v>0</v>
      </c>
      <c r="F65" s="82">
        <f t="shared" si="0"/>
        <v>129.09800000000001</v>
      </c>
      <c r="G65" s="83"/>
      <c r="H65" s="81">
        <v>0</v>
      </c>
      <c r="I65" s="81">
        <v>129.09800000000001</v>
      </c>
      <c r="J65" s="81">
        <v>0</v>
      </c>
      <c r="K65" s="82">
        <f t="shared" si="1"/>
        <v>129.09800000000001</v>
      </c>
      <c r="L65" s="83"/>
      <c r="M65" s="81">
        <v>0</v>
      </c>
      <c r="N65" s="81">
        <v>0</v>
      </c>
      <c r="O65" s="81">
        <v>22.657294136440068</v>
      </c>
      <c r="P65" s="82">
        <f t="shared" si="2"/>
        <v>22.657294136440068</v>
      </c>
      <c r="Q65" s="83"/>
      <c r="R65" s="81">
        <v>0</v>
      </c>
      <c r="S65" s="81">
        <v>22.657294136440068</v>
      </c>
      <c r="T65" s="81">
        <v>0</v>
      </c>
      <c r="U65" s="82">
        <f t="shared" si="3"/>
        <v>22.657294136440068</v>
      </c>
      <c r="V65" s="83"/>
      <c r="W65" s="84">
        <v>4026.605</v>
      </c>
      <c r="X65" s="84">
        <v>203.08202338236649</v>
      </c>
      <c r="Y65" s="83"/>
      <c r="Z65" s="83"/>
      <c r="AA65" s="79" t="str">
        <f t="shared" si="4"/>
        <v>TMS27</v>
      </c>
    </row>
    <row r="66" spans="1:27">
      <c r="A66" s="79" t="s">
        <v>47</v>
      </c>
      <c r="B66" s="79" t="s">
        <v>103</v>
      </c>
      <c r="C66" s="81">
        <v>0</v>
      </c>
      <c r="D66" s="81">
        <v>129.09800000000001</v>
      </c>
      <c r="E66" s="81">
        <v>0</v>
      </c>
      <c r="F66" s="82">
        <f t="shared" si="0"/>
        <v>129.09800000000001</v>
      </c>
      <c r="G66" s="83"/>
      <c r="H66" s="81">
        <v>0</v>
      </c>
      <c r="I66" s="81">
        <v>129.09800000000001</v>
      </c>
      <c r="J66" s="81">
        <v>0</v>
      </c>
      <c r="K66" s="82">
        <f t="shared" si="1"/>
        <v>129.09800000000001</v>
      </c>
      <c r="L66" s="83"/>
      <c r="M66" s="81">
        <v>0</v>
      </c>
      <c r="N66" s="81">
        <v>0</v>
      </c>
      <c r="O66" s="81">
        <v>22.657294136440068</v>
      </c>
      <c r="P66" s="82">
        <f t="shared" si="2"/>
        <v>22.657294136440068</v>
      </c>
      <c r="Q66" s="83"/>
      <c r="R66" s="81">
        <v>0</v>
      </c>
      <c r="S66" s="81">
        <v>22.657294136440068</v>
      </c>
      <c r="T66" s="81">
        <v>0</v>
      </c>
      <c r="U66" s="82">
        <f t="shared" si="3"/>
        <v>22.657294136440068</v>
      </c>
      <c r="V66" s="83"/>
      <c r="W66" s="84">
        <v>4082.1750000000002</v>
      </c>
      <c r="X66" s="84">
        <v>201.20104005895661</v>
      </c>
      <c r="Y66" s="83"/>
      <c r="Z66" s="83"/>
      <c r="AA66" s="79" t="str">
        <f t="shared" si="4"/>
        <v>TMS28</v>
      </c>
    </row>
    <row r="67" spans="1:27">
      <c r="A67" s="79" t="s">
        <v>47</v>
      </c>
      <c r="B67" s="79" t="s">
        <v>104</v>
      </c>
      <c r="C67" s="81">
        <v>0</v>
      </c>
      <c r="D67" s="81">
        <v>129.09800000000001</v>
      </c>
      <c r="E67" s="81">
        <v>0</v>
      </c>
      <c r="F67" s="82">
        <f t="shared" si="0"/>
        <v>129.09800000000001</v>
      </c>
      <c r="G67" s="83"/>
      <c r="H67" s="81">
        <v>0</v>
      </c>
      <c r="I67" s="81">
        <v>129.09800000000001</v>
      </c>
      <c r="J67" s="81">
        <v>0</v>
      </c>
      <c r="K67" s="82">
        <f t="shared" si="1"/>
        <v>129.09800000000001</v>
      </c>
      <c r="L67" s="83"/>
      <c r="M67" s="81">
        <v>0</v>
      </c>
      <c r="N67" s="81">
        <v>0</v>
      </c>
      <c r="O67" s="81">
        <v>22.657294136440068</v>
      </c>
      <c r="P67" s="82">
        <f t="shared" si="2"/>
        <v>22.657294136440068</v>
      </c>
      <c r="Q67" s="83"/>
      <c r="R67" s="81">
        <v>0</v>
      </c>
      <c r="S67" s="81">
        <v>22.657294136440068</v>
      </c>
      <c r="T67" s="81">
        <v>0</v>
      </c>
      <c r="U67" s="82">
        <f t="shared" si="3"/>
        <v>22.657294136440068</v>
      </c>
      <c r="V67" s="83"/>
      <c r="W67" s="84">
        <v>4134.018</v>
      </c>
      <c r="X67" s="84">
        <v>199.3204999999999</v>
      </c>
      <c r="Y67" s="83"/>
      <c r="Z67" s="83"/>
      <c r="AA67" s="79" t="str">
        <f t="shared" si="4"/>
        <v>TMS29</v>
      </c>
    </row>
    <row r="68" spans="1:27">
      <c r="A68" s="79" t="s">
        <v>47</v>
      </c>
      <c r="B68" s="79" t="s">
        <v>105</v>
      </c>
      <c r="C68" s="81">
        <v>0</v>
      </c>
      <c r="D68" s="81">
        <v>129.09800000000001</v>
      </c>
      <c r="E68" s="81">
        <v>0</v>
      </c>
      <c r="F68" s="82">
        <f t="shared" si="0"/>
        <v>129.09800000000001</v>
      </c>
      <c r="G68" s="83"/>
      <c r="H68" s="81">
        <v>0</v>
      </c>
      <c r="I68" s="81">
        <v>129.09800000000001</v>
      </c>
      <c r="J68" s="81">
        <v>0</v>
      </c>
      <c r="K68" s="82">
        <f t="shared" si="1"/>
        <v>129.09800000000001</v>
      </c>
      <c r="L68" s="83"/>
      <c r="M68" s="81">
        <v>0</v>
      </c>
      <c r="N68" s="81">
        <v>0</v>
      </c>
      <c r="O68" s="81">
        <v>22.657294136440068</v>
      </c>
      <c r="P68" s="82">
        <f t="shared" si="2"/>
        <v>22.657294136440068</v>
      </c>
      <c r="Q68" s="83"/>
      <c r="R68" s="81">
        <v>0</v>
      </c>
      <c r="S68" s="81">
        <v>22.657294136440068</v>
      </c>
      <c r="T68" s="81">
        <v>0</v>
      </c>
      <c r="U68" s="82">
        <f t="shared" si="3"/>
        <v>22.657294136440068</v>
      </c>
      <c r="V68" s="83"/>
      <c r="W68" s="84">
        <v>4183.6269999999986</v>
      </c>
      <c r="X68" s="84">
        <v>197.43958333333319</v>
      </c>
      <c r="Y68" s="83"/>
      <c r="Z68" s="83"/>
      <c r="AA68" s="79" t="str">
        <f t="shared" si="4"/>
        <v>TMS30</v>
      </c>
    </row>
    <row r="69" spans="1:27">
      <c r="A69" s="79" t="s">
        <v>42</v>
      </c>
      <c r="B69" s="79" t="s">
        <v>39</v>
      </c>
      <c r="C69" s="81">
        <v>0</v>
      </c>
      <c r="D69" s="81">
        <v>0</v>
      </c>
      <c r="E69" s="81">
        <v>10.052</v>
      </c>
      <c r="F69" s="82">
        <f t="shared" si="0"/>
        <v>10.052</v>
      </c>
      <c r="G69" s="83"/>
      <c r="H69" s="81">
        <v>6.2389999999999999</v>
      </c>
      <c r="I69" s="81">
        <v>0</v>
      </c>
      <c r="J69" s="81">
        <v>0</v>
      </c>
      <c r="K69" s="82">
        <f t="shared" si="1"/>
        <v>6.2389999999999999</v>
      </c>
      <c r="L69" s="83"/>
      <c r="M69" s="81">
        <v>7.0000000000000001E-3</v>
      </c>
      <c r="N69" s="81">
        <v>2.246</v>
      </c>
      <c r="O69" s="81">
        <v>0</v>
      </c>
      <c r="P69" s="82">
        <f t="shared" si="2"/>
        <v>2.2530000000000001</v>
      </c>
      <c r="Q69" s="83"/>
      <c r="R69" s="81">
        <v>9.4E-2</v>
      </c>
      <c r="S69" s="81">
        <v>0</v>
      </c>
      <c r="T69" s="81">
        <v>0</v>
      </c>
      <c r="U69" s="82">
        <f t="shared" si="3"/>
        <v>9.4E-2</v>
      </c>
      <c r="V69" s="83"/>
      <c r="W69" s="84">
        <v>3256.6849999999999</v>
      </c>
      <c r="X69" s="84">
        <v>182.80500000000001</v>
      </c>
      <c r="Y69" s="83"/>
      <c r="Z69" s="83"/>
      <c r="AA69" s="79" t="str">
        <f t="shared" si="4"/>
        <v>NWT23</v>
      </c>
    </row>
    <row r="70" spans="1:27">
      <c r="A70" s="79" t="s">
        <v>42</v>
      </c>
      <c r="B70" s="79" t="s">
        <v>40</v>
      </c>
      <c r="C70" s="81">
        <v>0</v>
      </c>
      <c r="D70" s="81">
        <v>0.73399999999999999</v>
      </c>
      <c r="E70" s="81">
        <v>10.573</v>
      </c>
      <c r="F70" s="82">
        <f t="shared" ref="F70:F133" si="5">SUM(C70:E70)</f>
        <v>11.307</v>
      </c>
      <c r="G70" s="83"/>
      <c r="H70" s="81">
        <v>6.6449999999999996</v>
      </c>
      <c r="I70" s="81">
        <v>0.51</v>
      </c>
      <c r="J70" s="81">
        <v>0.224</v>
      </c>
      <c r="K70" s="82">
        <f t="shared" ref="K70:K133" si="6">SUM(H70:J70)</f>
        <v>7.3789999999999996</v>
      </c>
      <c r="L70" s="83"/>
      <c r="M70" s="81">
        <v>2.1000000000000001E-2</v>
      </c>
      <c r="N70" s="81">
        <v>2.6030000000000002</v>
      </c>
      <c r="O70" s="81">
        <v>0</v>
      </c>
      <c r="P70" s="82">
        <f t="shared" ref="P70:P133" si="7">SUM(M70:O70)</f>
        <v>2.6240000000000001</v>
      </c>
      <c r="Q70" s="83"/>
      <c r="R70" s="81">
        <v>0</v>
      </c>
      <c r="S70" s="81">
        <v>0</v>
      </c>
      <c r="T70" s="81">
        <v>0.01</v>
      </c>
      <c r="U70" s="82">
        <f t="shared" ref="U70:U133" si="8">SUM(R70:T70)</f>
        <v>0.01</v>
      </c>
      <c r="V70" s="83"/>
      <c r="W70" s="84">
        <v>3282.88</v>
      </c>
      <c r="X70" s="84">
        <v>181.553</v>
      </c>
      <c r="Y70" s="83"/>
      <c r="Z70" s="83"/>
      <c r="AA70" s="79" t="str">
        <f t="shared" ref="AA70:AA133" si="9">A70&amp;RIGHT(B70,2)</f>
        <v>NWT24</v>
      </c>
    </row>
    <row r="71" spans="1:27">
      <c r="A71" s="79" t="s">
        <v>42</v>
      </c>
      <c r="B71" s="79" t="s">
        <v>65</v>
      </c>
      <c r="C71" s="81">
        <v>0</v>
      </c>
      <c r="D71" s="81">
        <v>1.3520000000000001</v>
      </c>
      <c r="E71" s="81">
        <v>10.475</v>
      </c>
      <c r="F71" s="82">
        <f t="shared" si="5"/>
        <v>11.827</v>
      </c>
      <c r="G71" s="83"/>
      <c r="H71" s="81">
        <v>6.4189999999999996</v>
      </c>
      <c r="I71" s="81">
        <v>0.77</v>
      </c>
      <c r="J71" s="81">
        <v>0.59399999999999997</v>
      </c>
      <c r="K71" s="82">
        <f t="shared" si="6"/>
        <v>7.7830000000000004</v>
      </c>
      <c r="L71" s="83"/>
      <c r="M71" s="81">
        <v>0</v>
      </c>
      <c r="N71" s="81">
        <v>1.498</v>
      </c>
      <c r="O71" s="81">
        <v>4.3999999999999997E-2</v>
      </c>
      <c r="P71" s="82">
        <f t="shared" si="7"/>
        <v>1.542</v>
      </c>
      <c r="Q71" s="83"/>
      <c r="R71" s="81">
        <v>0</v>
      </c>
      <c r="S71" s="81">
        <v>1.2E-2</v>
      </c>
      <c r="T71" s="81">
        <v>0.01</v>
      </c>
      <c r="U71" s="82">
        <f t="shared" si="8"/>
        <v>2.1999999999999999E-2</v>
      </c>
      <c r="V71" s="83"/>
      <c r="W71" s="84">
        <v>3306.284000000001</v>
      </c>
      <c r="X71" s="84">
        <v>182.37571461422559</v>
      </c>
      <c r="Y71" s="83"/>
      <c r="Z71" s="83"/>
      <c r="AA71" s="79" t="str">
        <f t="shared" si="9"/>
        <v>NWT25</v>
      </c>
    </row>
    <row r="72" spans="1:27">
      <c r="A72" s="79" t="s">
        <v>42</v>
      </c>
      <c r="B72" s="79" t="s">
        <v>101</v>
      </c>
      <c r="C72" s="81">
        <v>0</v>
      </c>
      <c r="D72" s="81">
        <v>50</v>
      </c>
      <c r="E72" s="81">
        <v>0</v>
      </c>
      <c r="F72" s="82">
        <f t="shared" si="5"/>
        <v>50</v>
      </c>
      <c r="G72" s="83"/>
      <c r="H72" s="81">
        <v>0</v>
      </c>
      <c r="I72" s="81">
        <v>20</v>
      </c>
      <c r="J72" s="81">
        <v>30</v>
      </c>
      <c r="K72" s="82">
        <f t="shared" si="6"/>
        <v>50</v>
      </c>
      <c r="L72" s="83"/>
      <c r="M72" s="81">
        <v>0</v>
      </c>
      <c r="N72" s="81">
        <v>0</v>
      </c>
      <c r="O72" s="81">
        <v>33.956000000000003</v>
      </c>
      <c r="P72" s="82">
        <f t="shared" si="7"/>
        <v>33.956000000000003</v>
      </c>
      <c r="Q72" s="83"/>
      <c r="R72" s="81">
        <v>0</v>
      </c>
      <c r="S72" s="81">
        <v>20.376999999999999</v>
      </c>
      <c r="T72" s="81">
        <v>13.579000000000001</v>
      </c>
      <c r="U72" s="82">
        <f t="shared" si="8"/>
        <v>33.956000000000003</v>
      </c>
      <c r="V72" s="83"/>
      <c r="W72" s="84">
        <v>3330.0810000000001</v>
      </c>
      <c r="X72" s="84">
        <v>182.64559911007419</v>
      </c>
      <c r="Y72" s="83"/>
      <c r="Z72" s="83"/>
      <c r="AA72" s="79" t="str">
        <f t="shared" si="9"/>
        <v>NWT26</v>
      </c>
    </row>
    <row r="73" spans="1:27">
      <c r="A73" s="79" t="s">
        <v>42</v>
      </c>
      <c r="B73" s="79" t="s">
        <v>102</v>
      </c>
      <c r="C73" s="81">
        <v>0</v>
      </c>
      <c r="D73" s="81">
        <v>50</v>
      </c>
      <c r="E73" s="81">
        <v>0</v>
      </c>
      <c r="F73" s="82">
        <f t="shared" si="5"/>
        <v>50</v>
      </c>
      <c r="G73" s="83"/>
      <c r="H73" s="81">
        <v>0</v>
      </c>
      <c r="I73" s="81">
        <v>20</v>
      </c>
      <c r="J73" s="81">
        <v>30</v>
      </c>
      <c r="K73" s="82">
        <f t="shared" si="6"/>
        <v>50</v>
      </c>
      <c r="L73" s="83"/>
      <c r="M73" s="81">
        <v>0</v>
      </c>
      <c r="N73" s="81">
        <v>0</v>
      </c>
      <c r="O73" s="81">
        <v>33.951000000000001</v>
      </c>
      <c r="P73" s="82">
        <f t="shared" si="7"/>
        <v>33.951000000000001</v>
      </c>
      <c r="Q73" s="83"/>
      <c r="R73" s="81">
        <v>0</v>
      </c>
      <c r="S73" s="81">
        <v>20.373000000000001</v>
      </c>
      <c r="T73" s="81">
        <v>13.577999999999999</v>
      </c>
      <c r="U73" s="82">
        <f t="shared" si="8"/>
        <v>33.951000000000001</v>
      </c>
      <c r="V73" s="83"/>
      <c r="W73" s="84">
        <v>3359.5630000000001</v>
      </c>
      <c r="X73" s="84">
        <v>185.01604372987319</v>
      </c>
      <c r="Y73" s="83"/>
      <c r="Z73" s="83"/>
      <c r="AA73" s="79" t="str">
        <f t="shared" si="9"/>
        <v>NWT27</v>
      </c>
    </row>
    <row r="74" spans="1:27">
      <c r="A74" s="79" t="s">
        <v>42</v>
      </c>
      <c r="B74" s="79" t="s">
        <v>103</v>
      </c>
      <c r="C74" s="81">
        <v>0</v>
      </c>
      <c r="D74" s="81">
        <v>50</v>
      </c>
      <c r="E74" s="81">
        <v>0</v>
      </c>
      <c r="F74" s="82">
        <f t="shared" si="5"/>
        <v>50</v>
      </c>
      <c r="G74" s="83"/>
      <c r="H74" s="81">
        <v>0</v>
      </c>
      <c r="I74" s="81">
        <v>20</v>
      </c>
      <c r="J74" s="81">
        <v>30</v>
      </c>
      <c r="K74" s="82">
        <f t="shared" si="6"/>
        <v>50</v>
      </c>
      <c r="L74" s="83"/>
      <c r="M74" s="81">
        <v>0</v>
      </c>
      <c r="N74" s="81">
        <v>0</v>
      </c>
      <c r="O74" s="81">
        <v>33.948</v>
      </c>
      <c r="P74" s="82">
        <f t="shared" si="7"/>
        <v>33.948</v>
      </c>
      <c r="Q74" s="83"/>
      <c r="R74" s="81">
        <v>0</v>
      </c>
      <c r="S74" s="81">
        <v>20.373000000000001</v>
      </c>
      <c r="T74" s="81">
        <v>13.574999999999999</v>
      </c>
      <c r="U74" s="82">
        <f t="shared" si="8"/>
        <v>33.948</v>
      </c>
      <c r="V74" s="83"/>
      <c r="W74" s="84">
        <v>3394.2990000000009</v>
      </c>
      <c r="X74" s="84">
        <v>183.3771900036611</v>
      </c>
      <c r="Y74" s="83"/>
      <c r="Z74" s="83"/>
      <c r="AA74" s="79" t="str">
        <f t="shared" si="9"/>
        <v>NWT28</v>
      </c>
    </row>
    <row r="75" spans="1:27">
      <c r="A75" s="79" t="s">
        <v>42</v>
      </c>
      <c r="B75" s="79" t="s">
        <v>104</v>
      </c>
      <c r="C75" s="81">
        <v>0</v>
      </c>
      <c r="D75" s="81">
        <v>50</v>
      </c>
      <c r="E75" s="81">
        <v>0</v>
      </c>
      <c r="F75" s="82">
        <f t="shared" si="5"/>
        <v>50</v>
      </c>
      <c r="G75" s="83"/>
      <c r="H75" s="81">
        <v>0</v>
      </c>
      <c r="I75" s="81">
        <v>20</v>
      </c>
      <c r="J75" s="81">
        <v>30</v>
      </c>
      <c r="K75" s="82">
        <f t="shared" si="6"/>
        <v>50</v>
      </c>
      <c r="L75" s="83"/>
      <c r="M75" s="81">
        <v>0</v>
      </c>
      <c r="N75" s="81">
        <v>0</v>
      </c>
      <c r="O75" s="81">
        <v>33.948</v>
      </c>
      <c r="P75" s="82">
        <f t="shared" si="7"/>
        <v>33.948</v>
      </c>
      <c r="Q75" s="83"/>
      <c r="R75" s="81">
        <v>0</v>
      </c>
      <c r="S75" s="81">
        <v>20.373000000000001</v>
      </c>
      <c r="T75" s="81">
        <v>13.574999999999999</v>
      </c>
      <c r="U75" s="82">
        <f t="shared" si="8"/>
        <v>33.948</v>
      </c>
      <c r="V75" s="83"/>
      <c r="W75" s="84">
        <v>3427.9340000000002</v>
      </c>
      <c r="X75" s="84">
        <v>183.7949203825973</v>
      </c>
      <c r="Y75" s="83"/>
      <c r="Z75" s="83"/>
      <c r="AA75" s="79" t="str">
        <f t="shared" si="9"/>
        <v>NWT29</v>
      </c>
    </row>
    <row r="76" spans="1:27">
      <c r="A76" s="79" t="s">
        <v>42</v>
      </c>
      <c r="B76" s="79" t="s">
        <v>105</v>
      </c>
      <c r="C76" s="81">
        <v>0</v>
      </c>
      <c r="D76" s="81">
        <v>50</v>
      </c>
      <c r="E76" s="81">
        <v>0</v>
      </c>
      <c r="F76" s="82">
        <f t="shared" si="5"/>
        <v>50</v>
      </c>
      <c r="G76" s="83"/>
      <c r="H76" s="81">
        <v>0</v>
      </c>
      <c r="I76" s="81">
        <v>20</v>
      </c>
      <c r="J76" s="81">
        <v>30</v>
      </c>
      <c r="K76" s="82">
        <f t="shared" si="6"/>
        <v>50</v>
      </c>
      <c r="L76" s="83"/>
      <c r="M76" s="81">
        <v>0</v>
      </c>
      <c r="N76" s="81">
        <v>0</v>
      </c>
      <c r="O76" s="81">
        <v>33.948</v>
      </c>
      <c r="P76" s="82">
        <f t="shared" si="7"/>
        <v>33.948</v>
      </c>
      <c r="Q76" s="83"/>
      <c r="R76" s="81">
        <v>0</v>
      </c>
      <c r="S76" s="81">
        <v>20.373000000000001</v>
      </c>
      <c r="T76" s="81">
        <v>13.574999999999999</v>
      </c>
      <c r="U76" s="82">
        <f t="shared" si="8"/>
        <v>33.948</v>
      </c>
      <c r="V76" s="83"/>
      <c r="W76" s="84">
        <v>3487.754247346455</v>
      </c>
      <c r="X76" s="84">
        <v>184.20504792073041</v>
      </c>
      <c r="Y76" s="83"/>
      <c r="Z76" s="83"/>
      <c r="AA76" s="79" t="str">
        <f t="shared" si="9"/>
        <v>NWT30</v>
      </c>
    </row>
    <row r="77" spans="1:27">
      <c r="A77" s="79" t="s">
        <v>49</v>
      </c>
      <c r="B77" s="79" t="s">
        <v>39</v>
      </c>
      <c r="C77" s="81">
        <v>10.634</v>
      </c>
      <c r="D77" s="81">
        <v>0</v>
      </c>
      <c r="E77" s="81">
        <v>8.4000000000000005E-2</v>
      </c>
      <c r="F77" s="82">
        <f t="shared" si="5"/>
        <v>10.718</v>
      </c>
      <c r="G77" s="83"/>
      <c r="H77" s="81">
        <v>0</v>
      </c>
      <c r="I77" s="81">
        <v>0</v>
      </c>
      <c r="J77" s="81">
        <v>0</v>
      </c>
      <c r="K77" s="82">
        <f t="shared" si="6"/>
        <v>0</v>
      </c>
      <c r="L77" s="83"/>
      <c r="M77" s="81">
        <v>0.315</v>
      </c>
      <c r="N77" s="81">
        <v>6.0000000000000001E-3</v>
      </c>
      <c r="O77" s="81">
        <v>0</v>
      </c>
      <c r="P77" s="82">
        <f t="shared" si="7"/>
        <v>0.32100000000000001</v>
      </c>
      <c r="Q77" s="83"/>
      <c r="R77" s="81">
        <v>0</v>
      </c>
      <c r="S77" s="81">
        <v>0</v>
      </c>
      <c r="T77" s="81">
        <v>0</v>
      </c>
      <c r="U77" s="82">
        <f t="shared" si="8"/>
        <v>0</v>
      </c>
      <c r="V77" s="83"/>
      <c r="W77" s="84">
        <v>591.07499999999993</v>
      </c>
      <c r="X77" s="84">
        <v>47.540999999999997</v>
      </c>
      <c r="Y77" s="83"/>
      <c r="Z77" s="83"/>
      <c r="AA77" s="79" t="str">
        <f t="shared" si="9"/>
        <v>WSX23</v>
      </c>
    </row>
    <row r="78" spans="1:27">
      <c r="A78" s="79" t="s">
        <v>49</v>
      </c>
      <c r="B78" s="79" t="s">
        <v>40</v>
      </c>
      <c r="C78" s="81">
        <v>15.717000000000001</v>
      </c>
      <c r="D78" s="81">
        <v>0</v>
      </c>
      <c r="E78" s="81">
        <v>0.125</v>
      </c>
      <c r="F78" s="82">
        <f t="shared" si="5"/>
        <v>15.842000000000001</v>
      </c>
      <c r="G78" s="83"/>
      <c r="H78" s="81">
        <v>0</v>
      </c>
      <c r="I78" s="81">
        <v>0</v>
      </c>
      <c r="J78" s="81">
        <v>0</v>
      </c>
      <c r="K78" s="82">
        <f t="shared" si="6"/>
        <v>0</v>
      </c>
      <c r="L78" s="83"/>
      <c r="M78" s="81">
        <v>3.9E-2</v>
      </c>
      <c r="N78" s="81">
        <v>3.0000000000000001E-3</v>
      </c>
      <c r="O78" s="81">
        <v>0</v>
      </c>
      <c r="P78" s="82">
        <f t="shared" si="7"/>
        <v>4.2000000000000003E-2</v>
      </c>
      <c r="Q78" s="83"/>
      <c r="R78" s="81">
        <v>0</v>
      </c>
      <c r="S78" s="81">
        <v>0</v>
      </c>
      <c r="T78" s="81">
        <v>0</v>
      </c>
      <c r="U78" s="82">
        <f t="shared" si="8"/>
        <v>0</v>
      </c>
      <c r="V78" s="83"/>
      <c r="W78" s="84">
        <v>594.6350000000001</v>
      </c>
      <c r="X78" s="84">
        <v>47.453999999999994</v>
      </c>
      <c r="Y78" s="83"/>
      <c r="Z78" s="83"/>
      <c r="AA78" s="79" t="str">
        <f t="shared" si="9"/>
        <v>WSX24</v>
      </c>
    </row>
    <row r="79" spans="1:27">
      <c r="A79" s="79" t="s">
        <v>49</v>
      </c>
      <c r="B79" s="79" t="s">
        <v>65</v>
      </c>
      <c r="C79" s="81">
        <v>1.456</v>
      </c>
      <c r="D79" s="81">
        <v>0</v>
      </c>
      <c r="E79" s="81">
        <v>0</v>
      </c>
      <c r="F79" s="82">
        <f t="shared" si="5"/>
        <v>1.456</v>
      </c>
      <c r="G79" s="83"/>
      <c r="H79" s="81">
        <v>0</v>
      </c>
      <c r="I79" s="81">
        <v>0</v>
      </c>
      <c r="J79" s="81">
        <v>0</v>
      </c>
      <c r="K79" s="82">
        <f t="shared" si="6"/>
        <v>0</v>
      </c>
      <c r="L79" s="83"/>
      <c r="M79" s="81">
        <v>8.9999999999999993E-3</v>
      </c>
      <c r="N79" s="81">
        <v>0</v>
      </c>
      <c r="O79" s="81">
        <v>0</v>
      </c>
      <c r="P79" s="82">
        <f t="shared" si="7"/>
        <v>8.9999999999999993E-3</v>
      </c>
      <c r="Q79" s="83"/>
      <c r="R79" s="81">
        <v>0</v>
      </c>
      <c r="S79" s="81">
        <v>0</v>
      </c>
      <c r="T79" s="81">
        <v>0</v>
      </c>
      <c r="U79" s="82">
        <f t="shared" si="8"/>
        <v>0</v>
      </c>
      <c r="V79" s="83"/>
      <c r="W79" s="84">
        <v>595.35693864724919</v>
      </c>
      <c r="X79" s="84">
        <v>47.193078689792102</v>
      </c>
      <c r="Y79" s="83"/>
      <c r="Z79" s="83"/>
      <c r="AA79" s="79" t="str">
        <f t="shared" si="9"/>
        <v>WSX25</v>
      </c>
    </row>
    <row r="80" spans="1:27">
      <c r="A80" s="79" t="s">
        <v>49</v>
      </c>
      <c r="B80" s="79" t="s">
        <v>101</v>
      </c>
      <c r="C80" s="81">
        <v>0</v>
      </c>
      <c r="D80" s="81">
        <v>33.700000000000003</v>
      </c>
      <c r="E80" s="81">
        <v>0</v>
      </c>
      <c r="F80" s="82">
        <f t="shared" si="5"/>
        <v>33.700000000000003</v>
      </c>
      <c r="G80" s="83"/>
      <c r="H80" s="81">
        <v>0</v>
      </c>
      <c r="I80" s="81">
        <v>33.700000000000003</v>
      </c>
      <c r="J80" s="81">
        <v>0</v>
      </c>
      <c r="K80" s="82">
        <f t="shared" si="6"/>
        <v>33.700000000000003</v>
      </c>
      <c r="L80" s="83"/>
      <c r="M80" s="81">
        <v>0</v>
      </c>
      <c r="N80" s="81">
        <v>0</v>
      </c>
      <c r="O80" s="81">
        <v>3.1688913755036832</v>
      </c>
      <c r="P80" s="82">
        <f t="shared" si="7"/>
        <v>3.1688913755036832</v>
      </c>
      <c r="Q80" s="83"/>
      <c r="R80" s="81">
        <v>0</v>
      </c>
      <c r="S80" s="81">
        <v>3.1688913755036832</v>
      </c>
      <c r="T80" s="81">
        <v>0</v>
      </c>
      <c r="U80" s="82">
        <f t="shared" si="8"/>
        <v>3.1688913755036832</v>
      </c>
      <c r="V80" s="83"/>
      <c r="W80" s="84">
        <v>598.81231179827512</v>
      </c>
      <c r="X80" s="84">
        <v>47.093050496725994</v>
      </c>
      <c r="Y80" s="83"/>
      <c r="Z80" s="83"/>
      <c r="AA80" s="79" t="str">
        <f t="shared" si="9"/>
        <v>WSX26</v>
      </c>
    </row>
    <row r="81" spans="1:27">
      <c r="A81" s="79" t="s">
        <v>49</v>
      </c>
      <c r="B81" s="79" t="s">
        <v>102</v>
      </c>
      <c r="C81" s="81">
        <v>0</v>
      </c>
      <c r="D81" s="81">
        <v>33.700000000000003</v>
      </c>
      <c r="E81" s="81">
        <v>0</v>
      </c>
      <c r="F81" s="82">
        <f t="shared" si="5"/>
        <v>33.700000000000003</v>
      </c>
      <c r="G81" s="83"/>
      <c r="H81" s="81">
        <v>0</v>
      </c>
      <c r="I81" s="81">
        <v>33.700000000000003</v>
      </c>
      <c r="J81" s="81">
        <v>0</v>
      </c>
      <c r="K81" s="82">
        <f t="shared" si="6"/>
        <v>33.700000000000003</v>
      </c>
      <c r="L81" s="83"/>
      <c r="M81" s="81">
        <v>0</v>
      </c>
      <c r="N81" s="81">
        <v>0</v>
      </c>
      <c r="O81" s="81">
        <v>3.1688913755036832</v>
      </c>
      <c r="P81" s="82">
        <f t="shared" si="7"/>
        <v>3.1688913755036832</v>
      </c>
      <c r="Q81" s="83"/>
      <c r="R81" s="81">
        <v>0</v>
      </c>
      <c r="S81" s="81">
        <v>3.1688913755036832</v>
      </c>
      <c r="T81" s="81">
        <v>0</v>
      </c>
      <c r="U81" s="82">
        <f t="shared" si="8"/>
        <v>3.1688913755036832</v>
      </c>
      <c r="V81" s="83"/>
      <c r="W81" s="84">
        <v>602.4767918040302</v>
      </c>
      <c r="X81" s="84">
        <v>46.985931471454023</v>
      </c>
      <c r="Y81" s="83"/>
      <c r="Z81" s="83"/>
      <c r="AA81" s="79" t="str">
        <f t="shared" si="9"/>
        <v>WSX27</v>
      </c>
    </row>
    <row r="82" spans="1:27">
      <c r="A82" s="79" t="s">
        <v>49</v>
      </c>
      <c r="B82" s="79" t="s">
        <v>103</v>
      </c>
      <c r="C82" s="81">
        <v>0</v>
      </c>
      <c r="D82" s="81">
        <v>33.700000000000003</v>
      </c>
      <c r="E82" s="81">
        <v>0</v>
      </c>
      <c r="F82" s="82">
        <f t="shared" si="5"/>
        <v>33.700000000000003</v>
      </c>
      <c r="G82" s="83"/>
      <c r="H82" s="81">
        <v>0</v>
      </c>
      <c r="I82" s="81">
        <v>33.700000000000003</v>
      </c>
      <c r="J82" s="81">
        <v>0</v>
      </c>
      <c r="K82" s="82">
        <f t="shared" si="6"/>
        <v>33.700000000000003</v>
      </c>
      <c r="L82" s="83"/>
      <c r="M82" s="81">
        <v>0</v>
      </c>
      <c r="N82" s="81">
        <v>0</v>
      </c>
      <c r="O82" s="81">
        <v>3.1688913755036832</v>
      </c>
      <c r="P82" s="82">
        <f t="shared" si="7"/>
        <v>3.1688913755036832</v>
      </c>
      <c r="Q82" s="83"/>
      <c r="R82" s="81">
        <v>0</v>
      </c>
      <c r="S82" s="81">
        <v>3.1688913755036832</v>
      </c>
      <c r="T82" s="81">
        <v>0</v>
      </c>
      <c r="U82" s="82">
        <f t="shared" si="8"/>
        <v>3.1688913755036832</v>
      </c>
      <c r="V82" s="83"/>
      <c r="W82" s="84">
        <v>606.29318198996623</v>
      </c>
      <c r="X82" s="84">
        <v>46.881736872088368</v>
      </c>
      <c r="Y82" s="83"/>
      <c r="Z82" s="83"/>
      <c r="AA82" s="79" t="str">
        <f t="shared" si="9"/>
        <v>WSX28</v>
      </c>
    </row>
    <row r="83" spans="1:27">
      <c r="A83" s="79" t="s">
        <v>49</v>
      </c>
      <c r="B83" s="79" t="s">
        <v>104</v>
      </c>
      <c r="C83" s="81">
        <v>0</v>
      </c>
      <c r="D83" s="81">
        <v>33.700000000000003</v>
      </c>
      <c r="E83" s="81">
        <v>0</v>
      </c>
      <c r="F83" s="82">
        <f t="shared" si="5"/>
        <v>33.700000000000003</v>
      </c>
      <c r="G83" s="83"/>
      <c r="H83" s="81">
        <v>0</v>
      </c>
      <c r="I83" s="81">
        <v>33.700000000000003</v>
      </c>
      <c r="J83" s="81">
        <v>0</v>
      </c>
      <c r="K83" s="82">
        <f t="shared" si="6"/>
        <v>33.700000000000003</v>
      </c>
      <c r="L83" s="83"/>
      <c r="M83" s="81">
        <v>0</v>
      </c>
      <c r="N83" s="81">
        <v>0</v>
      </c>
      <c r="O83" s="81">
        <v>3.168891375503684</v>
      </c>
      <c r="P83" s="82">
        <f t="shared" si="7"/>
        <v>3.168891375503684</v>
      </c>
      <c r="Q83" s="83"/>
      <c r="R83" s="81">
        <v>0</v>
      </c>
      <c r="S83" s="81">
        <v>3.168891375503684</v>
      </c>
      <c r="T83" s="81">
        <v>0</v>
      </c>
      <c r="U83" s="82">
        <f t="shared" si="8"/>
        <v>3.168891375503684</v>
      </c>
      <c r="V83" s="83"/>
      <c r="W83" s="84">
        <v>609.53823017190496</v>
      </c>
      <c r="X83" s="84">
        <v>46.810481202133552</v>
      </c>
      <c r="Y83" s="83"/>
      <c r="Z83" s="83"/>
      <c r="AA83" s="79" t="str">
        <f t="shared" si="9"/>
        <v>WSX29</v>
      </c>
    </row>
    <row r="84" spans="1:27">
      <c r="A84" s="79" t="s">
        <v>49</v>
      </c>
      <c r="B84" s="79" t="s">
        <v>105</v>
      </c>
      <c r="C84" s="81">
        <v>0</v>
      </c>
      <c r="D84" s="81">
        <v>33.699999999999989</v>
      </c>
      <c r="E84" s="81">
        <v>0</v>
      </c>
      <c r="F84" s="82">
        <f t="shared" si="5"/>
        <v>33.699999999999989</v>
      </c>
      <c r="G84" s="83"/>
      <c r="H84" s="81">
        <v>0</v>
      </c>
      <c r="I84" s="81">
        <v>33.699999999999989</v>
      </c>
      <c r="J84" s="81">
        <v>0</v>
      </c>
      <c r="K84" s="82">
        <f t="shared" si="6"/>
        <v>33.699999999999989</v>
      </c>
      <c r="L84" s="83"/>
      <c r="M84" s="81">
        <v>0</v>
      </c>
      <c r="N84" s="81">
        <v>0</v>
      </c>
      <c r="O84" s="81">
        <v>3.168891375503684</v>
      </c>
      <c r="P84" s="82">
        <f t="shared" si="7"/>
        <v>3.168891375503684</v>
      </c>
      <c r="Q84" s="83"/>
      <c r="R84" s="81">
        <v>0</v>
      </c>
      <c r="S84" s="81">
        <v>3.168891375503684</v>
      </c>
      <c r="T84" s="81">
        <v>0</v>
      </c>
      <c r="U84" s="82">
        <f t="shared" si="8"/>
        <v>3.168891375503684</v>
      </c>
      <c r="V84" s="83"/>
      <c r="W84" s="84">
        <v>612.38033352124319</v>
      </c>
      <c r="X84" s="84">
        <v>46.742178246606287</v>
      </c>
      <c r="Y84" s="83"/>
      <c r="Z84" s="83"/>
      <c r="AA84" s="79" t="str">
        <f t="shared" si="9"/>
        <v>WSX30</v>
      </c>
    </row>
    <row r="85" spans="1:27">
      <c r="A85" s="79" t="s">
        <v>50</v>
      </c>
      <c r="B85" s="79" t="s">
        <v>39</v>
      </c>
      <c r="C85" s="81">
        <v>2.1779999999999999</v>
      </c>
      <c r="D85" s="81">
        <v>5.2999999999999999E-2</v>
      </c>
      <c r="E85" s="81">
        <v>0.88300000000000001</v>
      </c>
      <c r="F85" s="82">
        <f t="shared" si="5"/>
        <v>3.1139999999999999</v>
      </c>
      <c r="G85" s="83"/>
      <c r="H85" s="81">
        <v>2.1779999999999999</v>
      </c>
      <c r="I85" s="81">
        <v>8.9999999999999993E-3</v>
      </c>
      <c r="J85" s="81">
        <v>8.2000000000000003E-2</v>
      </c>
      <c r="K85" s="82">
        <f t="shared" si="6"/>
        <v>2.2689999999999997</v>
      </c>
      <c r="L85" s="83"/>
      <c r="M85" s="81">
        <v>0.72199999999999998</v>
      </c>
      <c r="N85" s="81">
        <v>0.25800000000000001</v>
      </c>
      <c r="O85" s="81">
        <v>2.5999999999999999E-2</v>
      </c>
      <c r="P85" s="82">
        <f t="shared" si="7"/>
        <v>1.006</v>
      </c>
      <c r="Q85" s="83"/>
      <c r="R85" s="81">
        <v>0.72199999999999998</v>
      </c>
      <c r="S85" s="81">
        <v>0.02</v>
      </c>
      <c r="T85" s="81">
        <v>2.5000000000000001E-2</v>
      </c>
      <c r="U85" s="82">
        <f t="shared" si="8"/>
        <v>0.76700000000000002</v>
      </c>
      <c r="V85" s="83"/>
      <c r="W85" s="84">
        <v>2239.7730000000001</v>
      </c>
      <c r="X85" s="84">
        <v>139.685</v>
      </c>
      <c r="Y85" s="83"/>
      <c r="Z85" s="83"/>
      <c r="AA85" s="79" t="str">
        <f t="shared" si="9"/>
        <v>YKY23</v>
      </c>
    </row>
    <row r="86" spans="1:27">
      <c r="A86" s="79" t="s">
        <v>50</v>
      </c>
      <c r="B86" s="79" t="s">
        <v>40</v>
      </c>
      <c r="C86" s="81">
        <v>0</v>
      </c>
      <c r="D86" s="81">
        <v>28.556999999999999</v>
      </c>
      <c r="E86" s="81">
        <v>1.5569999999999999</v>
      </c>
      <c r="F86" s="82">
        <f t="shared" si="5"/>
        <v>30.113999999999997</v>
      </c>
      <c r="G86" s="83"/>
      <c r="H86" s="81">
        <v>0</v>
      </c>
      <c r="I86" s="81">
        <v>2.1960000000000002</v>
      </c>
      <c r="J86" s="81">
        <v>28.556999999999999</v>
      </c>
      <c r="K86" s="82">
        <f t="shared" si="6"/>
        <v>30.753</v>
      </c>
      <c r="L86" s="83"/>
      <c r="M86" s="81">
        <v>0.72199999999999998</v>
      </c>
      <c r="N86" s="81">
        <v>0.25800000000000001</v>
      </c>
      <c r="O86" s="81">
        <v>2.5999999999999999E-2</v>
      </c>
      <c r="P86" s="82">
        <f t="shared" si="7"/>
        <v>1.006</v>
      </c>
      <c r="Q86" s="83"/>
      <c r="R86" s="81">
        <v>0.72199999999999998</v>
      </c>
      <c r="S86" s="81">
        <v>0.02</v>
      </c>
      <c r="T86" s="81">
        <v>2.5000000000000001E-2</v>
      </c>
      <c r="U86" s="82">
        <f t="shared" si="8"/>
        <v>0.76700000000000002</v>
      </c>
      <c r="V86" s="83"/>
      <c r="W86" s="84">
        <v>2253.973</v>
      </c>
      <c r="X86" s="84">
        <v>139.30699999999999</v>
      </c>
      <c r="Y86" s="83"/>
      <c r="Z86" s="83"/>
      <c r="AA86" s="79" t="str">
        <f t="shared" si="9"/>
        <v>YKY24</v>
      </c>
    </row>
    <row r="87" spans="1:27">
      <c r="A87" s="79" t="s">
        <v>50</v>
      </c>
      <c r="B87" s="79" t="s">
        <v>65</v>
      </c>
      <c r="C87" s="81">
        <v>0</v>
      </c>
      <c r="D87" s="81">
        <v>3.1139999999999999</v>
      </c>
      <c r="E87" s="81">
        <v>0</v>
      </c>
      <c r="F87" s="82">
        <f t="shared" si="5"/>
        <v>3.1139999999999999</v>
      </c>
      <c r="G87" s="83"/>
      <c r="H87" s="81">
        <v>0</v>
      </c>
      <c r="I87" s="81">
        <v>2.1960000000000002</v>
      </c>
      <c r="J87" s="81">
        <v>3.1440000000000001</v>
      </c>
      <c r="K87" s="82">
        <f t="shared" si="6"/>
        <v>5.34</v>
      </c>
      <c r="L87" s="83"/>
      <c r="M87" s="81">
        <v>0</v>
      </c>
      <c r="N87" s="81">
        <v>0</v>
      </c>
      <c r="O87" s="81">
        <v>1.006</v>
      </c>
      <c r="P87" s="82">
        <f t="shared" si="7"/>
        <v>1.006</v>
      </c>
      <c r="Q87" s="83"/>
      <c r="R87" s="81">
        <v>0.72199999999999998</v>
      </c>
      <c r="S87" s="81">
        <v>0.02</v>
      </c>
      <c r="T87" s="81">
        <v>2.5000000000000001E-2</v>
      </c>
      <c r="U87" s="82">
        <f t="shared" si="8"/>
        <v>0.76700000000000002</v>
      </c>
      <c r="V87" s="83"/>
      <c r="W87" s="84">
        <v>2263.386</v>
      </c>
      <c r="X87" s="84">
        <v>140.65</v>
      </c>
      <c r="Y87" s="83"/>
      <c r="Z87" s="83"/>
      <c r="AA87" s="79" t="str">
        <f t="shared" si="9"/>
        <v>YKY25</v>
      </c>
    </row>
    <row r="88" spans="1:27">
      <c r="A88" s="79" t="s">
        <v>50</v>
      </c>
      <c r="B88" s="79" t="s">
        <v>101</v>
      </c>
      <c r="C88" s="81">
        <v>0</v>
      </c>
      <c r="D88" s="81">
        <v>126.73122955004</v>
      </c>
      <c r="E88" s="81">
        <v>0</v>
      </c>
      <c r="F88" s="82">
        <f t="shared" si="5"/>
        <v>126.73122955004</v>
      </c>
      <c r="G88" s="83"/>
      <c r="H88" s="81">
        <v>0</v>
      </c>
      <c r="I88" s="81">
        <v>0</v>
      </c>
      <c r="J88" s="81">
        <v>126.73122955004</v>
      </c>
      <c r="K88" s="185">
        <f>SUM(H88:J88) + 1.735</f>
        <v>128.46622955004</v>
      </c>
      <c r="L88" s="83"/>
      <c r="M88" s="81">
        <v>0</v>
      </c>
      <c r="N88" s="81">
        <v>0</v>
      </c>
      <c r="O88" s="81">
        <v>12.55017044995998</v>
      </c>
      <c r="P88" s="82">
        <f t="shared" si="7"/>
        <v>12.55017044995998</v>
      </c>
      <c r="Q88" s="83"/>
      <c r="R88" s="81">
        <v>0</v>
      </c>
      <c r="S88" s="81">
        <v>4.6990850205558141</v>
      </c>
      <c r="T88" s="81">
        <v>7.8510854294041623</v>
      </c>
      <c r="U88" s="82">
        <f t="shared" si="8"/>
        <v>12.550170449959976</v>
      </c>
      <c r="V88" s="83"/>
      <c r="W88" s="84">
        <v>2275.4769999999999</v>
      </c>
      <c r="X88" s="84">
        <v>140.5</v>
      </c>
      <c r="Y88" s="83"/>
      <c r="Z88" s="83"/>
      <c r="AA88" s="79" t="str">
        <f t="shared" si="9"/>
        <v>YKY26</v>
      </c>
    </row>
    <row r="89" spans="1:27">
      <c r="A89" s="79" t="s">
        <v>50</v>
      </c>
      <c r="B89" s="79" t="s">
        <v>102</v>
      </c>
      <c r="C89" s="81">
        <v>0</v>
      </c>
      <c r="D89" s="81">
        <v>315.87268578288138</v>
      </c>
      <c r="E89" s="81">
        <v>0</v>
      </c>
      <c r="F89" s="82">
        <f t="shared" si="5"/>
        <v>315.87268578288138</v>
      </c>
      <c r="G89" s="83"/>
      <c r="H89" s="81">
        <v>0</v>
      </c>
      <c r="I89" s="81">
        <v>0</v>
      </c>
      <c r="J89" s="81">
        <v>315.87268578288138</v>
      </c>
      <c r="K89" s="185">
        <f>SUM(H89:J89) + 4.992</f>
        <v>320.86468578288139</v>
      </c>
      <c r="L89" s="83"/>
      <c r="M89" s="81">
        <v>0</v>
      </c>
      <c r="N89" s="81">
        <v>0</v>
      </c>
      <c r="O89" s="81">
        <v>31.280814217118579</v>
      </c>
      <c r="P89" s="82">
        <f t="shared" si="7"/>
        <v>31.280814217118579</v>
      </c>
      <c r="Q89" s="83"/>
      <c r="R89" s="81">
        <v>0</v>
      </c>
      <c r="S89" s="81">
        <v>11.71228758243041</v>
      </c>
      <c r="T89" s="81">
        <v>19.568526634688169</v>
      </c>
      <c r="U89" s="82">
        <f t="shared" si="8"/>
        <v>31.280814217118579</v>
      </c>
      <c r="V89" s="83"/>
      <c r="W89" s="84">
        <v>2287.288</v>
      </c>
      <c r="X89" s="84">
        <v>140.35</v>
      </c>
      <c r="Y89" s="83"/>
      <c r="Z89" s="83"/>
      <c r="AA89" s="79" t="str">
        <f t="shared" si="9"/>
        <v>YKY27</v>
      </c>
    </row>
    <row r="90" spans="1:27">
      <c r="A90" s="79" t="s">
        <v>50</v>
      </c>
      <c r="B90" s="79" t="s">
        <v>103</v>
      </c>
      <c r="C90" s="81">
        <v>0</v>
      </c>
      <c r="D90" s="81">
        <v>315.87268578288138</v>
      </c>
      <c r="E90" s="81">
        <v>0</v>
      </c>
      <c r="F90" s="82">
        <f t="shared" si="5"/>
        <v>315.87268578288138</v>
      </c>
      <c r="G90" s="83"/>
      <c r="H90" s="81">
        <v>0</v>
      </c>
      <c r="I90" s="81">
        <v>0</v>
      </c>
      <c r="J90" s="81">
        <v>315.87268578288138</v>
      </c>
      <c r="K90" s="185">
        <f>SUM(H90:J90) + 4.992</f>
        <v>320.86468578288139</v>
      </c>
      <c r="L90" s="83"/>
      <c r="M90" s="81">
        <v>0</v>
      </c>
      <c r="N90" s="81">
        <v>0</v>
      </c>
      <c r="O90" s="81">
        <v>31.280814217118579</v>
      </c>
      <c r="P90" s="82">
        <f t="shared" si="7"/>
        <v>31.280814217118579</v>
      </c>
      <c r="Q90" s="83"/>
      <c r="R90" s="81">
        <v>0</v>
      </c>
      <c r="S90" s="81">
        <v>11.71228758243041</v>
      </c>
      <c r="T90" s="81">
        <v>19.568526634688169</v>
      </c>
      <c r="U90" s="82">
        <f t="shared" si="8"/>
        <v>31.280814217118579</v>
      </c>
      <c r="V90" s="83"/>
      <c r="W90" s="84">
        <v>2298.8040000000001</v>
      </c>
      <c r="X90" s="84">
        <v>140.18</v>
      </c>
      <c r="Y90" s="83"/>
      <c r="Z90" s="83"/>
      <c r="AA90" s="79" t="str">
        <f t="shared" si="9"/>
        <v>YKY28</v>
      </c>
    </row>
    <row r="91" spans="1:27">
      <c r="A91" s="79" t="s">
        <v>50</v>
      </c>
      <c r="B91" s="79" t="s">
        <v>104</v>
      </c>
      <c r="C91" s="81">
        <v>0</v>
      </c>
      <c r="D91" s="81">
        <v>315.87268578288138</v>
      </c>
      <c r="E91" s="81">
        <v>0</v>
      </c>
      <c r="F91" s="82">
        <f t="shared" si="5"/>
        <v>315.87268578288138</v>
      </c>
      <c r="G91" s="83"/>
      <c r="H91" s="81">
        <v>0</v>
      </c>
      <c r="I91" s="81">
        <v>0</v>
      </c>
      <c r="J91" s="81">
        <v>315.87268578288138</v>
      </c>
      <c r="K91" s="185">
        <f>SUM(H91:J91) + 4.992</f>
        <v>320.86468578288139</v>
      </c>
      <c r="L91" s="83"/>
      <c r="M91" s="81">
        <v>0</v>
      </c>
      <c r="N91" s="81">
        <v>0</v>
      </c>
      <c r="O91" s="81">
        <v>31.280814217118579</v>
      </c>
      <c r="P91" s="82">
        <f t="shared" si="7"/>
        <v>31.280814217118579</v>
      </c>
      <c r="Q91" s="83"/>
      <c r="R91" s="81">
        <v>0</v>
      </c>
      <c r="S91" s="81">
        <v>11.71228758243041</v>
      </c>
      <c r="T91" s="81">
        <v>19.568526634688169</v>
      </c>
      <c r="U91" s="82">
        <f t="shared" si="8"/>
        <v>31.280814217118579</v>
      </c>
      <c r="V91" s="83"/>
      <c r="W91" s="84">
        <v>2310.0079999999998</v>
      </c>
      <c r="X91" s="84">
        <v>140.02000000000001</v>
      </c>
      <c r="Y91" s="83"/>
      <c r="Z91" s="83"/>
      <c r="AA91" s="79" t="str">
        <f t="shared" si="9"/>
        <v>YKY29</v>
      </c>
    </row>
    <row r="92" spans="1:27">
      <c r="A92" s="79" t="s">
        <v>50</v>
      </c>
      <c r="B92" s="79" t="s">
        <v>105</v>
      </c>
      <c r="C92" s="81">
        <v>0</v>
      </c>
      <c r="D92" s="81">
        <v>100.89271310131571</v>
      </c>
      <c r="E92" s="81">
        <v>0</v>
      </c>
      <c r="F92" s="82">
        <f t="shared" si="5"/>
        <v>100.89271310131571</v>
      </c>
      <c r="G92" s="83"/>
      <c r="H92" s="81">
        <v>0</v>
      </c>
      <c r="I92" s="81">
        <v>0</v>
      </c>
      <c r="J92" s="81">
        <v>100.89271310131571</v>
      </c>
      <c r="K92" s="185">
        <f>SUM(H92:J92) +91.706</f>
        <v>192.5987131013157</v>
      </c>
      <c r="L92" s="83"/>
      <c r="M92" s="81">
        <v>0</v>
      </c>
      <c r="N92" s="81">
        <v>0</v>
      </c>
      <c r="O92" s="81">
        <v>9.9913868986842953</v>
      </c>
      <c r="P92" s="82">
        <f t="shared" si="7"/>
        <v>9.9913868986842953</v>
      </c>
      <c r="Q92" s="83"/>
      <c r="R92" s="81">
        <v>0</v>
      </c>
      <c r="S92" s="81">
        <v>3.7410150481529678</v>
      </c>
      <c r="T92" s="81">
        <v>6.2503718505313266</v>
      </c>
      <c r="U92" s="82">
        <f t="shared" si="8"/>
        <v>9.9913868986842935</v>
      </c>
      <c r="V92" s="83"/>
      <c r="W92" s="84">
        <v>2325.757153980378</v>
      </c>
      <c r="X92" s="84">
        <v>139.87</v>
      </c>
      <c r="Y92" s="83"/>
      <c r="Z92" s="83"/>
      <c r="AA92" s="79" t="str">
        <f t="shared" si="9"/>
        <v>YKY30</v>
      </c>
    </row>
    <row r="93" spans="1:27">
      <c r="A93" s="79" t="s">
        <v>51</v>
      </c>
      <c r="B93" s="79" t="s">
        <v>39</v>
      </c>
      <c r="C93" s="81">
        <v>0</v>
      </c>
      <c r="D93" s="81">
        <v>0</v>
      </c>
      <c r="E93" s="81">
        <v>12.254</v>
      </c>
      <c r="F93" s="82">
        <f t="shared" si="5"/>
        <v>12.254</v>
      </c>
      <c r="G93" s="83"/>
      <c r="H93" s="81">
        <v>9.7200000000000006</v>
      </c>
      <c r="I93" s="81">
        <v>0</v>
      </c>
      <c r="J93" s="81">
        <v>0</v>
      </c>
      <c r="K93" s="185">
        <f>F93</f>
        <v>12.254</v>
      </c>
      <c r="L93" s="83"/>
      <c r="M93" s="81">
        <v>1.7000000000000001E-2</v>
      </c>
      <c r="N93" s="81">
        <v>1.089</v>
      </c>
      <c r="O93" s="81">
        <v>0</v>
      </c>
      <c r="P93" s="82">
        <f t="shared" si="7"/>
        <v>1.1059999999999999</v>
      </c>
      <c r="Q93" s="83"/>
      <c r="R93" s="81">
        <v>0.94399999999999995</v>
      </c>
      <c r="S93" s="81">
        <v>0</v>
      </c>
      <c r="T93" s="81">
        <v>0</v>
      </c>
      <c r="U93" s="185">
        <f>P93</f>
        <v>1.1059999999999999</v>
      </c>
      <c r="V93" s="83"/>
      <c r="W93" s="84">
        <v>1497.146</v>
      </c>
      <c r="X93" s="84">
        <v>71.75200000000001</v>
      </c>
      <c r="Y93" s="83"/>
      <c r="Z93" s="83"/>
      <c r="AA93" s="79" t="str">
        <f t="shared" si="9"/>
        <v>AFW23</v>
      </c>
    </row>
    <row r="94" spans="1:27">
      <c r="A94" s="79" t="s">
        <v>51</v>
      </c>
      <c r="B94" s="79" t="s">
        <v>40</v>
      </c>
      <c r="C94" s="81">
        <v>0</v>
      </c>
      <c r="D94" s="81">
        <v>0</v>
      </c>
      <c r="E94" s="81">
        <v>13.711</v>
      </c>
      <c r="F94" s="82">
        <f t="shared" si="5"/>
        <v>13.711</v>
      </c>
      <c r="G94" s="83"/>
      <c r="H94" s="81">
        <v>10.821999999999999</v>
      </c>
      <c r="I94" s="81">
        <v>0</v>
      </c>
      <c r="J94" s="81">
        <v>0</v>
      </c>
      <c r="K94" s="185">
        <f t="shared" ref="K94:K100" si="10">F94</f>
        <v>13.711</v>
      </c>
      <c r="L94" s="83"/>
      <c r="M94" s="81">
        <v>3.9E-2</v>
      </c>
      <c r="N94" s="81">
        <v>1.754</v>
      </c>
      <c r="O94" s="81">
        <v>0</v>
      </c>
      <c r="P94" s="82">
        <f t="shared" si="7"/>
        <v>1.7929999999999999</v>
      </c>
      <c r="Q94" s="83"/>
      <c r="R94" s="81">
        <v>1.4810000000000001</v>
      </c>
      <c r="S94" s="81">
        <v>0</v>
      </c>
      <c r="T94" s="81">
        <v>0</v>
      </c>
      <c r="U94" s="185">
        <f t="shared" ref="U94:U100" si="11">P94</f>
        <v>1.7929999999999999</v>
      </c>
      <c r="V94" s="83"/>
      <c r="W94" s="84">
        <v>1508.9</v>
      </c>
      <c r="X94" s="84">
        <v>71.474999999999994</v>
      </c>
      <c r="Y94" s="83"/>
      <c r="Z94" s="83"/>
      <c r="AA94" s="79" t="str">
        <f t="shared" si="9"/>
        <v>AFW24</v>
      </c>
    </row>
    <row r="95" spans="1:27">
      <c r="A95" s="79" t="s">
        <v>51</v>
      </c>
      <c r="B95" s="79" t="s">
        <v>65</v>
      </c>
      <c r="C95" s="81">
        <v>0</v>
      </c>
      <c r="D95" s="81">
        <v>0</v>
      </c>
      <c r="E95" s="81">
        <v>9.4499999999999993</v>
      </c>
      <c r="F95" s="82">
        <f t="shared" si="5"/>
        <v>9.4499999999999993</v>
      </c>
      <c r="G95" s="83"/>
      <c r="H95" s="81">
        <v>9</v>
      </c>
      <c r="I95" s="81">
        <v>0</v>
      </c>
      <c r="J95" s="81">
        <v>0</v>
      </c>
      <c r="K95" s="185">
        <f t="shared" si="10"/>
        <v>9.4499999999999993</v>
      </c>
      <c r="L95" s="83"/>
      <c r="M95" s="81">
        <v>0</v>
      </c>
      <c r="N95" s="81">
        <v>1.55</v>
      </c>
      <c r="O95" s="81">
        <v>0</v>
      </c>
      <c r="P95" s="82">
        <f t="shared" si="7"/>
        <v>1.55</v>
      </c>
      <c r="Q95" s="83"/>
      <c r="R95" s="81">
        <v>1.35</v>
      </c>
      <c r="S95" s="81">
        <v>0</v>
      </c>
      <c r="T95" s="81">
        <v>0</v>
      </c>
      <c r="U95" s="185">
        <f t="shared" si="11"/>
        <v>1.55</v>
      </c>
      <c r="V95" s="83"/>
      <c r="W95" s="84">
        <v>1514.6310000000001</v>
      </c>
      <c r="X95" s="84">
        <v>72.518000000000001</v>
      </c>
      <c r="Y95" s="83"/>
      <c r="Z95" s="83"/>
      <c r="AA95" s="79" t="str">
        <f t="shared" si="9"/>
        <v>AFW25</v>
      </c>
    </row>
    <row r="96" spans="1:27">
      <c r="A96" s="79" t="s">
        <v>51</v>
      </c>
      <c r="B96" s="79" t="s">
        <v>101</v>
      </c>
      <c r="C96" s="81">
        <v>0</v>
      </c>
      <c r="D96" s="81">
        <v>57.712599999999988</v>
      </c>
      <c r="E96" s="81">
        <v>5.9</v>
      </c>
      <c r="F96" s="82">
        <f t="shared" si="5"/>
        <v>63.612599999999986</v>
      </c>
      <c r="G96" s="83"/>
      <c r="H96" s="81">
        <v>4.4249999999999998</v>
      </c>
      <c r="I96" s="81">
        <v>42.77561</v>
      </c>
      <c r="J96" s="81">
        <v>14.936999999999999</v>
      </c>
      <c r="K96" s="185">
        <f t="shared" si="10"/>
        <v>63.612599999999986</v>
      </c>
      <c r="L96" s="83"/>
      <c r="M96" s="81">
        <v>0</v>
      </c>
      <c r="N96" s="81">
        <v>0.22</v>
      </c>
      <c r="O96" s="81">
        <v>2.65</v>
      </c>
      <c r="P96" s="82">
        <f t="shared" si="7"/>
        <v>2.87</v>
      </c>
      <c r="Q96" s="83"/>
      <c r="R96" s="81">
        <v>0.19</v>
      </c>
      <c r="S96" s="81">
        <v>2.31</v>
      </c>
      <c r="T96" s="81">
        <v>0.34</v>
      </c>
      <c r="U96" s="185">
        <f t="shared" si="11"/>
        <v>2.87</v>
      </c>
      <c r="V96" s="83"/>
      <c r="W96" s="84">
        <v>1523.38</v>
      </c>
      <c r="X96" s="84">
        <v>72.902000000000015</v>
      </c>
      <c r="Y96" s="83"/>
      <c r="Z96" s="83"/>
      <c r="AA96" s="79" t="str">
        <f t="shared" si="9"/>
        <v>AFW26</v>
      </c>
    </row>
    <row r="97" spans="1:27">
      <c r="A97" s="79" t="s">
        <v>51</v>
      </c>
      <c r="B97" s="79" t="s">
        <v>102</v>
      </c>
      <c r="C97" s="81">
        <v>0</v>
      </c>
      <c r="D97" s="81">
        <v>57.712599999999988</v>
      </c>
      <c r="E97" s="81">
        <v>5.9</v>
      </c>
      <c r="F97" s="82">
        <f t="shared" si="5"/>
        <v>63.612599999999986</v>
      </c>
      <c r="G97" s="83"/>
      <c r="H97" s="81">
        <v>4.4249999999999998</v>
      </c>
      <c r="I97" s="81">
        <v>42.77561</v>
      </c>
      <c r="J97" s="81">
        <v>14.936999999999999</v>
      </c>
      <c r="K97" s="185">
        <f t="shared" si="10"/>
        <v>63.612599999999986</v>
      </c>
      <c r="L97" s="83"/>
      <c r="M97" s="81">
        <v>0</v>
      </c>
      <c r="N97" s="81">
        <v>0.22</v>
      </c>
      <c r="O97" s="81">
        <v>3.25</v>
      </c>
      <c r="P97" s="82">
        <f t="shared" si="7"/>
        <v>3.47</v>
      </c>
      <c r="Q97" s="83"/>
      <c r="R97" s="81">
        <v>0.19</v>
      </c>
      <c r="S97" s="81">
        <v>2.83</v>
      </c>
      <c r="T97" s="81">
        <v>0.42</v>
      </c>
      <c r="U97" s="185">
        <f t="shared" si="11"/>
        <v>3.47</v>
      </c>
      <c r="V97" s="83"/>
      <c r="W97" s="84">
        <v>1531.758</v>
      </c>
      <c r="X97" s="84">
        <v>73.164000000000001</v>
      </c>
      <c r="Y97" s="83"/>
      <c r="Z97" s="83"/>
      <c r="AA97" s="79" t="str">
        <f t="shared" si="9"/>
        <v>AFW27</v>
      </c>
    </row>
    <row r="98" spans="1:27">
      <c r="A98" s="79" t="s">
        <v>51</v>
      </c>
      <c r="B98" s="79" t="s">
        <v>103</v>
      </c>
      <c r="C98" s="81">
        <v>0</v>
      </c>
      <c r="D98" s="81">
        <v>57.712599999999988</v>
      </c>
      <c r="E98" s="81">
        <v>5.9</v>
      </c>
      <c r="F98" s="82">
        <f t="shared" si="5"/>
        <v>63.612599999999986</v>
      </c>
      <c r="G98" s="83"/>
      <c r="H98" s="81">
        <v>4.4249999999999998</v>
      </c>
      <c r="I98" s="81">
        <v>42.77561</v>
      </c>
      <c r="J98" s="81">
        <v>14.936999999999999</v>
      </c>
      <c r="K98" s="185">
        <f t="shared" si="10"/>
        <v>63.612599999999986</v>
      </c>
      <c r="L98" s="83"/>
      <c r="M98" s="81">
        <v>0</v>
      </c>
      <c r="N98" s="81">
        <v>0.22</v>
      </c>
      <c r="O98" s="81">
        <v>4.05</v>
      </c>
      <c r="P98" s="82">
        <f t="shared" si="7"/>
        <v>4.2699999999999996</v>
      </c>
      <c r="Q98" s="83"/>
      <c r="R98" s="81">
        <v>0.19</v>
      </c>
      <c r="S98" s="81">
        <v>3.52</v>
      </c>
      <c r="T98" s="81">
        <v>0.53</v>
      </c>
      <c r="U98" s="185">
        <f t="shared" si="11"/>
        <v>4.2699999999999996</v>
      </c>
      <c r="V98" s="83"/>
      <c r="W98" s="84">
        <v>1541.145</v>
      </c>
      <c r="X98" s="84">
        <v>73.518000000000001</v>
      </c>
      <c r="Y98" s="83"/>
      <c r="Z98" s="83"/>
      <c r="AA98" s="79" t="str">
        <f t="shared" si="9"/>
        <v>AFW28</v>
      </c>
    </row>
    <row r="99" spans="1:27">
      <c r="A99" s="79" t="s">
        <v>51</v>
      </c>
      <c r="B99" s="79" t="s">
        <v>104</v>
      </c>
      <c r="C99" s="81">
        <v>0</v>
      </c>
      <c r="D99" s="81">
        <v>57.712599999999988</v>
      </c>
      <c r="E99" s="81">
        <v>5.9</v>
      </c>
      <c r="F99" s="82">
        <f t="shared" si="5"/>
        <v>63.612599999999986</v>
      </c>
      <c r="G99" s="83"/>
      <c r="H99" s="81">
        <v>4.4249999999999998</v>
      </c>
      <c r="I99" s="81">
        <v>42.77561</v>
      </c>
      <c r="J99" s="81">
        <v>14.936999999999999</v>
      </c>
      <c r="K99" s="185">
        <f t="shared" si="10"/>
        <v>63.612599999999986</v>
      </c>
      <c r="L99" s="83"/>
      <c r="M99" s="81">
        <v>0</v>
      </c>
      <c r="N99" s="81">
        <v>0.22</v>
      </c>
      <c r="O99" s="81">
        <v>4.9000000000000004</v>
      </c>
      <c r="P99" s="82">
        <f t="shared" si="7"/>
        <v>5.12</v>
      </c>
      <c r="Q99" s="83"/>
      <c r="R99" s="81">
        <v>0.19</v>
      </c>
      <c r="S99" s="81">
        <v>4.26</v>
      </c>
      <c r="T99" s="81">
        <v>0.64</v>
      </c>
      <c r="U99" s="185">
        <f t="shared" si="11"/>
        <v>5.12</v>
      </c>
      <c r="V99" s="83"/>
      <c r="W99" s="84">
        <v>1551.3030000000001</v>
      </c>
      <c r="X99" s="84">
        <v>73.87</v>
      </c>
      <c r="Y99" s="83"/>
      <c r="Z99" s="83"/>
      <c r="AA99" s="79" t="str">
        <f t="shared" si="9"/>
        <v>AFW29</v>
      </c>
    </row>
    <row r="100" spans="1:27">
      <c r="A100" s="79" t="s">
        <v>51</v>
      </c>
      <c r="B100" s="79" t="s">
        <v>105</v>
      </c>
      <c r="C100" s="81">
        <v>0</v>
      </c>
      <c r="D100" s="81">
        <v>57.712599999999988</v>
      </c>
      <c r="E100" s="81">
        <v>5.9</v>
      </c>
      <c r="F100" s="82">
        <f t="shared" si="5"/>
        <v>63.612599999999986</v>
      </c>
      <c r="G100" s="83"/>
      <c r="H100" s="81">
        <v>4.4249999999999998</v>
      </c>
      <c r="I100" s="81">
        <v>42.77561</v>
      </c>
      <c r="J100" s="81">
        <v>14.936999999999999</v>
      </c>
      <c r="K100" s="185">
        <f t="shared" si="10"/>
        <v>63.612599999999986</v>
      </c>
      <c r="L100" s="83"/>
      <c r="M100" s="81">
        <v>0</v>
      </c>
      <c r="N100" s="81">
        <v>0.22</v>
      </c>
      <c r="O100" s="81">
        <v>4.9000000000000004</v>
      </c>
      <c r="P100" s="82">
        <f t="shared" si="7"/>
        <v>5.12</v>
      </c>
      <c r="Q100" s="83"/>
      <c r="R100" s="81">
        <v>0.19</v>
      </c>
      <c r="S100" s="81">
        <v>4.26</v>
      </c>
      <c r="T100" s="81">
        <v>0.64</v>
      </c>
      <c r="U100" s="185">
        <f t="shared" si="11"/>
        <v>5.12</v>
      </c>
      <c r="V100" s="83"/>
      <c r="W100" s="84">
        <v>1562.7260000000001</v>
      </c>
      <c r="X100" s="84">
        <v>74.281000000000006</v>
      </c>
      <c r="Y100" s="83"/>
      <c r="Z100" s="83"/>
      <c r="AA100" s="79" t="str">
        <f t="shared" si="9"/>
        <v>AFW30</v>
      </c>
    </row>
    <row r="101" spans="1:27">
      <c r="A101" s="79" t="s">
        <v>52</v>
      </c>
      <c r="B101" s="79" t="s">
        <v>39</v>
      </c>
      <c r="C101" s="81">
        <v>2.8980000000000001</v>
      </c>
      <c r="D101" s="81">
        <v>0</v>
      </c>
      <c r="E101" s="81">
        <v>0.45200000000000001</v>
      </c>
      <c r="F101" s="82">
        <f t="shared" si="5"/>
        <v>3.35</v>
      </c>
      <c r="G101" s="83"/>
      <c r="H101" s="81">
        <v>0.17699999999999999</v>
      </c>
      <c r="I101" s="81">
        <v>0</v>
      </c>
      <c r="J101" s="81">
        <v>0</v>
      </c>
      <c r="K101" s="185">
        <f>SUM(H101:J101) + SUM(D101:E101)</f>
        <v>0.629</v>
      </c>
      <c r="L101" s="83"/>
      <c r="M101" s="81">
        <v>0.56799999999999995</v>
      </c>
      <c r="N101" s="81">
        <v>0.06</v>
      </c>
      <c r="O101" s="81">
        <v>0</v>
      </c>
      <c r="P101" s="82">
        <f t="shared" si="7"/>
        <v>0.62799999999999989</v>
      </c>
      <c r="Q101" s="83"/>
      <c r="R101" s="81">
        <v>1.0999999999999999E-2</v>
      </c>
      <c r="S101" s="81">
        <v>0</v>
      </c>
      <c r="T101" s="81">
        <v>0</v>
      </c>
      <c r="U101" s="185">
        <f>SUM(R101:T101) + SUM(N101:O101)</f>
        <v>7.0999999999999994E-2</v>
      </c>
      <c r="V101" s="83"/>
      <c r="W101" s="84">
        <v>524.45600000000002</v>
      </c>
      <c r="X101" s="84">
        <v>33.337000000000003</v>
      </c>
      <c r="Y101" s="83"/>
      <c r="Z101" s="83"/>
      <c r="AA101" s="79" t="str">
        <f t="shared" si="9"/>
        <v>BRL23</v>
      </c>
    </row>
    <row r="102" spans="1:27">
      <c r="A102" s="79" t="s">
        <v>52</v>
      </c>
      <c r="B102" s="79" t="s">
        <v>40</v>
      </c>
      <c r="C102" s="81">
        <v>3.7010000000000001</v>
      </c>
      <c r="D102" s="81">
        <v>0</v>
      </c>
      <c r="E102" s="81">
        <v>0.44600000000000001</v>
      </c>
      <c r="F102" s="82">
        <f t="shared" si="5"/>
        <v>4.1470000000000002</v>
      </c>
      <c r="G102" s="83"/>
      <c r="H102" s="81">
        <v>0.152</v>
      </c>
      <c r="I102" s="81">
        <v>0</v>
      </c>
      <c r="J102" s="81">
        <v>0</v>
      </c>
      <c r="K102" s="185">
        <f t="shared" ref="K102:K108" si="12">SUM(H102:J102) + SUM(D102:E102)</f>
        <v>0.59799999999999998</v>
      </c>
      <c r="L102" s="83"/>
      <c r="M102" s="81">
        <v>0.72099999999999997</v>
      </c>
      <c r="N102" s="81">
        <v>6.9000000000000006E-2</v>
      </c>
      <c r="O102" s="81">
        <v>0</v>
      </c>
      <c r="P102" s="82">
        <f t="shared" si="7"/>
        <v>0.79</v>
      </c>
      <c r="Q102" s="83"/>
      <c r="R102" s="81">
        <v>2.3E-2</v>
      </c>
      <c r="S102" s="81">
        <v>0</v>
      </c>
      <c r="T102" s="81">
        <v>0</v>
      </c>
      <c r="U102" s="185">
        <f t="shared" ref="U102:U108" si="13">SUM(R102:T102) + SUM(N102:O102)</f>
        <v>9.1999999999999998E-2</v>
      </c>
      <c r="V102" s="83"/>
      <c r="W102" s="84">
        <v>527.87900000000002</v>
      </c>
      <c r="X102" s="84">
        <v>33.180999999999997</v>
      </c>
      <c r="Y102" s="83"/>
      <c r="Z102" s="83"/>
      <c r="AA102" s="79" t="str">
        <f t="shared" si="9"/>
        <v>BRL24</v>
      </c>
    </row>
    <row r="103" spans="1:27">
      <c r="A103" s="79" t="s">
        <v>52</v>
      </c>
      <c r="B103" s="79" t="s">
        <v>65</v>
      </c>
      <c r="C103" s="81">
        <v>2.2360000000000002</v>
      </c>
      <c r="D103" s="81">
        <v>0</v>
      </c>
      <c r="E103" s="81">
        <v>0</v>
      </c>
      <c r="F103" s="82">
        <f t="shared" si="5"/>
        <v>2.2360000000000002</v>
      </c>
      <c r="G103" s="83"/>
      <c r="H103" s="81">
        <v>0</v>
      </c>
      <c r="I103" s="81">
        <v>0</v>
      </c>
      <c r="J103" s="81">
        <v>0</v>
      </c>
      <c r="K103" s="185">
        <f t="shared" si="12"/>
        <v>0</v>
      </c>
      <c r="L103" s="83"/>
      <c r="M103" s="81">
        <v>0.56799999999999995</v>
      </c>
      <c r="N103" s="81">
        <v>0</v>
      </c>
      <c r="O103" s="81">
        <v>0</v>
      </c>
      <c r="P103" s="82">
        <f t="shared" si="7"/>
        <v>0.56799999999999995</v>
      </c>
      <c r="Q103" s="83"/>
      <c r="R103" s="81">
        <v>0</v>
      </c>
      <c r="S103" s="81">
        <v>0</v>
      </c>
      <c r="T103" s="81">
        <v>0</v>
      </c>
      <c r="U103" s="185">
        <f t="shared" si="13"/>
        <v>0</v>
      </c>
      <c r="V103" s="83"/>
      <c r="W103" s="84">
        <v>529.77499999999998</v>
      </c>
      <c r="X103" s="84">
        <v>33.710999999999999</v>
      </c>
      <c r="Y103" s="83"/>
      <c r="Z103" s="83"/>
      <c r="AA103" s="79" t="str">
        <f t="shared" si="9"/>
        <v>BRL25</v>
      </c>
    </row>
    <row r="104" spans="1:27">
      <c r="A104" s="79" t="s">
        <v>52</v>
      </c>
      <c r="B104" s="79" t="s">
        <v>101</v>
      </c>
      <c r="C104" s="81">
        <v>0</v>
      </c>
      <c r="D104" s="81">
        <v>4.0262223679926246</v>
      </c>
      <c r="E104" s="81">
        <v>0</v>
      </c>
      <c r="F104" s="82">
        <f t="shared" si="5"/>
        <v>4.0262223679926246</v>
      </c>
      <c r="G104" s="83"/>
      <c r="H104" s="81">
        <v>0</v>
      </c>
      <c r="I104" s="81">
        <v>22.083091986583021</v>
      </c>
      <c r="J104" s="81">
        <v>0</v>
      </c>
      <c r="K104" s="185">
        <f t="shared" si="12"/>
        <v>26.109314354575645</v>
      </c>
      <c r="L104" s="83"/>
      <c r="M104" s="81">
        <v>0</v>
      </c>
      <c r="N104" s="81">
        <v>0</v>
      </c>
      <c r="O104" s="81">
        <v>0</v>
      </c>
      <c r="P104" s="82">
        <f t="shared" si="7"/>
        <v>0</v>
      </c>
      <c r="Q104" s="83"/>
      <c r="R104" s="81">
        <v>0</v>
      </c>
      <c r="S104" s="81">
        <v>0</v>
      </c>
      <c r="T104" s="81">
        <v>0</v>
      </c>
      <c r="U104" s="185">
        <f t="shared" si="13"/>
        <v>0</v>
      </c>
      <c r="V104" s="83"/>
      <c r="W104" s="84">
        <v>530.98300000000006</v>
      </c>
      <c r="X104" s="84">
        <v>33.783999999999999</v>
      </c>
      <c r="Y104" s="83"/>
      <c r="Z104" s="83"/>
      <c r="AA104" s="79" t="str">
        <f t="shared" si="9"/>
        <v>BRL26</v>
      </c>
    </row>
    <row r="105" spans="1:27">
      <c r="A105" s="79" t="s">
        <v>52</v>
      </c>
      <c r="B105" s="79" t="s">
        <v>102</v>
      </c>
      <c r="C105" s="81">
        <v>0</v>
      </c>
      <c r="D105" s="81">
        <v>4.0262223679926246</v>
      </c>
      <c r="E105" s="81">
        <v>0</v>
      </c>
      <c r="F105" s="82">
        <f t="shared" si="5"/>
        <v>4.0262223679926246</v>
      </c>
      <c r="G105" s="83"/>
      <c r="H105" s="81">
        <v>0</v>
      </c>
      <c r="I105" s="81">
        <v>22.083091986583021</v>
      </c>
      <c r="J105" s="81">
        <v>0</v>
      </c>
      <c r="K105" s="185">
        <f t="shared" si="12"/>
        <v>26.109314354575645</v>
      </c>
      <c r="L105" s="83"/>
      <c r="M105" s="81">
        <v>0</v>
      </c>
      <c r="N105" s="81">
        <v>0</v>
      </c>
      <c r="O105" s="81">
        <v>0</v>
      </c>
      <c r="P105" s="82">
        <f t="shared" si="7"/>
        <v>0</v>
      </c>
      <c r="Q105" s="83"/>
      <c r="R105" s="81">
        <v>0</v>
      </c>
      <c r="S105" s="81">
        <v>0</v>
      </c>
      <c r="T105" s="81">
        <v>0</v>
      </c>
      <c r="U105" s="185">
        <f t="shared" si="13"/>
        <v>0</v>
      </c>
      <c r="V105" s="83"/>
      <c r="W105" s="84">
        <v>532.76900000000001</v>
      </c>
      <c r="X105" s="84">
        <v>33.838240753224277</v>
      </c>
      <c r="Y105" s="83"/>
      <c r="Z105" s="83"/>
      <c r="AA105" s="79" t="str">
        <f t="shared" si="9"/>
        <v>BRL27</v>
      </c>
    </row>
    <row r="106" spans="1:27">
      <c r="A106" s="79" t="s">
        <v>52</v>
      </c>
      <c r="B106" s="79" t="s">
        <v>103</v>
      </c>
      <c r="C106" s="81">
        <v>0</v>
      </c>
      <c r="D106" s="81">
        <v>4.0262223679926246</v>
      </c>
      <c r="E106" s="81">
        <v>0</v>
      </c>
      <c r="F106" s="82">
        <f t="shared" si="5"/>
        <v>4.0262223679926246</v>
      </c>
      <c r="G106" s="83"/>
      <c r="H106" s="81">
        <v>0</v>
      </c>
      <c r="I106" s="81">
        <v>22.083091986583021</v>
      </c>
      <c r="J106" s="81">
        <v>0</v>
      </c>
      <c r="K106" s="185">
        <f t="shared" si="12"/>
        <v>26.109314354575645</v>
      </c>
      <c r="L106" s="83"/>
      <c r="M106" s="81">
        <v>0</v>
      </c>
      <c r="N106" s="81">
        <v>0</v>
      </c>
      <c r="O106" s="81">
        <v>0</v>
      </c>
      <c r="P106" s="82">
        <f t="shared" si="7"/>
        <v>0</v>
      </c>
      <c r="Q106" s="83"/>
      <c r="R106" s="81">
        <v>0</v>
      </c>
      <c r="S106" s="81">
        <v>0</v>
      </c>
      <c r="T106" s="81">
        <v>0</v>
      </c>
      <c r="U106" s="185">
        <f t="shared" si="13"/>
        <v>0</v>
      </c>
      <c r="V106" s="83"/>
      <c r="W106" s="84">
        <v>534.97399999999993</v>
      </c>
      <c r="X106" s="84">
        <v>33.889999999999993</v>
      </c>
      <c r="Y106" s="83"/>
      <c r="Z106" s="83"/>
      <c r="AA106" s="79" t="str">
        <f t="shared" si="9"/>
        <v>BRL28</v>
      </c>
    </row>
    <row r="107" spans="1:27">
      <c r="A107" s="79" t="s">
        <v>52</v>
      </c>
      <c r="B107" s="79" t="s">
        <v>104</v>
      </c>
      <c r="C107" s="81">
        <v>0</v>
      </c>
      <c r="D107" s="81">
        <v>4.0262223679926246</v>
      </c>
      <c r="E107" s="81">
        <v>0</v>
      </c>
      <c r="F107" s="82">
        <f t="shared" si="5"/>
        <v>4.0262223679926246</v>
      </c>
      <c r="G107" s="83"/>
      <c r="H107" s="81">
        <v>0</v>
      </c>
      <c r="I107" s="81">
        <v>22.083091986583021</v>
      </c>
      <c r="J107" s="81">
        <v>0</v>
      </c>
      <c r="K107" s="185">
        <f t="shared" si="12"/>
        <v>26.109314354575645</v>
      </c>
      <c r="L107" s="83"/>
      <c r="M107" s="81">
        <v>0</v>
      </c>
      <c r="N107" s="81">
        <v>0</v>
      </c>
      <c r="O107" s="81">
        <v>0</v>
      </c>
      <c r="P107" s="82">
        <f t="shared" si="7"/>
        <v>0</v>
      </c>
      <c r="Q107" s="83"/>
      <c r="R107" s="81">
        <v>0</v>
      </c>
      <c r="S107" s="81">
        <v>1.9339999999999999</v>
      </c>
      <c r="T107" s="81">
        <v>0</v>
      </c>
      <c r="U107" s="185">
        <f t="shared" si="13"/>
        <v>1.9339999999999999</v>
      </c>
      <c r="V107" s="83"/>
      <c r="W107" s="84">
        <v>537.64799999999991</v>
      </c>
      <c r="X107" s="84">
        <v>34.352999999999987</v>
      </c>
      <c r="Y107" s="83"/>
      <c r="Z107" s="83"/>
      <c r="AA107" s="79" t="str">
        <f t="shared" si="9"/>
        <v>BRL29</v>
      </c>
    </row>
    <row r="108" spans="1:27">
      <c r="A108" s="79" t="s">
        <v>52</v>
      </c>
      <c r="B108" s="79" t="s">
        <v>105</v>
      </c>
      <c r="C108" s="81">
        <v>0</v>
      </c>
      <c r="D108" s="81">
        <v>4.0262223679926246</v>
      </c>
      <c r="E108" s="81">
        <v>0</v>
      </c>
      <c r="F108" s="82">
        <f t="shared" si="5"/>
        <v>4.0262223679926246</v>
      </c>
      <c r="G108" s="83"/>
      <c r="H108" s="81">
        <v>0</v>
      </c>
      <c r="I108" s="81">
        <v>22.083091986583021</v>
      </c>
      <c r="J108" s="81">
        <v>0</v>
      </c>
      <c r="K108" s="185">
        <f t="shared" si="12"/>
        <v>26.109314354575645</v>
      </c>
      <c r="L108" s="83"/>
      <c r="M108" s="81">
        <v>0</v>
      </c>
      <c r="N108" s="81">
        <v>0</v>
      </c>
      <c r="O108" s="81">
        <v>0</v>
      </c>
      <c r="P108" s="82">
        <f t="shared" si="7"/>
        <v>0</v>
      </c>
      <c r="Q108" s="83"/>
      <c r="R108" s="81">
        <v>0</v>
      </c>
      <c r="S108" s="81">
        <v>1.9339999999999999</v>
      </c>
      <c r="T108" s="81">
        <v>0</v>
      </c>
      <c r="U108" s="185">
        <f t="shared" si="13"/>
        <v>1.9339999999999999</v>
      </c>
      <c r="V108" s="83"/>
      <c r="W108" s="84">
        <v>539.58999999999992</v>
      </c>
      <c r="X108" s="84">
        <v>34.42</v>
      </c>
      <c r="Y108" s="83"/>
      <c r="Z108" s="83"/>
      <c r="AA108" s="79" t="str">
        <f t="shared" si="9"/>
        <v>BRL30</v>
      </c>
    </row>
    <row r="109" spans="1:27">
      <c r="A109" s="79" t="s">
        <v>55</v>
      </c>
      <c r="B109" s="79" t="s">
        <v>39</v>
      </c>
      <c r="C109" s="81">
        <v>0</v>
      </c>
      <c r="D109" s="81">
        <v>0</v>
      </c>
      <c r="E109" s="81">
        <v>0</v>
      </c>
      <c r="F109" s="82">
        <f t="shared" si="5"/>
        <v>0</v>
      </c>
      <c r="G109" s="83"/>
      <c r="H109" s="81">
        <v>0</v>
      </c>
      <c r="I109" s="81">
        <v>0</v>
      </c>
      <c r="J109" s="81">
        <v>0</v>
      </c>
      <c r="K109" s="82">
        <f t="shared" si="6"/>
        <v>0</v>
      </c>
      <c r="L109" s="83"/>
      <c r="M109" s="81">
        <v>0</v>
      </c>
      <c r="N109" s="81">
        <v>0</v>
      </c>
      <c r="O109" s="81">
        <v>0</v>
      </c>
      <c r="P109" s="82">
        <f t="shared" si="7"/>
        <v>0</v>
      </c>
      <c r="Q109" s="83"/>
      <c r="R109" s="81">
        <v>0</v>
      </c>
      <c r="S109" s="81">
        <v>0</v>
      </c>
      <c r="T109" s="81">
        <v>0</v>
      </c>
      <c r="U109" s="82">
        <f t="shared" si="8"/>
        <v>0</v>
      </c>
      <c r="V109" s="83"/>
      <c r="W109" s="84">
        <v>309.02300000000002</v>
      </c>
      <c r="X109" s="84">
        <v>15.824</v>
      </c>
      <c r="Y109" s="83"/>
      <c r="Z109" s="83"/>
      <c r="AA109" s="79" t="str">
        <f t="shared" si="9"/>
        <v>PRT23</v>
      </c>
    </row>
    <row r="110" spans="1:27">
      <c r="A110" s="79" t="s">
        <v>55</v>
      </c>
      <c r="B110" s="79" t="s">
        <v>40</v>
      </c>
      <c r="C110" s="81">
        <v>0</v>
      </c>
      <c r="D110" s="81">
        <v>0</v>
      </c>
      <c r="E110" s="81">
        <v>0</v>
      </c>
      <c r="F110" s="82">
        <f t="shared" si="5"/>
        <v>0</v>
      </c>
      <c r="G110" s="83"/>
      <c r="H110" s="81">
        <v>0</v>
      </c>
      <c r="I110" s="81">
        <v>0</v>
      </c>
      <c r="J110" s="81">
        <v>0</v>
      </c>
      <c r="K110" s="82">
        <f t="shared" si="6"/>
        <v>0</v>
      </c>
      <c r="L110" s="83"/>
      <c r="M110" s="81">
        <v>3.0000000000000001E-3</v>
      </c>
      <c r="N110" s="81">
        <v>0</v>
      </c>
      <c r="O110" s="81">
        <v>0</v>
      </c>
      <c r="P110" s="82">
        <f t="shared" si="7"/>
        <v>3.0000000000000001E-3</v>
      </c>
      <c r="Q110" s="83"/>
      <c r="R110" s="81">
        <v>0</v>
      </c>
      <c r="S110" s="81">
        <v>0</v>
      </c>
      <c r="T110" s="81">
        <v>0</v>
      </c>
      <c r="U110" s="82">
        <f t="shared" si="8"/>
        <v>0</v>
      </c>
      <c r="V110" s="83"/>
      <c r="W110" s="84">
        <v>310.72500000000002</v>
      </c>
      <c r="X110" s="84">
        <v>15.573</v>
      </c>
      <c r="Y110" s="83"/>
      <c r="Z110" s="83"/>
      <c r="AA110" s="79" t="str">
        <f t="shared" si="9"/>
        <v>PRT24</v>
      </c>
    </row>
    <row r="111" spans="1:27">
      <c r="A111" s="79" t="s">
        <v>55</v>
      </c>
      <c r="B111" s="79" t="s">
        <v>65</v>
      </c>
      <c r="C111" s="81">
        <v>0</v>
      </c>
      <c r="D111" s="81">
        <v>0</v>
      </c>
      <c r="E111" s="81">
        <v>0</v>
      </c>
      <c r="F111" s="82">
        <f t="shared" si="5"/>
        <v>0</v>
      </c>
      <c r="G111" s="83"/>
      <c r="H111" s="81">
        <v>0</v>
      </c>
      <c r="I111" s="81">
        <v>0</v>
      </c>
      <c r="J111" s="81">
        <v>0</v>
      </c>
      <c r="K111" s="82">
        <f t="shared" si="6"/>
        <v>0</v>
      </c>
      <c r="L111" s="83"/>
      <c r="M111" s="81">
        <v>0</v>
      </c>
      <c r="N111" s="81">
        <v>0</v>
      </c>
      <c r="O111" s="81">
        <v>0</v>
      </c>
      <c r="P111" s="82">
        <f t="shared" si="7"/>
        <v>0</v>
      </c>
      <c r="Q111" s="83"/>
      <c r="R111" s="81">
        <v>0</v>
      </c>
      <c r="S111" s="81">
        <v>0</v>
      </c>
      <c r="T111" s="81">
        <v>0</v>
      </c>
      <c r="U111" s="82">
        <f t="shared" si="8"/>
        <v>0</v>
      </c>
      <c r="V111" s="83"/>
      <c r="W111" s="84">
        <v>316.44479999999999</v>
      </c>
      <c r="X111" s="84">
        <v>16.335999999999999</v>
      </c>
      <c r="Y111" s="83"/>
      <c r="Z111" s="83"/>
      <c r="AA111" s="79" t="str">
        <f t="shared" si="9"/>
        <v>PRT25</v>
      </c>
    </row>
    <row r="112" spans="1:27">
      <c r="A112" s="79" t="s">
        <v>55</v>
      </c>
      <c r="B112" s="79" t="s">
        <v>101</v>
      </c>
      <c r="C112" s="81">
        <v>0</v>
      </c>
      <c r="D112" s="81">
        <v>0</v>
      </c>
      <c r="E112" s="81">
        <v>0</v>
      </c>
      <c r="F112" s="82">
        <f t="shared" si="5"/>
        <v>0</v>
      </c>
      <c r="G112" s="83"/>
      <c r="H112" s="81">
        <v>0</v>
      </c>
      <c r="I112" s="81">
        <v>0</v>
      </c>
      <c r="J112" s="81">
        <v>0</v>
      </c>
      <c r="K112" s="86">
        <v>1.131</v>
      </c>
      <c r="L112" s="83"/>
      <c r="M112" s="81">
        <v>0</v>
      </c>
      <c r="N112" s="81">
        <v>0</v>
      </c>
      <c r="O112" s="81">
        <v>0.69599999999999995</v>
      </c>
      <c r="P112" s="82">
        <f t="shared" si="7"/>
        <v>0.69599999999999995</v>
      </c>
      <c r="Q112" s="83"/>
      <c r="R112" s="81">
        <v>0</v>
      </c>
      <c r="S112" s="81">
        <v>0.69599999999999995</v>
      </c>
      <c r="T112" s="81">
        <v>0</v>
      </c>
      <c r="U112" s="86">
        <v>0.13600000000000001</v>
      </c>
      <c r="V112" s="83"/>
      <c r="W112" s="84">
        <v>319.55619999999999</v>
      </c>
      <c r="X112" s="84">
        <v>16.506</v>
      </c>
      <c r="Y112" s="83"/>
      <c r="Z112" s="83"/>
      <c r="AA112" s="79" t="str">
        <f t="shared" si="9"/>
        <v>PRT26</v>
      </c>
    </row>
    <row r="113" spans="1:27">
      <c r="A113" s="79" t="s">
        <v>55</v>
      </c>
      <c r="B113" s="79" t="s">
        <v>102</v>
      </c>
      <c r="C113" s="81">
        <v>0</v>
      </c>
      <c r="D113" s="81">
        <v>0.871</v>
      </c>
      <c r="E113" s="81">
        <v>0</v>
      </c>
      <c r="F113" s="82">
        <f t="shared" si="5"/>
        <v>0.871</v>
      </c>
      <c r="G113" s="83"/>
      <c r="H113" s="81">
        <v>0</v>
      </c>
      <c r="I113" s="81">
        <v>0.871</v>
      </c>
      <c r="J113" s="81">
        <v>0</v>
      </c>
      <c r="K113" s="86">
        <v>7.5289999999999999</v>
      </c>
      <c r="L113" s="83"/>
      <c r="M113" s="81">
        <v>0</v>
      </c>
      <c r="N113" s="81">
        <v>0</v>
      </c>
      <c r="O113" s="81">
        <v>2.0880000000000001</v>
      </c>
      <c r="P113" s="82">
        <f t="shared" si="7"/>
        <v>2.0880000000000001</v>
      </c>
      <c r="Q113" s="83"/>
      <c r="R113" s="81">
        <v>0</v>
      </c>
      <c r="S113" s="81">
        <v>2.0880000000000001</v>
      </c>
      <c r="T113" s="81">
        <v>0</v>
      </c>
      <c r="U113" s="86">
        <v>0.90600000000000003</v>
      </c>
      <c r="V113" s="83"/>
      <c r="W113" s="84">
        <v>322.70440000000002</v>
      </c>
      <c r="X113" s="84">
        <v>16.675999999999998</v>
      </c>
      <c r="Y113" s="83"/>
      <c r="Z113" s="83"/>
      <c r="AA113" s="79" t="str">
        <f t="shared" si="9"/>
        <v>PRT27</v>
      </c>
    </row>
    <row r="114" spans="1:27">
      <c r="A114" s="79" t="s">
        <v>55</v>
      </c>
      <c r="B114" s="79" t="s">
        <v>103</v>
      </c>
      <c r="C114" s="81">
        <v>0</v>
      </c>
      <c r="D114" s="81">
        <v>6.5659999999999998</v>
      </c>
      <c r="E114" s="81">
        <v>0</v>
      </c>
      <c r="F114" s="82">
        <f t="shared" si="5"/>
        <v>6.5659999999999998</v>
      </c>
      <c r="G114" s="83"/>
      <c r="H114" s="81">
        <v>0</v>
      </c>
      <c r="I114" s="81">
        <v>6.5659999999999998</v>
      </c>
      <c r="J114" s="81">
        <v>0</v>
      </c>
      <c r="K114" s="86">
        <v>13.042999999999999</v>
      </c>
      <c r="L114" s="83"/>
      <c r="M114" s="81">
        <v>0</v>
      </c>
      <c r="N114" s="81">
        <v>0</v>
      </c>
      <c r="O114" s="81">
        <v>2.0379999999999998</v>
      </c>
      <c r="P114" s="82">
        <f t="shared" si="7"/>
        <v>2.0379999999999998</v>
      </c>
      <c r="Q114" s="83"/>
      <c r="R114" s="81">
        <v>0</v>
      </c>
      <c r="S114" s="81">
        <v>2.0379999999999998</v>
      </c>
      <c r="T114" s="81">
        <v>0</v>
      </c>
      <c r="U114" s="86">
        <v>1.57</v>
      </c>
      <c r="V114" s="83"/>
      <c r="W114" s="84">
        <v>325.69540000000001</v>
      </c>
      <c r="X114" s="84">
        <v>16.841000000000001</v>
      </c>
      <c r="Y114" s="83"/>
      <c r="Z114" s="83"/>
      <c r="AA114" s="79" t="str">
        <f t="shared" si="9"/>
        <v>PRT28</v>
      </c>
    </row>
    <row r="115" spans="1:27">
      <c r="A115" s="79" t="s">
        <v>55</v>
      </c>
      <c r="B115" s="79" t="s">
        <v>104</v>
      </c>
      <c r="C115" s="81">
        <v>0</v>
      </c>
      <c r="D115" s="81">
        <v>11.164</v>
      </c>
      <c r="E115" s="81">
        <v>0</v>
      </c>
      <c r="F115" s="82">
        <f t="shared" si="5"/>
        <v>11.164</v>
      </c>
      <c r="G115" s="83"/>
      <c r="H115" s="81">
        <v>0</v>
      </c>
      <c r="I115" s="81">
        <v>11.164</v>
      </c>
      <c r="J115" s="81">
        <v>0</v>
      </c>
      <c r="K115" s="86">
        <v>17.956</v>
      </c>
      <c r="L115" s="83"/>
      <c r="M115" s="81">
        <v>0</v>
      </c>
      <c r="N115" s="81">
        <v>0</v>
      </c>
      <c r="O115" s="81">
        <v>1.778</v>
      </c>
      <c r="P115" s="82">
        <f t="shared" si="7"/>
        <v>1.778</v>
      </c>
      <c r="Q115" s="83"/>
      <c r="R115" s="81">
        <v>0</v>
      </c>
      <c r="S115" s="81">
        <v>1.778</v>
      </c>
      <c r="T115" s="81">
        <v>0</v>
      </c>
      <c r="U115" s="86">
        <v>2.161</v>
      </c>
      <c r="V115" s="83"/>
      <c r="W115" s="84">
        <v>328.46980000000002</v>
      </c>
      <c r="X115" s="84">
        <v>17.00565368331922</v>
      </c>
      <c r="Y115" s="83"/>
      <c r="Z115" s="83"/>
      <c r="AA115" s="79" t="str">
        <f t="shared" si="9"/>
        <v>PRT29</v>
      </c>
    </row>
    <row r="116" spans="1:27">
      <c r="A116" s="79" t="s">
        <v>55</v>
      </c>
      <c r="B116" s="79" t="s">
        <v>105</v>
      </c>
      <c r="C116" s="81">
        <v>0</v>
      </c>
      <c r="D116" s="81">
        <v>15.617000000000001</v>
      </c>
      <c r="E116" s="81">
        <v>0</v>
      </c>
      <c r="F116" s="82">
        <f t="shared" si="5"/>
        <v>15.617000000000001</v>
      </c>
      <c r="G116" s="83"/>
      <c r="H116" s="81">
        <v>0</v>
      </c>
      <c r="I116" s="81">
        <v>15.617000000000001</v>
      </c>
      <c r="J116" s="81">
        <v>0</v>
      </c>
      <c r="K116" s="86">
        <v>21.209</v>
      </c>
      <c r="L116" s="83"/>
      <c r="M116" s="81">
        <v>0</v>
      </c>
      <c r="N116" s="81">
        <v>0</v>
      </c>
      <c r="O116" s="81">
        <v>1.782</v>
      </c>
      <c r="P116" s="82">
        <f t="shared" si="7"/>
        <v>1.782</v>
      </c>
      <c r="Q116" s="83"/>
      <c r="R116" s="81">
        <v>0</v>
      </c>
      <c r="S116" s="81">
        <v>1.782</v>
      </c>
      <c r="T116" s="81">
        <v>0</v>
      </c>
      <c r="U116" s="86">
        <v>2.5529999999999999</v>
      </c>
      <c r="V116" s="83"/>
      <c r="W116" s="84">
        <v>330.98419999999999</v>
      </c>
      <c r="X116" s="84">
        <v>17.175999999999998</v>
      </c>
      <c r="Y116" s="83"/>
      <c r="Z116" s="83"/>
      <c r="AA116" s="79" t="str">
        <f t="shared" si="9"/>
        <v>PRT30</v>
      </c>
    </row>
    <row r="117" spans="1:27">
      <c r="A117" s="79" t="s">
        <v>57</v>
      </c>
      <c r="B117" s="79" t="s">
        <v>39</v>
      </c>
      <c r="C117" s="81">
        <v>0</v>
      </c>
      <c r="D117" s="81">
        <v>0</v>
      </c>
      <c r="E117" s="81">
        <v>6.53</v>
      </c>
      <c r="F117" s="82">
        <f t="shared" si="5"/>
        <v>6.53</v>
      </c>
      <c r="G117" s="83"/>
      <c r="H117" s="81">
        <v>2.64</v>
      </c>
      <c r="I117" s="81">
        <v>0</v>
      </c>
      <c r="J117" s="81">
        <v>0</v>
      </c>
      <c r="K117" s="185">
        <f>SUM(H117:J117) + SUM(D117:E117)</f>
        <v>9.17</v>
      </c>
      <c r="L117" s="83"/>
      <c r="M117" s="81">
        <v>0</v>
      </c>
      <c r="N117" s="81">
        <v>2.0739999999999998</v>
      </c>
      <c r="O117" s="81">
        <v>0</v>
      </c>
      <c r="P117" s="82">
        <f t="shared" si="7"/>
        <v>2.0739999999999998</v>
      </c>
      <c r="Q117" s="83"/>
      <c r="R117" s="81">
        <v>1.6579999999999999</v>
      </c>
      <c r="S117" s="81">
        <v>0</v>
      </c>
      <c r="T117" s="81">
        <v>0</v>
      </c>
      <c r="U117" s="185">
        <f>SUM(R117:T117) + SUM(N117:O117)</f>
        <v>3.7319999999999998</v>
      </c>
      <c r="V117" s="83"/>
      <c r="W117" s="84">
        <v>1003.66</v>
      </c>
      <c r="X117" s="84">
        <v>51.478000000000002</v>
      </c>
      <c r="Y117" s="83"/>
      <c r="Z117" s="83"/>
      <c r="AA117" s="79" t="str">
        <f t="shared" si="9"/>
        <v>SEW23</v>
      </c>
    </row>
    <row r="118" spans="1:27">
      <c r="A118" s="79" t="s">
        <v>57</v>
      </c>
      <c r="B118" s="79" t="s">
        <v>40</v>
      </c>
      <c r="C118" s="81">
        <v>1.3939999999999999</v>
      </c>
      <c r="D118" s="81">
        <v>0</v>
      </c>
      <c r="E118" s="81">
        <v>5.8689999999999998</v>
      </c>
      <c r="F118" s="82">
        <f t="shared" si="5"/>
        <v>7.2629999999999999</v>
      </c>
      <c r="G118" s="83"/>
      <c r="H118" s="81">
        <v>1.9670000000000001</v>
      </c>
      <c r="I118" s="81">
        <v>0</v>
      </c>
      <c r="J118" s="81">
        <v>0</v>
      </c>
      <c r="K118" s="185">
        <f t="shared" ref="K118:K124" si="14">SUM(H118:J118) + SUM(D118:E118)</f>
        <v>7.8360000000000003</v>
      </c>
      <c r="L118" s="83"/>
      <c r="M118" s="81">
        <v>4.0999999999999988E-2</v>
      </c>
      <c r="N118" s="81">
        <v>1.9419999999999999</v>
      </c>
      <c r="O118" s="81">
        <v>0</v>
      </c>
      <c r="P118" s="82">
        <f t="shared" si="7"/>
        <v>1.9829999999999999</v>
      </c>
      <c r="Q118" s="83"/>
      <c r="R118" s="81">
        <v>1.244</v>
      </c>
      <c r="S118" s="81">
        <v>0</v>
      </c>
      <c r="T118" s="81">
        <v>0</v>
      </c>
      <c r="U118" s="185">
        <f t="shared" ref="U118:U124" si="15">SUM(R118:T118) + SUM(N118:O118)</f>
        <v>3.1859999999999999</v>
      </c>
      <c r="V118" s="83"/>
      <c r="W118" s="84">
        <v>1014.859</v>
      </c>
      <c r="X118" s="84">
        <v>51.363</v>
      </c>
      <c r="Y118" s="83"/>
      <c r="Z118" s="83"/>
      <c r="AA118" s="79" t="str">
        <f t="shared" si="9"/>
        <v>SEW24</v>
      </c>
    </row>
    <row r="119" spans="1:27">
      <c r="A119" s="79" t="s">
        <v>57</v>
      </c>
      <c r="B119" s="79" t="s">
        <v>65</v>
      </c>
      <c r="C119" s="81">
        <v>0</v>
      </c>
      <c r="D119" s="81">
        <v>0</v>
      </c>
      <c r="E119" s="81">
        <v>6.330000000000001</v>
      </c>
      <c r="F119" s="82">
        <f t="shared" si="5"/>
        <v>6.330000000000001</v>
      </c>
      <c r="G119" s="83"/>
      <c r="H119" s="81">
        <v>2.64</v>
      </c>
      <c r="I119" s="81">
        <v>0</v>
      </c>
      <c r="J119" s="81">
        <v>0</v>
      </c>
      <c r="K119" s="185">
        <f t="shared" si="14"/>
        <v>8.9700000000000006</v>
      </c>
      <c r="L119" s="83"/>
      <c r="M119" s="81">
        <v>0</v>
      </c>
      <c r="N119" s="81">
        <v>1.8740000000000001</v>
      </c>
      <c r="O119" s="81">
        <v>0</v>
      </c>
      <c r="P119" s="82">
        <f t="shared" si="7"/>
        <v>1.8740000000000001</v>
      </c>
      <c r="Q119" s="83"/>
      <c r="R119" s="81">
        <v>0.69253044058744995</v>
      </c>
      <c r="S119" s="81">
        <v>0</v>
      </c>
      <c r="T119" s="81">
        <v>0</v>
      </c>
      <c r="U119" s="185">
        <f t="shared" si="15"/>
        <v>2.5665304405874503</v>
      </c>
      <c r="V119" s="83"/>
      <c r="W119" s="84">
        <v>1023.628588751061</v>
      </c>
      <c r="X119" s="84">
        <v>51.67199999999999</v>
      </c>
      <c r="Y119" s="83"/>
      <c r="Z119" s="83"/>
      <c r="AA119" s="79" t="str">
        <f t="shared" si="9"/>
        <v>SEW25</v>
      </c>
    </row>
    <row r="120" spans="1:27">
      <c r="A120" s="79" t="s">
        <v>57</v>
      </c>
      <c r="B120" s="79" t="s">
        <v>101</v>
      </c>
      <c r="C120" s="81">
        <v>0</v>
      </c>
      <c r="D120" s="81">
        <v>0</v>
      </c>
      <c r="E120" s="81">
        <v>6.2300000000000013</v>
      </c>
      <c r="F120" s="82">
        <f t="shared" si="5"/>
        <v>6.2300000000000013</v>
      </c>
      <c r="G120" s="83"/>
      <c r="H120" s="81">
        <v>2.64</v>
      </c>
      <c r="I120" s="81">
        <v>6.8165917084813641</v>
      </c>
      <c r="J120" s="81">
        <v>1.6312849905908431</v>
      </c>
      <c r="K120" s="185">
        <f t="shared" si="14"/>
        <v>17.317876699072208</v>
      </c>
      <c r="L120" s="83"/>
      <c r="M120" s="81">
        <v>0</v>
      </c>
      <c r="N120" s="81">
        <v>1.774</v>
      </c>
      <c r="O120" s="81">
        <v>0</v>
      </c>
      <c r="P120" s="82">
        <f t="shared" si="7"/>
        <v>1.774</v>
      </c>
      <c r="Q120" s="83"/>
      <c r="R120" s="81">
        <v>0</v>
      </c>
      <c r="S120" s="81">
        <v>2.213502500000001</v>
      </c>
      <c r="T120" s="81">
        <v>1.8110474999999999</v>
      </c>
      <c r="U120" s="185">
        <f t="shared" si="15"/>
        <v>5.7985500000000014</v>
      </c>
      <c r="V120" s="83"/>
      <c r="W120" s="84">
        <v>1037.304837054442</v>
      </c>
      <c r="X120" s="84">
        <v>52.23453445926868</v>
      </c>
      <c r="Y120" s="83"/>
      <c r="Z120" s="83"/>
      <c r="AA120" s="79" t="str">
        <f t="shared" si="9"/>
        <v>SEW26</v>
      </c>
    </row>
    <row r="121" spans="1:27">
      <c r="A121" s="79" t="s">
        <v>57</v>
      </c>
      <c r="B121" s="79" t="s">
        <v>102</v>
      </c>
      <c r="C121" s="81">
        <v>0</v>
      </c>
      <c r="D121" s="81">
        <v>0</v>
      </c>
      <c r="E121" s="81">
        <v>6.1300000000000017</v>
      </c>
      <c r="F121" s="82">
        <f t="shared" si="5"/>
        <v>6.1300000000000017</v>
      </c>
      <c r="G121" s="83"/>
      <c r="H121" s="81">
        <v>2.64</v>
      </c>
      <c r="I121" s="81">
        <v>6.8165917084813641</v>
      </c>
      <c r="J121" s="81">
        <v>1.6312849905908431</v>
      </c>
      <c r="K121" s="185">
        <f t="shared" si="14"/>
        <v>17.21787669907221</v>
      </c>
      <c r="L121" s="83"/>
      <c r="M121" s="81">
        <v>0</v>
      </c>
      <c r="N121" s="81">
        <v>1.673999999999999</v>
      </c>
      <c r="O121" s="81">
        <v>0</v>
      </c>
      <c r="P121" s="82">
        <f t="shared" si="7"/>
        <v>1.673999999999999</v>
      </c>
      <c r="Q121" s="83"/>
      <c r="R121" s="81">
        <v>0</v>
      </c>
      <c r="S121" s="81">
        <v>2.213502500000001</v>
      </c>
      <c r="T121" s="81">
        <v>1.8110474999999999</v>
      </c>
      <c r="U121" s="185">
        <f t="shared" si="15"/>
        <v>5.6985500000000009</v>
      </c>
      <c r="V121" s="83"/>
      <c r="W121" s="84">
        <v>1051.1669545690861</v>
      </c>
      <c r="X121" s="84">
        <v>52.808320664224688</v>
      </c>
      <c r="Y121" s="83"/>
      <c r="Z121" s="83"/>
      <c r="AA121" s="79" t="str">
        <f t="shared" si="9"/>
        <v>SEW27</v>
      </c>
    </row>
    <row r="122" spans="1:27">
      <c r="A122" s="79" t="s">
        <v>57</v>
      </c>
      <c r="B122" s="79" t="s">
        <v>103</v>
      </c>
      <c r="C122" s="81">
        <v>0</v>
      </c>
      <c r="D122" s="81">
        <v>0</v>
      </c>
      <c r="E122" s="81">
        <v>0</v>
      </c>
      <c r="F122" s="82">
        <f t="shared" si="5"/>
        <v>0</v>
      </c>
      <c r="G122" s="83"/>
      <c r="H122" s="81">
        <v>0</v>
      </c>
      <c r="I122" s="81">
        <v>47.716141959369551</v>
      </c>
      <c r="J122" s="81">
        <v>11.41899493413591</v>
      </c>
      <c r="K122" s="185">
        <f t="shared" si="14"/>
        <v>59.135136893505461</v>
      </c>
      <c r="L122" s="83"/>
      <c r="M122" s="81">
        <v>0</v>
      </c>
      <c r="N122" s="81">
        <v>0</v>
      </c>
      <c r="O122" s="81">
        <v>0</v>
      </c>
      <c r="P122" s="82">
        <f t="shared" si="7"/>
        <v>0</v>
      </c>
      <c r="Q122" s="83"/>
      <c r="R122" s="81">
        <v>0</v>
      </c>
      <c r="S122" s="81">
        <v>2.213502500000001</v>
      </c>
      <c r="T122" s="81">
        <v>1.8110474999999999</v>
      </c>
      <c r="U122" s="185">
        <f t="shared" si="15"/>
        <v>4.0245500000000014</v>
      </c>
      <c r="V122" s="83"/>
      <c r="W122" s="84">
        <v>1065.2275446673059</v>
      </c>
      <c r="X122" s="84">
        <v>53.39071736001182</v>
      </c>
      <c r="Y122" s="83"/>
      <c r="Z122" s="83"/>
      <c r="AA122" s="79" t="str">
        <f t="shared" si="9"/>
        <v>SEW28</v>
      </c>
    </row>
    <row r="123" spans="1:27">
      <c r="A123" s="79" t="s">
        <v>57</v>
      </c>
      <c r="B123" s="79" t="s">
        <v>104</v>
      </c>
      <c r="C123" s="81">
        <v>0</v>
      </c>
      <c r="D123" s="81">
        <v>0</v>
      </c>
      <c r="E123" s="81">
        <v>0</v>
      </c>
      <c r="F123" s="82">
        <f t="shared" si="5"/>
        <v>0</v>
      </c>
      <c r="G123" s="83"/>
      <c r="H123" s="81">
        <v>0</v>
      </c>
      <c r="I123" s="81">
        <v>81.79910050177638</v>
      </c>
      <c r="J123" s="81">
        <v>19.575419887090121</v>
      </c>
      <c r="K123" s="185">
        <f t="shared" si="14"/>
        <v>101.3745203888665</v>
      </c>
      <c r="L123" s="83"/>
      <c r="M123" s="81">
        <v>0</v>
      </c>
      <c r="N123" s="81">
        <v>0</v>
      </c>
      <c r="O123" s="81">
        <v>0</v>
      </c>
      <c r="P123" s="82">
        <f t="shared" si="7"/>
        <v>0</v>
      </c>
      <c r="Q123" s="83"/>
      <c r="R123" s="81">
        <v>0</v>
      </c>
      <c r="S123" s="81">
        <v>2.213502500000001</v>
      </c>
      <c r="T123" s="81">
        <v>1.8110474999999999</v>
      </c>
      <c r="U123" s="185">
        <f t="shared" si="15"/>
        <v>4.0245500000000014</v>
      </c>
      <c r="V123" s="83"/>
      <c r="W123" s="84">
        <v>1079.4835713773989</v>
      </c>
      <c r="X123" s="84">
        <v>53.981830196824347</v>
      </c>
      <c r="Y123" s="83"/>
      <c r="Z123" s="83"/>
      <c r="AA123" s="79" t="str">
        <f t="shared" si="9"/>
        <v>SEW29</v>
      </c>
    </row>
    <row r="124" spans="1:27">
      <c r="A124" s="79" t="s">
        <v>57</v>
      </c>
      <c r="B124" s="79" t="s">
        <v>105</v>
      </c>
      <c r="C124" s="81">
        <v>0</v>
      </c>
      <c r="D124" s="81">
        <v>0</v>
      </c>
      <c r="E124" s="81">
        <v>0</v>
      </c>
      <c r="F124" s="82">
        <f t="shared" si="5"/>
        <v>0</v>
      </c>
      <c r="G124" s="83"/>
      <c r="H124" s="81">
        <v>0</v>
      </c>
      <c r="I124" s="81">
        <v>81.799100501776365</v>
      </c>
      <c r="J124" s="81">
        <v>19.575419887090121</v>
      </c>
      <c r="K124" s="185">
        <f t="shared" si="14"/>
        <v>101.37452038886649</v>
      </c>
      <c r="L124" s="83"/>
      <c r="M124" s="81">
        <v>0</v>
      </c>
      <c r="N124" s="81">
        <v>0</v>
      </c>
      <c r="O124" s="81">
        <v>0</v>
      </c>
      <c r="P124" s="82">
        <f t="shared" si="7"/>
        <v>0</v>
      </c>
      <c r="Q124" s="83"/>
      <c r="R124" s="81">
        <v>0</v>
      </c>
      <c r="S124" s="81">
        <v>2.213502500000001</v>
      </c>
      <c r="T124" s="81">
        <v>1.8110474999999999</v>
      </c>
      <c r="U124" s="185">
        <f t="shared" si="15"/>
        <v>4.0245500000000014</v>
      </c>
      <c r="V124" s="83"/>
      <c r="W124" s="84">
        <v>1093.9356367987821</v>
      </c>
      <c r="X124" s="84">
        <v>54.581817649953642</v>
      </c>
      <c r="Y124" s="83"/>
      <c r="Z124" s="83"/>
      <c r="AA124" s="79" t="str">
        <f t="shared" si="9"/>
        <v>SEW30</v>
      </c>
    </row>
    <row r="125" spans="1:27">
      <c r="A125" s="79" t="s">
        <v>58</v>
      </c>
      <c r="B125" s="79" t="s">
        <v>39</v>
      </c>
      <c r="C125" s="87" t="s">
        <v>106</v>
      </c>
      <c r="D125" s="81">
        <v>4.3550000000000004</v>
      </c>
      <c r="E125" s="87" t="s">
        <v>106</v>
      </c>
      <c r="F125" s="82">
        <f t="shared" si="5"/>
        <v>4.3550000000000004</v>
      </c>
      <c r="H125" s="87" t="s">
        <v>106</v>
      </c>
      <c r="I125" s="81">
        <v>1.4810000000000001</v>
      </c>
      <c r="J125" s="81">
        <v>2.8740000000000001</v>
      </c>
      <c r="K125" s="82">
        <f t="shared" si="6"/>
        <v>4.3550000000000004</v>
      </c>
      <c r="M125" s="87" t="s">
        <v>106</v>
      </c>
      <c r="N125" s="87" t="s">
        <v>106</v>
      </c>
      <c r="O125" s="81">
        <v>0.10299999999999999</v>
      </c>
      <c r="P125" s="82">
        <f t="shared" si="7"/>
        <v>0.10299999999999999</v>
      </c>
      <c r="R125" s="87" t="s">
        <v>106</v>
      </c>
      <c r="S125" s="81">
        <v>3.5000000000000003E-2</v>
      </c>
      <c r="T125" s="81">
        <v>6.8000000000000005E-2</v>
      </c>
      <c r="U125" s="82">
        <f t="shared" si="8"/>
        <v>0.10300000000000001</v>
      </c>
      <c r="W125" s="84">
        <v>712.70999999999992</v>
      </c>
      <c r="X125" s="84">
        <v>42.331000000000003</v>
      </c>
      <c r="AA125" s="79" t="str">
        <f t="shared" si="9"/>
        <v>SSC23</v>
      </c>
    </row>
    <row r="126" spans="1:27">
      <c r="A126" s="79" t="s">
        <v>58</v>
      </c>
      <c r="B126" s="79" t="s">
        <v>40</v>
      </c>
      <c r="C126" s="87" t="s">
        <v>106</v>
      </c>
      <c r="D126" s="81">
        <v>4.2300000000000004</v>
      </c>
      <c r="E126" s="87" t="s">
        <v>106</v>
      </c>
      <c r="F126" s="82">
        <f t="shared" si="5"/>
        <v>4.2300000000000004</v>
      </c>
      <c r="H126" s="87" t="s">
        <v>106</v>
      </c>
      <c r="I126" s="81">
        <v>2.1150000000000002</v>
      </c>
      <c r="J126" s="81">
        <v>2.1150000000000002</v>
      </c>
      <c r="K126" s="82">
        <f t="shared" si="6"/>
        <v>4.2300000000000004</v>
      </c>
      <c r="M126" s="87" t="s">
        <v>106</v>
      </c>
      <c r="N126" s="87" t="s">
        <v>106</v>
      </c>
      <c r="O126" s="81">
        <v>0.27</v>
      </c>
      <c r="P126" s="82">
        <f t="shared" si="7"/>
        <v>0.27</v>
      </c>
      <c r="R126" s="87" t="s">
        <v>106</v>
      </c>
      <c r="S126" s="81">
        <v>0.13500000000000001</v>
      </c>
      <c r="T126" s="81">
        <v>0.13500000000000001</v>
      </c>
      <c r="U126" s="82">
        <f t="shared" si="8"/>
        <v>0.27</v>
      </c>
      <c r="W126" s="84">
        <v>718.07248959334447</v>
      </c>
      <c r="X126" s="84">
        <v>42.471910406655667</v>
      </c>
      <c r="AA126" s="79" t="str">
        <f t="shared" si="9"/>
        <v>SSC24</v>
      </c>
    </row>
    <row r="127" spans="1:27">
      <c r="A127" s="79" t="s">
        <v>58</v>
      </c>
      <c r="B127" s="79" t="s">
        <v>65</v>
      </c>
      <c r="C127" s="87" t="s">
        <v>106</v>
      </c>
      <c r="D127" s="81">
        <v>4.2300000000000004</v>
      </c>
      <c r="E127" s="87" t="s">
        <v>106</v>
      </c>
      <c r="F127" s="82">
        <f t="shared" si="5"/>
        <v>4.2300000000000004</v>
      </c>
      <c r="H127" s="87" t="s">
        <v>106</v>
      </c>
      <c r="I127" s="81">
        <v>2.1150000000000002</v>
      </c>
      <c r="J127" s="81">
        <v>2.1150000000000002</v>
      </c>
      <c r="K127" s="82">
        <f t="shared" si="6"/>
        <v>4.2300000000000004</v>
      </c>
      <c r="M127" s="87" t="s">
        <v>106</v>
      </c>
      <c r="N127" s="87" t="s">
        <v>106</v>
      </c>
      <c r="O127" s="81">
        <v>0.27</v>
      </c>
      <c r="P127" s="82">
        <f t="shared" si="7"/>
        <v>0.27</v>
      </c>
      <c r="R127" s="87" t="s">
        <v>106</v>
      </c>
      <c r="S127" s="81">
        <v>0.13500000000000001</v>
      </c>
      <c r="T127" s="81">
        <v>0.13500000000000001</v>
      </c>
      <c r="U127" s="82">
        <f t="shared" si="8"/>
        <v>0.27</v>
      </c>
      <c r="W127" s="84">
        <v>723.29924585813694</v>
      </c>
      <c r="X127" s="84">
        <v>42.609254141863303</v>
      </c>
      <c r="AA127" s="79" t="str">
        <f t="shared" si="9"/>
        <v>SSC25</v>
      </c>
    </row>
    <row r="128" spans="1:27">
      <c r="A128" s="79" t="s">
        <v>58</v>
      </c>
      <c r="B128" s="79" t="s">
        <v>101</v>
      </c>
      <c r="C128" s="87" t="s">
        <v>106</v>
      </c>
      <c r="D128" s="81">
        <v>5.8026604205153181</v>
      </c>
      <c r="E128" s="87" t="s">
        <v>106</v>
      </c>
      <c r="F128" s="82">
        <f t="shared" si="5"/>
        <v>5.8026604205153181</v>
      </c>
      <c r="H128" s="87" t="s">
        <v>106</v>
      </c>
      <c r="I128" s="81">
        <v>2.901330210257659</v>
      </c>
      <c r="J128" s="81">
        <v>2.901330210257659</v>
      </c>
      <c r="K128" s="82">
        <f t="shared" si="6"/>
        <v>5.8026604205153181</v>
      </c>
      <c r="M128" s="87" t="s">
        <v>106</v>
      </c>
      <c r="N128" s="87" t="s">
        <v>106</v>
      </c>
      <c r="O128" s="81">
        <v>2.3284731289022349</v>
      </c>
      <c r="P128" s="82">
        <f t="shared" si="7"/>
        <v>2.3284731289022349</v>
      </c>
      <c r="R128" s="87" t="s">
        <v>106</v>
      </c>
      <c r="S128" s="81">
        <v>1.5659800398462991</v>
      </c>
      <c r="T128" s="81">
        <v>0.76249308905593605</v>
      </c>
      <c r="U128" s="82">
        <f t="shared" si="8"/>
        <v>2.3284731289022353</v>
      </c>
      <c r="W128" s="84">
        <v>729.46424585813679</v>
      </c>
      <c r="X128" s="84">
        <v>42.771252154523403</v>
      </c>
      <c r="AA128" s="79" t="str">
        <f t="shared" si="9"/>
        <v>SSC26</v>
      </c>
    </row>
    <row r="129" spans="1:27">
      <c r="A129" s="79" t="s">
        <v>58</v>
      </c>
      <c r="B129" s="79" t="s">
        <v>102</v>
      </c>
      <c r="C129" s="87" t="s">
        <v>106</v>
      </c>
      <c r="D129" s="81">
        <v>5.8026604205153181</v>
      </c>
      <c r="E129" s="87" t="s">
        <v>106</v>
      </c>
      <c r="F129" s="82">
        <f t="shared" si="5"/>
        <v>5.8026604205153181</v>
      </c>
      <c r="H129" s="87" t="s">
        <v>106</v>
      </c>
      <c r="I129" s="81">
        <v>2.901330210257659</v>
      </c>
      <c r="J129" s="81">
        <v>2.901330210257659</v>
      </c>
      <c r="K129" s="82">
        <f t="shared" si="6"/>
        <v>5.8026604205153181</v>
      </c>
      <c r="M129" s="87" t="s">
        <v>106</v>
      </c>
      <c r="N129" s="87" t="s">
        <v>106</v>
      </c>
      <c r="O129" s="81">
        <v>5.2390645400300304</v>
      </c>
      <c r="P129" s="82">
        <f t="shared" si="7"/>
        <v>5.2390645400300304</v>
      </c>
      <c r="R129" s="87" t="s">
        <v>106</v>
      </c>
      <c r="S129" s="81">
        <v>3.5234550896541732</v>
      </c>
      <c r="T129" s="81">
        <v>1.7156094503758561</v>
      </c>
      <c r="U129" s="82">
        <f t="shared" si="8"/>
        <v>5.2390645400300295</v>
      </c>
      <c r="W129" s="84">
        <v>735.29924585813683</v>
      </c>
      <c r="X129" s="84">
        <v>42.924578740715063</v>
      </c>
      <c r="AA129" s="79" t="str">
        <f t="shared" si="9"/>
        <v>SSC27</v>
      </c>
    </row>
    <row r="130" spans="1:27">
      <c r="A130" s="79" t="s">
        <v>58</v>
      </c>
      <c r="B130" s="79" t="s">
        <v>103</v>
      </c>
      <c r="C130" s="87" t="s">
        <v>106</v>
      </c>
      <c r="D130" s="81">
        <v>5.8026604205153181</v>
      </c>
      <c r="E130" s="87" t="s">
        <v>106</v>
      </c>
      <c r="F130" s="82">
        <f t="shared" si="5"/>
        <v>5.8026604205153181</v>
      </c>
      <c r="H130" s="87" t="s">
        <v>106</v>
      </c>
      <c r="I130" s="81">
        <v>2.901330210257659</v>
      </c>
      <c r="J130" s="81">
        <v>2.901330210257659</v>
      </c>
      <c r="K130" s="82">
        <f t="shared" si="6"/>
        <v>5.8026604205153181</v>
      </c>
      <c r="M130" s="87" t="s">
        <v>106</v>
      </c>
      <c r="N130" s="87" t="s">
        <v>106</v>
      </c>
      <c r="O130" s="81">
        <v>5.2390645400300304</v>
      </c>
      <c r="P130" s="82">
        <f t="shared" si="7"/>
        <v>5.2390645400300304</v>
      </c>
      <c r="R130" s="87" t="s">
        <v>106</v>
      </c>
      <c r="S130" s="81">
        <v>3.5234550896541732</v>
      </c>
      <c r="T130" s="81">
        <v>1.7156094503758561</v>
      </c>
      <c r="U130" s="82">
        <f t="shared" si="8"/>
        <v>5.2390645400300295</v>
      </c>
      <c r="W130" s="84">
        <v>741.56174585813676</v>
      </c>
      <c r="X130" s="84">
        <v>43.089138765740827</v>
      </c>
      <c r="AA130" s="79" t="str">
        <f t="shared" si="9"/>
        <v>SSC28</v>
      </c>
    </row>
    <row r="131" spans="1:27">
      <c r="A131" s="79" t="s">
        <v>58</v>
      </c>
      <c r="B131" s="79" t="s">
        <v>104</v>
      </c>
      <c r="C131" s="87" t="s">
        <v>106</v>
      </c>
      <c r="D131" s="81">
        <v>5.8026604205153181</v>
      </c>
      <c r="E131" s="87" t="s">
        <v>106</v>
      </c>
      <c r="F131" s="82">
        <f t="shared" si="5"/>
        <v>5.8026604205153181</v>
      </c>
      <c r="H131" s="87" t="s">
        <v>106</v>
      </c>
      <c r="I131" s="81">
        <v>2.901330210257659</v>
      </c>
      <c r="J131" s="81">
        <v>2.901330210257659</v>
      </c>
      <c r="K131" s="82">
        <f t="shared" si="6"/>
        <v>5.8026604205153181</v>
      </c>
      <c r="M131" s="87" t="s">
        <v>106</v>
      </c>
      <c r="N131" s="87" t="s">
        <v>106</v>
      </c>
      <c r="O131" s="81">
        <v>5.2390645400300304</v>
      </c>
      <c r="P131" s="82">
        <f t="shared" si="7"/>
        <v>5.2390645400300304</v>
      </c>
      <c r="R131" s="87" t="s">
        <v>106</v>
      </c>
      <c r="S131" s="81">
        <v>3.5234550896541732</v>
      </c>
      <c r="T131" s="81">
        <v>1.7156094503758561</v>
      </c>
      <c r="U131" s="82">
        <f t="shared" si="8"/>
        <v>5.2390645400300295</v>
      </c>
      <c r="W131" s="84">
        <v>747.82424585813681</v>
      </c>
      <c r="X131" s="84">
        <v>43.253698790766592</v>
      </c>
      <c r="AA131" s="79" t="str">
        <f t="shared" si="9"/>
        <v>SSC29</v>
      </c>
    </row>
    <row r="132" spans="1:27">
      <c r="A132" s="79" t="s">
        <v>58</v>
      </c>
      <c r="B132" s="79" t="s">
        <v>105</v>
      </c>
      <c r="C132" s="87" t="s">
        <v>106</v>
      </c>
      <c r="D132" s="81">
        <v>5.8026604205153181</v>
      </c>
      <c r="E132" s="87" t="s">
        <v>106</v>
      </c>
      <c r="F132" s="82">
        <f t="shared" si="5"/>
        <v>5.8026604205153181</v>
      </c>
      <c r="H132" s="87" t="s">
        <v>106</v>
      </c>
      <c r="I132" s="81">
        <v>2.901330210257659</v>
      </c>
      <c r="J132" s="81">
        <v>2.901330210257659</v>
      </c>
      <c r="K132" s="82">
        <f t="shared" si="6"/>
        <v>5.8026604205153181</v>
      </c>
      <c r="M132" s="87" t="s">
        <v>106</v>
      </c>
      <c r="N132" s="87" t="s">
        <v>106</v>
      </c>
      <c r="O132" s="81">
        <v>5.2390645400300304</v>
      </c>
      <c r="P132" s="82">
        <f t="shared" si="7"/>
        <v>5.2390645400300304</v>
      </c>
      <c r="R132" s="87" t="s">
        <v>106</v>
      </c>
      <c r="S132" s="81">
        <v>3.5234550896541732</v>
      </c>
      <c r="T132" s="81">
        <v>1.7156094503758561</v>
      </c>
      <c r="U132" s="82">
        <f t="shared" si="8"/>
        <v>5.2390645400300295</v>
      </c>
      <c r="W132" s="84">
        <v>753.89924585813685</v>
      </c>
      <c r="X132" s="84">
        <v>43.413331868935288</v>
      </c>
      <c r="AA132" s="79" t="str">
        <f t="shared" si="9"/>
        <v>SSC30</v>
      </c>
    </row>
    <row r="133" spans="1:27">
      <c r="A133" s="79" t="s">
        <v>56</v>
      </c>
      <c r="B133" s="79" t="s">
        <v>39</v>
      </c>
      <c r="C133" s="81">
        <v>4.6509999999999998</v>
      </c>
      <c r="D133" s="81">
        <v>0</v>
      </c>
      <c r="E133" s="81">
        <v>1.002</v>
      </c>
      <c r="F133" s="82">
        <f t="shared" si="5"/>
        <v>5.6529999999999996</v>
      </c>
      <c r="G133" s="83"/>
      <c r="H133" s="81">
        <v>0</v>
      </c>
      <c r="I133" s="81">
        <v>0</v>
      </c>
      <c r="J133" s="81">
        <v>0</v>
      </c>
      <c r="K133" s="82">
        <f t="shared" si="6"/>
        <v>0</v>
      </c>
      <c r="L133" s="83"/>
      <c r="M133" s="81">
        <v>0.34599999999999997</v>
      </c>
      <c r="N133" s="81">
        <v>8.3000000000000004E-2</v>
      </c>
      <c r="O133" s="81">
        <v>0</v>
      </c>
      <c r="P133" s="82">
        <f t="shared" si="7"/>
        <v>0.42899999999999999</v>
      </c>
      <c r="Q133" s="83"/>
      <c r="R133" s="81">
        <v>0</v>
      </c>
      <c r="S133" s="81">
        <v>0</v>
      </c>
      <c r="T133" s="81">
        <v>0</v>
      </c>
      <c r="U133" s="82">
        <f t="shared" si="8"/>
        <v>0</v>
      </c>
      <c r="V133" s="83"/>
      <c r="W133" s="84">
        <v>296.03500000000003</v>
      </c>
      <c r="X133" s="84">
        <v>14.154</v>
      </c>
      <c r="Y133" s="83"/>
      <c r="Z133" s="83"/>
      <c r="AA133" s="79" t="str">
        <f t="shared" si="9"/>
        <v>SES23</v>
      </c>
    </row>
    <row r="134" spans="1:27">
      <c r="A134" s="79" t="s">
        <v>56</v>
      </c>
      <c r="B134" s="79" t="s">
        <v>40</v>
      </c>
      <c r="C134" s="81">
        <v>2.4809999999999999</v>
      </c>
      <c r="D134" s="81">
        <v>0</v>
      </c>
      <c r="E134" s="81">
        <v>1.1759999999999999</v>
      </c>
      <c r="F134" s="82">
        <f t="shared" ref="F134:F140" si="16">SUM(C134:E134)</f>
        <v>3.657</v>
      </c>
      <c r="G134" s="83"/>
      <c r="H134" s="81">
        <v>0</v>
      </c>
      <c r="I134" s="81">
        <v>0.372</v>
      </c>
      <c r="J134" s="81">
        <v>0</v>
      </c>
      <c r="K134" s="82">
        <f t="shared" ref="K134:K140" si="17">SUM(H134:J134)</f>
        <v>0.372</v>
      </c>
      <c r="L134" s="83"/>
      <c r="M134" s="81">
        <v>0.188</v>
      </c>
      <c r="N134" s="81">
        <v>6.7000000000000004E-2</v>
      </c>
      <c r="O134" s="81">
        <v>0</v>
      </c>
      <c r="P134" s="82">
        <f t="shared" ref="P134:P140" si="18">SUM(M134:O134)</f>
        <v>0.255</v>
      </c>
      <c r="Q134" s="83"/>
      <c r="R134" s="81">
        <v>0</v>
      </c>
      <c r="S134" s="81">
        <v>0</v>
      </c>
      <c r="T134" s="81">
        <v>0</v>
      </c>
      <c r="U134" s="82">
        <f t="shared" ref="U134:U140" si="19">SUM(R134:T134)</f>
        <v>0</v>
      </c>
      <c r="V134" s="83"/>
      <c r="W134" s="84">
        <v>291.07400000000001</v>
      </c>
      <c r="X134" s="84">
        <v>13.667</v>
      </c>
      <c r="Y134" s="83"/>
      <c r="Z134" s="83"/>
      <c r="AA134" s="79" t="str">
        <f t="shared" ref="AA134:AA140" si="20">A134&amp;RIGHT(B134,2)</f>
        <v>SES24</v>
      </c>
    </row>
    <row r="135" spans="1:27">
      <c r="A135" s="79" t="s">
        <v>56</v>
      </c>
      <c r="B135" s="79" t="s">
        <v>65</v>
      </c>
      <c r="C135" s="81">
        <v>1.2404999999999999</v>
      </c>
      <c r="D135" s="81">
        <v>-0.55649999999999988</v>
      </c>
      <c r="E135" s="81">
        <v>0.58799999999999997</v>
      </c>
      <c r="F135" s="82">
        <f t="shared" si="16"/>
        <v>1.272</v>
      </c>
      <c r="G135" s="83"/>
      <c r="H135" s="81">
        <v>0</v>
      </c>
      <c r="I135" s="81">
        <v>0</v>
      </c>
      <c r="J135" s="81">
        <v>0</v>
      </c>
      <c r="K135" s="82">
        <f t="shared" si="17"/>
        <v>0</v>
      </c>
      <c r="L135" s="83"/>
      <c r="M135" s="81">
        <v>9.4E-2</v>
      </c>
      <c r="N135" s="81">
        <v>3.3500000000000002E-2</v>
      </c>
      <c r="O135" s="81">
        <v>0.13300000000000001</v>
      </c>
      <c r="P135" s="82">
        <f t="shared" si="18"/>
        <v>0.26050000000000001</v>
      </c>
      <c r="Q135" s="83"/>
      <c r="R135" s="81">
        <v>0</v>
      </c>
      <c r="S135" s="81">
        <v>0</v>
      </c>
      <c r="T135" s="81">
        <v>0</v>
      </c>
      <c r="U135" s="82">
        <f t="shared" si="19"/>
        <v>0</v>
      </c>
      <c r="V135" s="83"/>
      <c r="W135" s="84">
        <v>292.58482720413622</v>
      </c>
      <c r="X135" s="84">
        <v>13.755000000000001</v>
      </c>
      <c r="Y135" s="83"/>
      <c r="Z135" s="83"/>
      <c r="AA135" s="79" t="str">
        <f t="shared" si="20"/>
        <v>SES25</v>
      </c>
    </row>
    <row r="136" spans="1:27">
      <c r="A136" s="79" t="s">
        <v>56</v>
      </c>
      <c r="B136" s="79" t="s">
        <v>101</v>
      </c>
      <c r="C136" s="81">
        <v>0</v>
      </c>
      <c r="D136" s="81">
        <v>0</v>
      </c>
      <c r="E136" s="81">
        <v>0</v>
      </c>
      <c r="F136" s="82">
        <f t="shared" si="16"/>
        <v>0</v>
      </c>
      <c r="G136" s="83"/>
      <c r="H136" s="81">
        <v>0</v>
      </c>
      <c r="I136" s="81">
        <v>34.907400000000003</v>
      </c>
      <c r="J136" s="81">
        <v>3.8786</v>
      </c>
      <c r="K136" s="82">
        <f t="shared" si="17"/>
        <v>38.786000000000001</v>
      </c>
      <c r="L136" s="83"/>
      <c r="M136" s="81">
        <v>0</v>
      </c>
      <c r="N136" s="81">
        <v>0</v>
      </c>
      <c r="O136" s="81">
        <v>0</v>
      </c>
      <c r="P136" s="82">
        <f t="shared" si="18"/>
        <v>0</v>
      </c>
      <c r="Q136" s="83"/>
      <c r="R136" s="81">
        <v>0</v>
      </c>
      <c r="S136" s="81">
        <v>1.72</v>
      </c>
      <c r="T136" s="81">
        <v>0</v>
      </c>
      <c r="U136" s="82">
        <f t="shared" si="19"/>
        <v>1.72</v>
      </c>
      <c r="V136" s="83"/>
      <c r="W136" s="84">
        <v>294.29829137302812</v>
      </c>
      <c r="X136" s="84">
        <v>13.839182601402859</v>
      </c>
      <c r="Y136" s="83"/>
      <c r="Z136" s="83"/>
      <c r="AA136" s="79" t="str">
        <f t="shared" si="20"/>
        <v>SES26</v>
      </c>
    </row>
    <row r="137" spans="1:27">
      <c r="A137" s="79" t="s">
        <v>56</v>
      </c>
      <c r="B137" s="79" t="s">
        <v>102</v>
      </c>
      <c r="C137" s="81">
        <v>0</v>
      </c>
      <c r="D137" s="81">
        <v>0</v>
      </c>
      <c r="E137" s="81">
        <v>0</v>
      </c>
      <c r="F137" s="82">
        <f t="shared" si="16"/>
        <v>0</v>
      </c>
      <c r="G137" s="83"/>
      <c r="H137" s="81">
        <v>0</v>
      </c>
      <c r="I137" s="81">
        <v>34.907400000000003</v>
      </c>
      <c r="J137" s="81">
        <v>3.8786</v>
      </c>
      <c r="K137" s="82">
        <f t="shared" si="17"/>
        <v>38.786000000000001</v>
      </c>
      <c r="L137" s="83"/>
      <c r="M137" s="81">
        <v>0</v>
      </c>
      <c r="N137" s="81">
        <v>0</v>
      </c>
      <c r="O137" s="81">
        <v>0</v>
      </c>
      <c r="P137" s="82">
        <f t="shared" si="18"/>
        <v>0</v>
      </c>
      <c r="Q137" s="83"/>
      <c r="R137" s="81">
        <v>0</v>
      </c>
      <c r="S137" s="81">
        <v>1.72</v>
      </c>
      <c r="T137" s="81">
        <v>0</v>
      </c>
      <c r="U137" s="82">
        <f t="shared" si="19"/>
        <v>1.72</v>
      </c>
      <c r="V137" s="83"/>
      <c r="W137" s="84">
        <v>293.23010768107321</v>
      </c>
      <c r="X137" s="84">
        <v>13.88318260140287</v>
      </c>
      <c r="Y137" s="83"/>
      <c r="Z137" s="83"/>
      <c r="AA137" s="79" t="str">
        <f t="shared" si="20"/>
        <v>SES27</v>
      </c>
    </row>
    <row r="138" spans="1:27">
      <c r="A138" s="79" t="s">
        <v>56</v>
      </c>
      <c r="B138" s="79" t="s">
        <v>103</v>
      </c>
      <c r="C138" s="81">
        <v>0</v>
      </c>
      <c r="D138" s="81">
        <v>0</v>
      </c>
      <c r="E138" s="81">
        <v>0</v>
      </c>
      <c r="F138" s="82">
        <f t="shared" si="16"/>
        <v>0</v>
      </c>
      <c r="G138" s="83"/>
      <c r="H138" s="81">
        <v>0</v>
      </c>
      <c r="I138" s="81">
        <v>34.907400000000003</v>
      </c>
      <c r="J138" s="81">
        <v>3.8786</v>
      </c>
      <c r="K138" s="82">
        <f t="shared" si="17"/>
        <v>38.786000000000001</v>
      </c>
      <c r="L138" s="83"/>
      <c r="M138" s="81">
        <v>0</v>
      </c>
      <c r="N138" s="81">
        <v>0</v>
      </c>
      <c r="O138" s="81">
        <v>0</v>
      </c>
      <c r="P138" s="82">
        <f t="shared" si="18"/>
        <v>0</v>
      </c>
      <c r="Q138" s="83"/>
      <c r="R138" s="81">
        <v>0</v>
      </c>
      <c r="S138" s="81">
        <v>1.72</v>
      </c>
      <c r="T138" s="81">
        <v>0</v>
      </c>
      <c r="U138" s="82">
        <f t="shared" si="19"/>
        <v>1.72</v>
      </c>
      <c r="V138" s="83"/>
      <c r="W138" s="84">
        <v>295.57855979605512</v>
      </c>
      <c r="X138" s="84">
        <v>13.997590267627251</v>
      </c>
      <c r="Y138" s="83"/>
      <c r="Z138" s="83"/>
      <c r="AA138" s="79" t="str">
        <f t="shared" si="20"/>
        <v>SES28</v>
      </c>
    </row>
    <row r="139" spans="1:27">
      <c r="A139" s="79" t="s">
        <v>56</v>
      </c>
      <c r="B139" s="79" t="s">
        <v>104</v>
      </c>
      <c r="C139" s="81">
        <v>0</v>
      </c>
      <c r="D139" s="81">
        <v>0</v>
      </c>
      <c r="E139" s="81">
        <v>0</v>
      </c>
      <c r="F139" s="82">
        <f t="shared" si="16"/>
        <v>0</v>
      </c>
      <c r="G139" s="83"/>
      <c r="H139" s="81">
        <v>0</v>
      </c>
      <c r="I139" s="81">
        <v>34.907400000000003</v>
      </c>
      <c r="J139" s="81">
        <v>3.8786</v>
      </c>
      <c r="K139" s="82">
        <f t="shared" si="17"/>
        <v>38.786000000000001</v>
      </c>
      <c r="L139" s="83"/>
      <c r="M139" s="81">
        <v>0</v>
      </c>
      <c r="N139" s="81">
        <v>0</v>
      </c>
      <c r="O139" s="81">
        <v>0</v>
      </c>
      <c r="P139" s="82">
        <f t="shared" si="18"/>
        <v>0</v>
      </c>
      <c r="Q139" s="83"/>
      <c r="R139" s="81">
        <v>0</v>
      </c>
      <c r="S139" s="81">
        <v>1.72</v>
      </c>
      <c r="T139" s="81">
        <v>0</v>
      </c>
      <c r="U139" s="82">
        <f t="shared" si="19"/>
        <v>1.72</v>
      </c>
      <c r="V139" s="83"/>
      <c r="W139" s="84">
        <v>295.51248072963472</v>
      </c>
      <c r="X139" s="84">
        <v>14.020314340491749</v>
      </c>
      <c r="Y139" s="83"/>
      <c r="Z139" s="83"/>
      <c r="AA139" s="79" t="str">
        <f t="shared" si="20"/>
        <v>SES29</v>
      </c>
    </row>
    <row r="140" spans="1:27">
      <c r="A140" s="79" t="s">
        <v>56</v>
      </c>
      <c r="B140" s="79" t="s">
        <v>105</v>
      </c>
      <c r="C140" s="81">
        <v>0</v>
      </c>
      <c r="D140" s="81">
        <v>0</v>
      </c>
      <c r="E140" s="81">
        <v>0</v>
      </c>
      <c r="F140" s="82">
        <f t="shared" si="16"/>
        <v>0</v>
      </c>
      <c r="G140" s="83"/>
      <c r="H140" s="81">
        <v>0</v>
      </c>
      <c r="I140" s="81">
        <v>34.907400000000003</v>
      </c>
      <c r="J140" s="81">
        <v>3.8786</v>
      </c>
      <c r="K140" s="82">
        <f t="shared" si="17"/>
        <v>38.786000000000001</v>
      </c>
      <c r="L140" s="83"/>
      <c r="M140" s="81">
        <v>0</v>
      </c>
      <c r="N140" s="81">
        <v>0</v>
      </c>
      <c r="O140" s="81">
        <v>0</v>
      </c>
      <c r="P140" s="82">
        <f t="shared" si="18"/>
        <v>0</v>
      </c>
      <c r="Q140" s="83"/>
      <c r="R140" s="81">
        <v>0</v>
      </c>
      <c r="S140" s="81">
        <v>1.72</v>
      </c>
      <c r="T140" s="81">
        <v>0</v>
      </c>
      <c r="U140" s="82">
        <f t="shared" si="19"/>
        <v>1.72</v>
      </c>
      <c r="V140" s="83"/>
      <c r="W140" s="84">
        <v>297.30566045724117</v>
      </c>
      <c r="X140" s="84">
        <v>14.10989920449868</v>
      </c>
      <c r="Y140" s="83"/>
      <c r="Z140" s="83"/>
      <c r="AA140" s="79" t="str">
        <f t="shared" si="20"/>
        <v>SES30</v>
      </c>
    </row>
  </sheetData>
  <mergeCells count="5">
    <mergeCell ref="C1:F1"/>
    <mergeCell ref="H1:K1"/>
    <mergeCell ref="M1:P1"/>
    <mergeCell ref="R1:U1"/>
    <mergeCell ref="W1:X1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AE66B-1092-4B2D-8A58-34C6512C9537}">
  <sheetPr codeName="Sheet6">
    <tabColor rgb="FFFFDB8E"/>
  </sheetPr>
  <dimension ref="A1:F15"/>
  <sheetViews>
    <sheetView zoomScale="80" zoomScaleNormal="80" workbookViewId="0">
      <selection activeCell="A2" sqref="A2"/>
    </sheetView>
  </sheetViews>
  <sheetFormatPr defaultColWidth="9" defaultRowHeight="14.25"/>
  <cols>
    <col min="1" max="1" width="9" style="71"/>
    <col min="2" max="2" width="15.42578125" style="71" customWidth="1"/>
    <col min="3" max="5" width="9" style="71"/>
    <col min="6" max="6" width="35.5703125" style="71" customWidth="1"/>
    <col min="7" max="16384" width="9" style="71"/>
  </cols>
  <sheetData>
    <row r="1" spans="1:6" ht="15">
      <c r="A1" s="195" t="s">
        <v>107</v>
      </c>
    </row>
    <row r="2" spans="1:6">
      <c r="A2" s="71" t="s">
        <v>108</v>
      </c>
    </row>
    <row r="4" spans="1:6">
      <c r="C4" s="208" t="s">
        <v>109</v>
      </c>
      <c r="D4" s="209"/>
      <c r="E4" s="210"/>
    </row>
    <row r="5" spans="1:6">
      <c r="A5" s="67" t="s">
        <v>110</v>
      </c>
      <c r="B5" s="68" t="s">
        <v>111</v>
      </c>
      <c r="C5" s="69" t="s">
        <v>40</v>
      </c>
      <c r="D5" s="70" t="s">
        <v>65</v>
      </c>
      <c r="E5" s="67" t="s">
        <v>112</v>
      </c>
      <c r="F5" s="194" t="s">
        <v>113</v>
      </c>
    </row>
    <row r="6" spans="1:6" ht="48.4" customHeight="1">
      <c r="A6" s="211" t="s">
        <v>27</v>
      </c>
      <c r="B6" s="72" t="s">
        <v>114</v>
      </c>
      <c r="C6" s="69"/>
      <c r="D6" s="73">
        <v>4007</v>
      </c>
      <c r="E6" s="74">
        <f>D6+D7</f>
        <v>59880</v>
      </c>
      <c r="F6" s="206"/>
    </row>
    <row r="7" spans="1:6" ht="12.4" customHeight="1">
      <c r="A7" s="212"/>
      <c r="B7" s="75" t="s">
        <v>115</v>
      </c>
      <c r="C7" s="76"/>
      <c r="D7" s="77">
        <v>55873</v>
      </c>
      <c r="E7" s="75"/>
      <c r="F7" s="207"/>
    </row>
    <row r="8" spans="1:6" ht="14.25" customHeight="1">
      <c r="A8" s="211" t="s">
        <v>59</v>
      </c>
      <c r="B8" s="72" t="s">
        <v>114</v>
      </c>
      <c r="C8" s="69">
        <v>29843</v>
      </c>
      <c r="D8" s="70">
        <v>36113</v>
      </c>
      <c r="E8" s="68">
        <f>SUM(C8:D9)</f>
        <v>131000</v>
      </c>
      <c r="F8" s="204" t="s">
        <v>116</v>
      </c>
    </row>
    <row r="9" spans="1:6" ht="39.75" customHeight="1">
      <c r="A9" s="212"/>
      <c r="B9" s="75" t="s">
        <v>115</v>
      </c>
      <c r="C9" s="76">
        <v>19875</v>
      </c>
      <c r="D9" s="78">
        <v>45169</v>
      </c>
      <c r="E9" s="75"/>
      <c r="F9" s="205"/>
    </row>
    <row r="10" spans="1:6">
      <c r="A10" s="211" t="s">
        <v>46</v>
      </c>
      <c r="B10" s="72"/>
      <c r="C10" s="69"/>
      <c r="D10" s="70">
        <v>27970</v>
      </c>
      <c r="E10" s="68">
        <f>SUM(C10:D11)</f>
        <v>40115</v>
      </c>
      <c r="F10" s="204" t="s">
        <v>117</v>
      </c>
    </row>
    <row r="11" spans="1:6" ht="39.75" customHeight="1">
      <c r="A11" s="212"/>
      <c r="B11" s="75"/>
      <c r="C11" s="76"/>
      <c r="D11" s="78">
        <v>12145</v>
      </c>
      <c r="E11" s="75"/>
      <c r="F11" s="205"/>
    </row>
    <row r="12" spans="1:6" ht="48.4" customHeight="1">
      <c r="A12" s="211" t="s">
        <v>51</v>
      </c>
      <c r="B12" s="72" t="s">
        <v>114</v>
      </c>
      <c r="C12" s="69"/>
      <c r="D12" s="73"/>
      <c r="E12" s="74">
        <f>D12+D13</f>
        <v>16000</v>
      </c>
      <c r="F12" s="206"/>
    </row>
    <row r="13" spans="1:6">
      <c r="A13" s="212"/>
      <c r="B13" s="75" t="s">
        <v>115</v>
      </c>
      <c r="C13" s="76"/>
      <c r="D13" s="77">
        <v>16000</v>
      </c>
      <c r="E13" s="75"/>
      <c r="F13" s="207"/>
    </row>
    <row r="14" spans="1:6">
      <c r="A14" s="202" t="s">
        <v>50</v>
      </c>
      <c r="B14" s="72" t="s">
        <v>114</v>
      </c>
      <c r="C14" s="69"/>
      <c r="D14" s="73">
        <v>18923</v>
      </c>
      <c r="E14" s="74">
        <f>D14+D15</f>
        <v>20000</v>
      </c>
      <c r="F14" s="204" t="s">
        <v>118</v>
      </c>
    </row>
    <row r="15" spans="1:6">
      <c r="A15" s="203"/>
      <c r="B15" s="75" t="s">
        <v>115</v>
      </c>
      <c r="C15" s="76"/>
      <c r="D15" s="77">
        <v>1077</v>
      </c>
      <c r="E15" s="75"/>
      <c r="F15" s="205"/>
    </row>
  </sheetData>
  <mergeCells count="11">
    <mergeCell ref="C4:E4"/>
    <mergeCell ref="A10:A11"/>
    <mergeCell ref="A12:A13"/>
    <mergeCell ref="A6:A7"/>
    <mergeCell ref="A8:A9"/>
    <mergeCell ref="A14:A15"/>
    <mergeCell ref="F8:F9"/>
    <mergeCell ref="F6:F7"/>
    <mergeCell ref="F10:F11"/>
    <mergeCell ref="F12:F13"/>
    <mergeCell ref="F14:F1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49241-F927-41DE-8ECC-CF1B7A9DB4C2}">
  <sheetPr codeName="Sheet7">
    <tabColor rgb="FFCCCCCE"/>
  </sheetPr>
  <dimension ref="A1"/>
  <sheetViews>
    <sheetView zoomScale="80" zoomScaleNormal="80" workbookViewId="0"/>
  </sheetViews>
  <sheetFormatPr defaultColWidth="9" defaultRowHeight="14.25"/>
  <cols>
    <col min="1" max="16384" width="9" style="1"/>
  </cols>
  <sheetData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6346A-AFA7-442D-932E-EE703767C821}">
  <sheetPr codeName="Sheet8">
    <tabColor rgb="FFCCCCCE"/>
  </sheetPr>
  <dimension ref="A1:AN83"/>
  <sheetViews>
    <sheetView zoomScale="80" zoomScaleNormal="80" workbookViewId="0"/>
  </sheetViews>
  <sheetFormatPr defaultColWidth="9" defaultRowHeight="13.15"/>
  <cols>
    <col min="1" max="1" width="9" style="4" customWidth="1"/>
    <col min="2" max="13" width="9.28515625" style="4" bestFit="1" customWidth="1"/>
    <col min="14" max="14" width="10.140625" style="4" bestFit="1" customWidth="1"/>
    <col min="15" max="15" width="10" style="4" customWidth="1"/>
    <col min="16" max="21" width="10.140625" style="4" bestFit="1" customWidth="1"/>
    <col min="22" max="22" width="9.28515625" style="4" bestFit="1" customWidth="1"/>
    <col min="23" max="26" width="10.140625" style="4" bestFit="1" customWidth="1"/>
    <col min="27" max="28" width="11.28515625" style="4" bestFit="1" customWidth="1"/>
    <col min="29" max="30" width="10.140625" style="4" bestFit="1" customWidth="1"/>
    <col min="31" max="38" width="9.140625" style="4" bestFit="1" customWidth="1"/>
    <col min="39" max="39" width="9.7109375" style="4" bestFit="1" customWidth="1"/>
    <col min="40" max="40" width="9.140625" style="4" bestFit="1" customWidth="1"/>
    <col min="41" max="16384" width="9" style="4"/>
  </cols>
  <sheetData>
    <row r="1" spans="1:40">
      <c r="A1" s="3" t="s">
        <v>119</v>
      </c>
    </row>
    <row r="3" spans="1:40">
      <c r="B3" s="213" t="s">
        <v>120</v>
      </c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5"/>
      <c r="O3" s="216" t="s">
        <v>121</v>
      </c>
      <c r="P3" s="217"/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8"/>
      <c r="AB3" s="219" t="s">
        <v>122</v>
      </c>
      <c r="AC3" s="220"/>
      <c r="AD3" s="220"/>
      <c r="AE3" s="220"/>
      <c r="AF3" s="220"/>
      <c r="AG3" s="220"/>
      <c r="AH3" s="220"/>
      <c r="AI3" s="220"/>
      <c r="AJ3" s="220"/>
      <c r="AK3" s="220"/>
      <c r="AL3" s="220"/>
      <c r="AM3" s="220"/>
      <c r="AN3" s="221"/>
    </row>
    <row r="4" spans="1:40">
      <c r="A4" s="27" t="s">
        <v>110</v>
      </c>
      <c r="B4" s="27" t="s">
        <v>28</v>
      </c>
      <c r="C4" s="28" t="s">
        <v>29</v>
      </c>
      <c r="D4" s="28" t="s">
        <v>30</v>
      </c>
      <c r="E4" s="28" t="s">
        <v>31</v>
      </c>
      <c r="F4" s="28" t="s">
        <v>32</v>
      </c>
      <c r="G4" s="28" t="s">
        <v>33</v>
      </c>
      <c r="H4" s="28" t="s">
        <v>34</v>
      </c>
      <c r="I4" s="28" t="s">
        <v>35</v>
      </c>
      <c r="J4" s="28" t="s">
        <v>36</v>
      </c>
      <c r="K4" s="28" t="s">
        <v>37</v>
      </c>
      <c r="L4" s="28" t="s">
        <v>38</v>
      </c>
      <c r="M4" s="28" t="s">
        <v>39</v>
      </c>
      <c r="N4" s="29" t="s">
        <v>40</v>
      </c>
      <c r="O4" s="27" t="s">
        <v>28</v>
      </c>
      <c r="P4" s="28" t="s">
        <v>29</v>
      </c>
      <c r="Q4" s="28" t="s">
        <v>30</v>
      </c>
      <c r="R4" s="28" t="s">
        <v>31</v>
      </c>
      <c r="S4" s="28" t="s">
        <v>32</v>
      </c>
      <c r="T4" s="28" t="s">
        <v>33</v>
      </c>
      <c r="U4" s="28" t="s">
        <v>34</v>
      </c>
      <c r="V4" s="28" t="s">
        <v>35</v>
      </c>
      <c r="W4" s="28" t="s">
        <v>36</v>
      </c>
      <c r="X4" s="28" t="s">
        <v>37</v>
      </c>
      <c r="Y4" s="28" t="s">
        <v>38</v>
      </c>
      <c r="Z4" s="28" t="s">
        <v>39</v>
      </c>
      <c r="AA4" s="29" t="s">
        <v>40</v>
      </c>
      <c r="AB4" s="27" t="s">
        <v>28</v>
      </c>
      <c r="AC4" s="28" t="s">
        <v>29</v>
      </c>
      <c r="AD4" s="28" t="s">
        <v>30</v>
      </c>
      <c r="AE4" s="28" t="s">
        <v>31</v>
      </c>
      <c r="AF4" s="28" t="s">
        <v>32</v>
      </c>
      <c r="AG4" s="28" t="s">
        <v>33</v>
      </c>
      <c r="AH4" s="28" t="s">
        <v>34</v>
      </c>
      <c r="AI4" s="28" t="s">
        <v>35</v>
      </c>
      <c r="AJ4" s="28" t="s">
        <v>36</v>
      </c>
      <c r="AK4" s="28" t="s">
        <v>37</v>
      </c>
      <c r="AL4" s="28" t="s">
        <v>38</v>
      </c>
      <c r="AM4" s="28" t="s">
        <v>39</v>
      </c>
      <c r="AN4" s="29" t="s">
        <v>40</v>
      </c>
    </row>
    <row r="5" spans="1:40">
      <c r="A5" s="30" t="s">
        <v>51</v>
      </c>
      <c r="B5" s="30">
        <f>_xlfn.IFNA(INDEX('Historic replacements'!$E$3:$E$233, MATCH('Household rates'!$A5&amp;RIGHT('Household rates'!B$4,2), 'Historic replacements'!$A$3:$A$233,0)),"")</f>
        <v>14.507</v>
      </c>
      <c r="C5" s="4">
        <f>_xlfn.IFNA(INDEX('Historic replacements'!$E$3:$E$233, MATCH('Household rates'!$A5&amp;RIGHT('Household rates'!C$4,2), 'Historic replacements'!$A$3:$A$233,0)),"")</f>
        <v>13.971</v>
      </c>
      <c r="D5" s="4">
        <f>_xlfn.IFNA(INDEX('Historic replacements'!$E$3:$E$233, MATCH('Household rates'!$A5&amp;RIGHT('Household rates'!D$4,2), 'Historic replacements'!$A$3:$A$233,0)),"")</f>
        <v>14.394</v>
      </c>
      <c r="E5" s="4">
        <f>_xlfn.IFNA(INDEX('Historic replacements'!$E$3:$E$233, MATCH('Household rates'!$A5&amp;RIGHT('Household rates'!E$4,2), 'Historic replacements'!$A$3:$A$233,0)),"")</f>
        <v>11.944000000000001</v>
      </c>
      <c r="F5" s="4">
        <f>_xlfn.IFNA(INDEX('Historic replacements'!$E$3:$E$233, MATCH('Household rates'!$A5&amp;RIGHT('Household rates'!F$4,2), 'Historic replacements'!$A$3:$A$233,0)),"")</f>
        <v>7.9619999999999997</v>
      </c>
      <c r="G5" s="4">
        <f>_xlfn.IFNA(INDEX('Historic replacements'!$E$3:$E$233, MATCH('Household rates'!$A5&amp;RIGHT('Household rates'!G$4,2), 'Historic replacements'!$A$3:$A$233,0)),"")</f>
        <v>15.365</v>
      </c>
      <c r="H5" s="4">
        <f>_xlfn.IFNA(INDEX('Historic replacements'!$E$3:$E$233, MATCH('Household rates'!$A5&amp;RIGHT('Household rates'!H$4,2), 'Historic replacements'!$A$3:$A$233,0)),"")</f>
        <v>12.539</v>
      </c>
      <c r="I5" s="4">
        <f>_xlfn.IFNA(INDEX('Historic replacements'!$E$3:$E$233, MATCH('Household rates'!$A5&amp;RIGHT('Household rates'!I$4,2), 'Historic replacements'!$A$3:$A$233,0)),"")</f>
        <v>14.682</v>
      </c>
      <c r="J5" s="4">
        <f>_xlfn.IFNA(INDEX('Historic replacements'!$E$3:$E$233, MATCH('Household rates'!$A5&amp;RIGHT('Household rates'!J$4,2), 'Historic replacements'!$A$3:$A$233,0)),"")</f>
        <v>11.173</v>
      </c>
      <c r="K5" s="4">
        <f>_xlfn.IFNA(INDEX('Historic replacements'!$E$3:$E$233, MATCH('Household rates'!$A5&amp;RIGHT('Household rates'!K$4,2), 'Historic replacements'!$A$3:$A$233,0)),"")</f>
        <v>10.656000000000001</v>
      </c>
      <c r="L5" s="4">
        <f>_xlfn.IFNA(INDEX('Historic replacements'!$E$3:$E$233, MATCH('Household rates'!$A5&amp;RIGHT('Household rates'!L$4,2), 'Historic replacements'!$A$3:$A$233,0)),"")</f>
        <v>11.585000000000001</v>
      </c>
      <c r="M5" s="4">
        <f>_xlfn.IFNA(INDEX('Historic replacements'!$E$3:$E$233, MATCH('Household rates'!$A5&amp;RIGHT('Household rates'!M$4,2), 'Historic replacements'!$A$3:$A$233,0)),"")</f>
        <v>12.254</v>
      </c>
      <c r="N5" s="31">
        <f>_xlfn.IFNA(INDEX('Historic replacements'!$E$3:$E$233, MATCH('Household rates'!$A5&amp;RIGHT('Household rates'!N$4,2), 'Historic replacements'!$A$3:$A$233,0)),"")</f>
        <v>13.711</v>
      </c>
      <c r="O5" s="35">
        <f>_xlfn.IFNA(INDEX('Historic replacements'!$G$3:$G$233, MATCH('Household rates'!$A5&amp;RIGHT('Household rates'!O$4,2), 'Historic replacements'!$A$3:$A$233, 0)),"")</f>
        <v>1360.7929999999999</v>
      </c>
      <c r="P5" s="36">
        <f>_xlfn.IFNA(INDEX('Historic replacements'!$G$3:$G$233, MATCH('Household rates'!$A5&amp;RIGHT('Household rates'!P$4,2), 'Historic replacements'!$A$3:$A$233, 0)),"")</f>
        <v>1369.8587500000001</v>
      </c>
      <c r="Q5" s="36">
        <f>_xlfn.IFNA(INDEX('Historic replacements'!$G$3:$G$233, MATCH('Household rates'!$A5&amp;RIGHT('Household rates'!Q$4,2), 'Historic replacements'!$A$3:$A$233, 0)),"")</f>
        <v>1379.6089999999999</v>
      </c>
      <c r="R5" s="36">
        <f>_xlfn.IFNA(INDEX('Historic replacements'!$G$3:$G$233, MATCH('Household rates'!$A5&amp;RIGHT('Household rates'!R$4,2), 'Historic replacements'!$A$3:$A$233, 0)),"")</f>
        <v>1386.97</v>
      </c>
      <c r="S5" s="36">
        <f>_xlfn.IFNA(INDEX('Historic replacements'!$G$3:$G$233, MATCH('Household rates'!$A5&amp;RIGHT('Household rates'!S$4,2), 'Historic replacements'!$A$3:$A$233, 0)),"")</f>
        <v>1394.173</v>
      </c>
      <c r="T5" s="36">
        <f>_xlfn.IFNA(INDEX('Historic replacements'!$G$3:$G$233, MATCH('Household rates'!$A5&amp;RIGHT('Household rates'!T$4,2), 'Historic replacements'!$A$3:$A$233, 0)),"")</f>
        <v>1414.07</v>
      </c>
      <c r="U5" s="36">
        <f>_xlfn.IFNA(INDEX('Historic replacements'!$G$3:$G$233, MATCH('Household rates'!$A5&amp;RIGHT('Household rates'!U$4,2), 'Historic replacements'!$A$3:$A$233, 0)),"")</f>
        <v>1425.7950000000001</v>
      </c>
      <c r="V5" s="36">
        <f>_xlfn.IFNA(INDEX('Historic replacements'!$G$3:$G$233, MATCH('Household rates'!$A5&amp;RIGHT('Household rates'!V$4,2), 'Historic replacements'!$A$3:$A$233, 0)),"")</f>
        <v>1438.973</v>
      </c>
      <c r="W5" s="36">
        <f>_xlfn.IFNA(INDEX('Historic replacements'!$G$3:$G$233, MATCH('Household rates'!$A5&amp;RIGHT('Household rates'!W$4,2), 'Historic replacements'!$A$3:$A$233, 0)),"")</f>
        <v>1451.1289999999999</v>
      </c>
      <c r="X5" s="36">
        <f>_xlfn.IFNA(INDEX('Historic replacements'!$G$3:$G$233, MATCH('Household rates'!$A5&amp;RIGHT('Household rates'!X$4,2), 'Historic replacements'!$A$3:$A$233, 0)),"")</f>
        <v>1466.8109999999999</v>
      </c>
      <c r="Y5" s="36">
        <f>_xlfn.IFNA(INDEX('Historic replacements'!$G$3:$G$233, MATCH('Household rates'!$A5&amp;RIGHT('Household rates'!Y$4,2), 'Historic replacements'!$A$3:$A$233, 0)),"")</f>
        <v>1482.4179999999999</v>
      </c>
      <c r="Z5" s="36">
        <f>_xlfn.IFNA(INDEX('Historic replacements'!$G$3:$G$233, MATCH('Household rates'!$A5&amp;RIGHT('Household rates'!Z$4,2), 'Historic replacements'!$A$3:$A$233, 0)),"")</f>
        <v>1497.146</v>
      </c>
      <c r="AA5" s="37">
        <f>_xlfn.IFNA(INDEX('Historic replacements'!$G$3:$G$233, MATCH('Household rates'!$A5&amp;RIGHT('Household rates'!AA$4,2), 'Historic replacements'!$A$3:$A$233, 0)),"")</f>
        <v>1508.9</v>
      </c>
      <c r="AB5" s="35">
        <f>_xlfn.IFNA(INDEX('Historic replacements'!$H$3:$H$233, MATCH('Household rates'!$A5&amp;RIGHT('Household rates'!AB$4,2), 'Historic replacements'!$A$3:$A$233,0)),"")</f>
        <v>596.68549999999993</v>
      </c>
      <c r="AC5" s="36">
        <f>_xlfn.IFNA(INDEX('Historic replacements'!$H$3:$H$233, MATCH('Household rates'!$A5&amp;RIGHT('Household rates'!AC$4,2), 'Historic replacements'!$A$3:$A$233,0)),"")</f>
        <v>622.51649999999995</v>
      </c>
      <c r="AD5" s="36">
        <f>_xlfn.IFNA(INDEX('Historic replacements'!$H$3:$H$233, MATCH('Household rates'!$A5&amp;RIGHT('Household rates'!AD$4,2), 'Historic replacements'!$A$3:$A$233,0)),"")</f>
        <v>642.75938461538499</v>
      </c>
      <c r="AE5" s="36">
        <f>_xlfn.IFNA(INDEX('Historic replacements'!$H$3:$H$233, MATCH('Household rates'!$A5&amp;RIGHT('Household rates'!AE$4,2), 'Historic replacements'!$A$3:$A$233,0)),"")</f>
        <v>658.11750000000006</v>
      </c>
      <c r="AF5" s="36">
        <f>_xlfn.IFNA(INDEX('Historic replacements'!$H$3:$H$233, MATCH('Household rates'!$A5&amp;RIGHT('Household rates'!AF$4,2), 'Historic replacements'!$A$3:$A$233,0)),"")</f>
        <v>673.26699999999983</v>
      </c>
      <c r="AG5" s="36">
        <f>_xlfn.IFNA(INDEX('Historic replacements'!$H$3:$H$233, MATCH('Household rates'!$A5&amp;RIGHT('Household rates'!AG$4,2), 'Historic replacements'!$A$3:$A$233,0)),"")</f>
        <v>694.96050000000014</v>
      </c>
      <c r="AH5" s="36">
        <f>_xlfn.IFNA(INDEX('Historic replacements'!$H$3:$H$233, MATCH('Household rates'!$A5&amp;RIGHT('Household rates'!AH$4,2), 'Historic replacements'!$A$3:$A$233,0)),"")</f>
        <v>727.5920000000001</v>
      </c>
      <c r="AI5" s="36">
        <f>_xlfn.IFNA(INDEX('Historic replacements'!$H$3:$H$233, MATCH('Household rates'!$A5&amp;RIGHT('Household rates'!AI$4,2), 'Historic replacements'!$A$3:$A$233,0)),"")</f>
        <v>768.87699999999995</v>
      </c>
      <c r="AJ5" s="36">
        <f>_xlfn.IFNA(INDEX('Historic replacements'!$H$3:$H$233, MATCH('Household rates'!$A5&amp;RIGHT('Household rates'!AJ$4,2), 'Historic replacements'!$A$3:$A$233,0)),"")</f>
        <v>824.726</v>
      </c>
      <c r="AK5" s="36">
        <f>_xlfn.IFNA(INDEX('Historic replacements'!$H$3:$H$233, MATCH('Household rates'!$A5&amp;RIGHT('Household rates'!AK$4,2), 'Historic replacements'!$A$3:$A$233,0)),"")</f>
        <v>866.02700000000004</v>
      </c>
      <c r="AL5" s="36">
        <f>_xlfn.IFNA(INDEX('Historic replacements'!$H$3:$H$233, MATCH('Household rates'!$A5&amp;RIGHT('Household rates'!AL$4,2), 'Historic replacements'!$A$3:$A$233,0)),"")</f>
        <v>904.04600000000005</v>
      </c>
      <c r="AM5" s="36">
        <f>_xlfn.IFNA(INDEX('Historic replacements'!$H$3:$H$233, MATCH('Household rates'!$A5&amp;RIGHT('Household rates'!AM$4,2), 'Historic replacements'!$A$3:$A$233,0)),"")</f>
        <v>950.62900000000002</v>
      </c>
      <c r="AN5" s="37">
        <f>_xlfn.IFNA(INDEX('Historic replacements'!$H$3:$H$233, MATCH('Household rates'!$A5&amp;RIGHT('Household rates'!AN$4,2), 'Historic replacements'!$A$3:$A$233,0)),"")</f>
        <v>1005.074</v>
      </c>
    </row>
    <row r="6" spans="1:40">
      <c r="A6" s="30" t="s">
        <v>27</v>
      </c>
      <c r="B6" s="30">
        <f>_xlfn.IFNA(INDEX('Historic replacements'!$E$3:$E$233, MATCH('Household rates'!$A6&amp;RIGHT('Household rates'!B$4,2), 'Historic replacements'!$A$3:$A$233,0)),"")</f>
        <v>116.352</v>
      </c>
      <c r="C6" s="4">
        <f>_xlfn.IFNA(INDEX('Historic replacements'!$E$3:$E$233, MATCH('Household rates'!$A6&amp;RIGHT('Household rates'!C$4,2), 'Historic replacements'!$A$3:$A$233,0)),"")</f>
        <v>112.854</v>
      </c>
      <c r="D6" s="4">
        <f>_xlfn.IFNA(INDEX('Historic replacements'!$E$3:$E$233, MATCH('Household rates'!$A6&amp;RIGHT('Household rates'!D$4,2), 'Historic replacements'!$A$3:$A$233,0)),"")</f>
        <v>115.33799999999999</v>
      </c>
      <c r="E6" s="4">
        <f>_xlfn.IFNA(INDEX('Historic replacements'!$E$3:$E$233, MATCH('Household rates'!$A6&amp;RIGHT('Household rates'!E$4,2), 'Historic replacements'!$A$3:$A$233,0)),"")</f>
        <v>114.762</v>
      </c>
      <c r="F6" s="4">
        <f>_xlfn.IFNA(INDEX('Historic replacements'!$E$3:$E$233, MATCH('Household rates'!$A6&amp;RIGHT('Household rates'!F$4,2), 'Historic replacements'!$A$3:$A$233,0)),"")</f>
        <v>61.04</v>
      </c>
      <c r="G6" s="4">
        <f>_xlfn.IFNA(INDEX('Historic replacements'!$E$3:$E$233, MATCH('Household rates'!$A6&amp;RIGHT('Household rates'!G$4,2), 'Historic replacements'!$A$3:$A$233,0)),"")</f>
        <v>85.959000000000003</v>
      </c>
      <c r="H6" s="4">
        <f>_xlfn.IFNA(INDEX('Historic replacements'!$E$3:$E$233, MATCH('Household rates'!$A6&amp;RIGHT('Household rates'!H$4,2), 'Historic replacements'!$A$3:$A$233,0)),"")</f>
        <v>91.518000000000001</v>
      </c>
      <c r="I6" s="4">
        <f>_xlfn.IFNA(INDEX('Historic replacements'!$E$3:$E$233, MATCH('Household rates'!$A6&amp;RIGHT('Household rates'!I$4,2), 'Historic replacements'!$A$3:$A$233,0)),"")</f>
        <v>92.328000000000003</v>
      </c>
      <c r="J6" s="4">
        <f>_xlfn.IFNA(INDEX('Historic replacements'!$E$3:$E$233, MATCH('Household rates'!$A6&amp;RIGHT('Household rates'!J$4,2), 'Historic replacements'!$A$3:$A$233,0)),"")</f>
        <v>88.037000000000006</v>
      </c>
      <c r="K6" s="4">
        <f>_xlfn.IFNA(INDEX('Historic replacements'!$E$3:$E$233, MATCH('Household rates'!$A6&amp;RIGHT('Household rates'!K$4,2), 'Historic replacements'!$A$3:$A$233,0)),"")</f>
        <v>201.58799999999999</v>
      </c>
      <c r="L6" s="4">
        <f>_xlfn.IFNA(INDEX('Historic replacements'!$E$3:$E$233, MATCH('Household rates'!$A6&amp;RIGHT('Household rates'!L$4,2), 'Historic replacements'!$A$3:$A$233,0)),"")</f>
        <v>276.49199999999996</v>
      </c>
      <c r="M6" s="4">
        <f>_xlfn.IFNA(INDEX('Historic replacements'!$E$3:$E$233, MATCH('Household rates'!$A6&amp;RIGHT('Household rates'!M$4,2), 'Historic replacements'!$A$3:$A$233,0)),"")</f>
        <v>241.77800000000002</v>
      </c>
      <c r="N6" s="31">
        <f>_xlfn.IFNA(INDEX('Historic replacements'!$E$3:$E$233, MATCH('Household rates'!$A6&amp;RIGHT('Household rates'!N$4,2), 'Historic replacements'!$A$3:$A$233,0)),"")</f>
        <v>250.41200000000001</v>
      </c>
      <c r="O6" s="30">
        <f>_xlfn.IFNA(INDEX('Historic replacements'!$G$3:$G$233, MATCH('Household rates'!$A6&amp;RIGHT('Household rates'!O$4,2), 'Historic replacements'!$A$3:$A$233, 0)),"")</f>
        <v>1980.1</v>
      </c>
      <c r="P6" s="4">
        <f>_xlfn.IFNA(INDEX('Historic replacements'!$G$3:$G$233, MATCH('Household rates'!$A6&amp;RIGHT('Household rates'!P$4,2), 'Historic replacements'!$A$3:$A$233, 0)),"")</f>
        <v>1995.7660000000001</v>
      </c>
      <c r="Q6" s="4">
        <f>_xlfn.IFNA(INDEX('Historic replacements'!$G$3:$G$233, MATCH('Household rates'!$A6&amp;RIGHT('Household rates'!Q$4,2), 'Historic replacements'!$A$3:$A$233, 0)),"")</f>
        <v>2012.3330000000001</v>
      </c>
      <c r="R6" s="4">
        <f>_xlfn.IFNA(INDEX('Historic replacements'!$G$3:$G$233, MATCH('Household rates'!$A6&amp;RIGHT('Household rates'!R$4,2), 'Historic replacements'!$A$3:$A$233, 0)),"")</f>
        <v>2030.116</v>
      </c>
      <c r="S6" s="4">
        <f>_xlfn.IFNA(INDEX('Historic replacements'!$G$3:$G$233, MATCH('Household rates'!$A6&amp;RIGHT('Household rates'!S$4,2), 'Historic replacements'!$A$3:$A$233, 0)),"")</f>
        <v>2045.03</v>
      </c>
      <c r="T6" s="4">
        <f>_xlfn.IFNA(INDEX('Historic replacements'!$G$3:$G$233, MATCH('Household rates'!$A6&amp;RIGHT('Household rates'!T$4,2), 'Historic replacements'!$A$3:$A$233, 0)),"")</f>
        <v>2044.885</v>
      </c>
      <c r="U6" s="4">
        <f>_xlfn.IFNA(INDEX('Historic replacements'!$G$3:$G$233, MATCH('Household rates'!$A6&amp;RIGHT('Household rates'!U$4,2), 'Historic replacements'!$A$3:$A$233, 0)),"")</f>
        <v>2072.837</v>
      </c>
      <c r="V6" s="4">
        <f>_xlfn.IFNA(INDEX('Historic replacements'!$G$3:$G$233, MATCH('Household rates'!$A6&amp;RIGHT('Household rates'!V$4,2), 'Historic replacements'!$A$3:$A$233, 0)),"")</f>
        <v>2089.2809999999999</v>
      </c>
      <c r="W6" s="4">
        <f>_xlfn.IFNA(INDEX('Historic replacements'!$G$3:$G$233, MATCH('Household rates'!$A6&amp;RIGHT('Household rates'!W$4,2), 'Historic replacements'!$A$3:$A$233, 0)),"")</f>
        <v>2115.9470000000001</v>
      </c>
      <c r="X6" s="4">
        <f>_xlfn.IFNA(INDEX('Historic replacements'!$G$3:$G$233, MATCH('Household rates'!$A6&amp;RIGHT('Household rates'!X$4,2), 'Historic replacements'!$A$3:$A$233, 0)),"")</f>
        <v>2116.299</v>
      </c>
      <c r="Y6" s="4">
        <f>_xlfn.IFNA(INDEX('Historic replacements'!$G$3:$G$233, MATCH('Household rates'!$A6&amp;RIGHT('Household rates'!Y$4,2), 'Historic replacements'!$A$3:$A$233, 0)),"")</f>
        <v>2144.6219999999998</v>
      </c>
      <c r="Z6" s="4">
        <f>_xlfn.IFNA(INDEX('Historic replacements'!$G$3:$G$233, MATCH('Household rates'!$A6&amp;RIGHT('Household rates'!Z$4,2), 'Historic replacements'!$A$3:$A$233, 0)),"")</f>
        <v>2166.8939999999998</v>
      </c>
      <c r="AA6" s="31">
        <f>_xlfn.IFNA(INDEX('Historic replacements'!$G$3:$G$233, MATCH('Household rates'!$A6&amp;RIGHT('Household rates'!AA$4,2), 'Historic replacements'!$A$3:$A$233, 0)),"")</f>
        <v>2183.4749999999999</v>
      </c>
      <c r="AB6" s="30">
        <f>_xlfn.IFNA(INDEX('Historic replacements'!$H$3:$H$233, MATCH('Household rates'!$A6&amp;RIGHT('Household rates'!AB$4,2), 'Historic replacements'!$A$3:$A$233,0)),"")</f>
        <v>1310.415</v>
      </c>
      <c r="AC6" s="4">
        <f>_xlfn.IFNA(INDEX('Historic replacements'!$H$3:$H$233, MATCH('Household rates'!$A6&amp;RIGHT('Household rates'!AC$4,2), 'Historic replacements'!$A$3:$A$233,0)),"")</f>
        <v>1374.9250000000002</v>
      </c>
      <c r="AD6" s="4">
        <f>_xlfn.IFNA(INDEX('Historic replacements'!$H$3:$H$233, MATCH('Household rates'!$A6&amp;RIGHT('Household rates'!AD$4,2), 'Historic replacements'!$A$3:$A$233,0)),"")</f>
        <v>1432.67</v>
      </c>
      <c r="AE6" s="4">
        <f>_xlfn.IFNA(INDEX('Historic replacements'!$H$3:$H$233, MATCH('Household rates'!$A6&amp;RIGHT('Household rates'!AE$4,2), 'Historic replacements'!$A$3:$A$233,0)),"")</f>
        <v>1485.365</v>
      </c>
      <c r="AF6" s="4">
        <f>_xlfn.IFNA(INDEX('Historic replacements'!$H$3:$H$233, MATCH('Household rates'!$A6&amp;RIGHT('Household rates'!AF$4,2), 'Historic replacements'!$A$3:$A$233,0)),"")</f>
        <v>1512.5640000000001</v>
      </c>
      <c r="AG6" s="4">
        <f>_xlfn.IFNA(INDEX('Historic replacements'!$H$3:$H$233, MATCH('Household rates'!$A6&amp;RIGHT('Household rates'!AG$4,2), 'Historic replacements'!$A$3:$A$233,0)),"")</f>
        <v>1555.0549999999998</v>
      </c>
      <c r="AH6" s="4">
        <f>_xlfn.IFNA(INDEX('Historic replacements'!$H$3:$H$233, MATCH('Household rates'!$A6&amp;RIGHT('Household rates'!AH$4,2), 'Historic replacements'!$A$3:$A$233,0)),"")</f>
        <v>1590.329</v>
      </c>
      <c r="AI6" s="4">
        <f>_xlfn.IFNA(INDEX('Historic replacements'!$H$3:$H$233, MATCH('Household rates'!$A6&amp;RIGHT('Household rates'!AI$4,2), 'Historic replacements'!$A$3:$A$233,0)),"")</f>
        <v>1640.4749999999999</v>
      </c>
      <c r="AJ6" s="4">
        <f>_xlfn.IFNA(INDEX('Historic replacements'!$H$3:$H$233, MATCH('Household rates'!$A6&amp;RIGHT('Household rates'!AJ$4,2), 'Historic replacements'!$A$3:$A$233,0)),"")</f>
        <v>1663.251</v>
      </c>
      <c r="AK6" s="4">
        <f>_xlfn.IFNA(INDEX('Historic replacements'!$H$3:$H$233, MATCH('Household rates'!$A6&amp;RIGHT('Household rates'!AK$4,2), 'Historic replacements'!$A$3:$A$233,0)),"")</f>
        <v>1724.6559999999999</v>
      </c>
      <c r="AL6" s="4">
        <f>_xlfn.IFNA(INDEX('Historic replacements'!$H$3:$H$233, MATCH('Household rates'!$A6&amp;RIGHT('Household rates'!AL$4,2), 'Historic replacements'!$A$3:$A$233,0)),"")</f>
        <v>1766.7439999999999</v>
      </c>
      <c r="AM6" s="4">
        <f>_xlfn.IFNA(INDEX('Historic replacements'!$H$3:$H$233, MATCH('Household rates'!$A6&amp;RIGHT('Household rates'!AM$4,2), 'Historic replacements'!$A$3:$A$233,0)),"")</f>
        <v>1802.9269999999999</v>
      </c>
      <c r="AN6" s="31">
        <f>_xlfn.IFNA(INDEX('Historic replacements'!$H$3:$H$233, MATCH('Household rates'!$A6&amp;RIGHT('Household rates'!AN$4,2), 'Historic replacements'!$A$3:$A$233,0)),"")</f>
        <v>1829.489</v>
      </c>
    </row>
    <row r="7" spans="1:40">
      <c r="A7" s="30" t="s">
        <v>52</v>
      </c>
      <c r="B7" s="30">
        <f>_xlfn.IFNA(INDEX('Historic replacements'!$E$3:$E$233, MATCH('Household rates'!$A7&amp;RIGHT('Household rates'!B$4,2), 'Historic replacements'!$A$3:$A$233,0)),"")</f>
        <v>8.9540000000000006</v>
      </c>
      <c r="C7" s="4">
        <f>_xlfn.IFNA(INDEX('Historic replacements'!$E$3:$E$233, MATCH('Household rates'!$A7&amp;RIGHT('Household rates'!C$4,2), 'Historic replacements'!$A$3:$A$233,0)),"")</f>
        <v>9.5259999999999998</v>
      </c>
      <c r="D7" s="4">
        <f>_xlfn.IFNA(INDEX('Historic replacements'!$E$3:$E$233, MATCH('Household rates'!$A7&amp;RIGHT('Household rates'!D$4,2), 'Historic replacements'!$A$3:$A$233,0)),"")</f>
        <v>7.4539999999999997</v>
      </c>
      <c r="E7" s="4">
        <f>_xlfn.IFNA(INDEX('Historic replacements'!$E$3:$E$233, MATCH('Household rates'!$A7&amp;RIGHT('Household rates'!E$4,2), 'Historic replacements'!$A$3:$A$233,0)),"")</f>
        <v>6.86</v>
      </c>
      <c r="F7" s="4">
        <f>_xlfn.IFNA(INDEX('Historic replacements'!$E$3:$E$233, MATCH('Household rates'!$A7&amp;RIGHT('Household rates'!F$4,2), 'Historic replacements'!$A$3:$A$233,0)),"")</f>
        <v>3.6589999999999998</v>
      </c>
      <c r="G7" s="4">
        <f>_xlfn.IFNA(INDEX('Historic replacements'!$E$3:$E$233, MATCH('Household rates'!$A7&amp;RIGHT('Household rates'!G$4,2), 'Historic replacements'!$A$3:$A$233,0)),"")</f>
        <v>1.2410000000000001</v>
      </c>
      <c r="H7" s="4">
        <f>_xlfn.IFNA(INDEX('Historic replacements'!$E$3:$E$233, MATCH('Household rates'!$A7&amp;RIGHT('Household rates'!H$4,2), 'Historic replacements'!$A$3:$A$233,0)),"")</f>
        <v>1.5089999999999999</v>
      </c>
      <c r="I7" s="4">
        <f>_xlfn.IFNA(INDEX('Historic replacements'!$E$3:$E$233, MATCH('Household rates'!$A7&amp;RIGHT('Household rates'!I$4,2), 'Historic replacements'!$A$3:$A$233,0)),"")</f>
        <v>2.0129999999999999</v>
      </c>
      <c r="J7" s="4">
        <f>_xlfn.IFNA(INDEX('Historic replacements'!$E$3:$E$233, MATCH('Household rates'!$A7&amp;RIGHT('Household rates'!J$4,2), 'Historic replacements'!$A$3:$A$233,0)),"")</f>
        <v>2.3620000000000001</v>
      </c>
      <c r="K7" s="4">
        <f>_xlfn.IFNA(INDEX('Historic replacements'!$E$3:$E$233, MATCH('Household rates'!$A7&amp;RIGHT('Household rates'!K$4,2), 'Historic replacements'!$A$3:$A$233,0)),"")</f>
        <v>1.827</v>
      </c>
      <c r="L7" s="4">
        <f>_xlfn.IFNA(INDEX('Historic replacements'!$E$3:$E$233, MATCH('Household rates'!$A7&amp;RIGHT('Household rates'!L$4,2), 'Historic replacements'!$A$3:$A$233,0)),"")</f>
        <v>2.048</v>
      </c>
      <c r="M7" s="4">
        <f>_xlfn.IFNA(INDEX('Historic replacements'!$E$3:$E$233, MATCH('Household rates'!$A7&amp;RIGHT('Household rates'!M$4,2), 'Historic replacements'!$A$3:$A$233,0)),"")</f>
        <v>3.35</v>
      </c>
      <c r="N7" s="31">
        <f>_xlfn.IFNA(INDEX('Historic replacements'!$E$3:$E$233, MATCH('Household rates'!$A7&amp;RIGHT('Household rates'!N$4,2), 'Historic replacements'!$A$3:$A$233,0)),"")</f>
        <v>4.1470000000000002</v>
      </c>
      <c r="O7" s="30">
        <f>_xlfn.IFNA(INDEX('Historic replacements'!$G$3:$G$233, MATCH('Household rates'!$A7&amp;RIGHT('Household rates'!O$4,2), 'Historic replacements'!$A$3:$A$233, 0)),"")</f>
        <v>477.46300000000002</v>
      </c>
      <c r="P7" s="4">
        <f>_xlfn.IFNA(INDEX('Historic replacements'!$G$3:$G$233, MATCH('Household rates'!$A7&amp;RIGHT('Household rates'!P$4,2), 'Historic replacements'!$A$3:$A$233, 0)),"")</f>
        <v>481.197</v>
      </c>
      <c r="Q7" s="4">
        <f>_xlfn.IFNA(INDEX('Historic replacements'!$G$3:$G$233, MATCH('Household rates'!$A7&amp;RIGHT('Household rates'!Q$4,2), 'Historic replacements'!$A$3:$A$233, 0)),"")</f>
        <v>484.62400000000002</v>
      </c>
      <c r="R7" s="4">
        <f>_xlfn.IFNA(INDEX('Historic replacements'!$G$3:$G$233, MATCH('Household rates'!$A7&amp;RIGHT('Household rates'!R$4,2), 'Historic replacements'!$A$3:$A$233, 0)),"")</f>
        <v>487.87299999999999</v>
      </c>
      <c r="S7" s="4">
        <f>_xlfn.IFNA(INDEX('Historic replacements'!$G$3:$G$233, MATCH('Household rates'!$A7&amp;RIGHT('Household rates'!S$4,2), 'Historic replacements'!$A$3:$A$233, 0)),"")</f>
        <v>492.04599999999999</v>
      </c>
      <c r="T7" s="4">
        <f>_xlfn.IFNA(INDEX('Historic replacements'!$G$3:$G$233, MATCH('Household rates'!$A7&amp;RIGHT('Household rates'!T$4,2), 'Historic replacements'!$A$3:$A$233, 0)),"")</f>
        <v>496.77800000000002</v>
      </c>
      <c r="U7" s="4">
        <f>_xlfn.IFNA(INDEX('Historic replacements'!$G$3:$G$233, MATCH('Household rates'!$A7&amp;RIGHT('Household rates'!U$4,2), 'Historic replacements'!$A$3:$A$233, 0)),"")</f>
        <v>502.63299999999998</v>
      </c>
      <c r="V7" s="4">
        <f>_xlfn.IFNA(INDEX('Historic replacements'!$G$3:$G$233, MATCH('Household rates'!$A7&amp;RIGHT('Household rates'!V$4,2), 'Historic replacements'!$A$3:$A$233, 0)),"")</f>
        <v>507.50799999999998</v>
      </c>
      <c r="W7" s="4">
        <f>_xlfn.IFNA(INDEX('Historic replacements'!$G$3:$G$233, MATCH('Household rates'!$A7&amp;RIGHT('Household rates'!W$4,2), 'Historic replacements'!$A$3:$A$233, 0)),"")</f>
        <v>512.48500000000001</v>
      </c>
      <c r="X7" s="4">
        <f>_xlfn.IFNA(INDEX('Historic replacements'!$G$3:$G$233, MATCH('Household rates'!$A7&amp;RIGHT('Household rates'!X$4,2), 'Historic replacements'!$A$3:$A$233, 0)),"")</f>
        <v>514.76700000000005</v>
      </c>
      <c r="Y7" s="4">
        <f>_xlfn.IFNA(INDEX('Historic replacements'!$G$3:$G$233, MATCH('Household rates'!$A7&amp;RIGHT('Household rates'!Y$4,2), 'Historic replacements'!$A$3:$A$233, 0)),"")</f>
        <v>520.06299999999999</v>
      </c>
      <c r="Z7" s="4">
        <f>_xlfn.IFNA(INDEX('Historic replacements'!$G$3:$G$233, MATCH('Household rates'!$A7&amp;RIGHT('Household rates'!Z$4,2), 'Historic replacements'!$A$3:$A$233, 0)),"")</f>
        <v>524.45600000000002</v>
      </c>
      <c r="AA7" s="31">
        <f>_xlfn.IFNA(INDEX('Historic replacements'!$G$3:$G$233, MATCH('Household rates'!$A7&amp;RIGHT('Household rates'!AA$4,2), 'Historic replacements'!$A$3:$A$233, 0)),"")</f>
        <v>527.87900000000002</v>
      </c>
      <c r="AB7" s="30">
        <f>_xlfn.IFNA(INDEX('Historic replacements'!$H$3:$H$233, MATCH('Household rates'!$A7&amp;RIGHT('Household rates'!AB$4,2), 'Historic replacements'!$A$3:$A$233,0)),"")</f>
        <v>173.679</v>
      </c>
      <c r="AC7" s="4">
        <f>_xlfn.IFNA(INDEX('Historic replacements'!$H$3:$H$233, MATCH('Household rates'!$A7&amp;RIGHT('Household rates'!AC$4,2), 'Historic replacements'!$A$3:$A$233,0)),"")</f>
        <v>186.376</v>
      </c>
      <c r="AD7" s="4">
        <f>_xlfn.IFNA(INDEX('Historic replacements'!$H$3:$H$233, MATCH('Household rates'!$A7&amp;RIGHT('Household rates'!AD$4,2), 'Historic replacements'!$A$3:$A$233,0)),"")</f>
        <v>199.774</v>
      </c>
      <c r="AE7" s="4">
        <f>_xlfn.IFNA(INDEX('Historic replacements'!$H$3:$H$233, MATCH('Household rates'!$A7&amp;RIGHT('Household rates'!AE$4,2), 'Historic replacements'!$A$3:$A$233,0)),"")</f>
        <v>212.71800000000002</v>
      </c>
      <c r="AF7" s="4">
        <f>_xlfn.IFNA(INDEX('Historic replacements'!$H$3:$H$233, MATCH('Household rates'!$A7&amp;RIGHT('Household rates'!AF$4,2), 'Historic replacements'!$A$3:$A$233,0)),"")</f>
        <v>224.316</v>
      </c>
      <c r="AG7" s="4">
        <f>_xlfn.IFNA(INDEX('Historic replacements'!$H$3:$H$233, MATCH('Household rates'!$A7&amp;RIGHT('Household rates'!AG$4,2), 'Historic replacements'!$A$3:$A$233,0)),"")</f>
        <v>234.738</v>
      </c>
      <c r="AH7" s="4">
        <f>_xlfn.IFNA(INDEX('Historic replacements'!$H$3:$H$233, MATCH('Household rates'!$A7&amp;RIGHT('Household rates'!AH$4,2), 'Historic replacements'!$A$3:$A$233,0)),"")</f>
        <v>250.16300000000001</v>
      </c>
      <c r="AI7" s="4">
        <f>_xlfn.IFNA(INDEX('Historic replacements'!$H$3:$H$233, MATCH('Household rates'!$A7&amp;RIGHT('Household rates'!AI$4,2), 'Historic replacements'!$A$3:$A$233,0)),"")</f>
        <v>269.39400000000001</v>
      </c>
      <c r="AJ7" s="4">
        <f>_xlfn.IFNA(INDEX('Historic replacements'!$H$3:$H$233, MATCH('Household rates'!$A7&amp;RIGHT('Household rates'!AJ$4,2), 'Historic replacements'!$A$3:$A$233,0)),"")</f>
        <v>286.47300000000001</v>
      </c>
      <c r="AK7" s="4">
        <f>_xlfn.IFNA(INDEX('Historic replacements'!$H$3:$H$233, MATCH('Household rates'!$A7&amp;RIGHT('Household rates'!AK$4,2), 'Historic replacements'!$A$3:$A$233,0)),"")</f>
        <v>299.19799999999998</v>
      </c>
      <c r="AL7" s="4">
        <f>_xlfn.IFNA(INDEX('Historic replacements'!$H$3:$H$233, MATCH('Household rates'!$A7&amp;RIGHT('Household rates'!AL$4,2), 'Historic replacements'!$A$3:$A$233,0)),"")</f>
        <v>311.85700000000003</v>
      </c>
      <c r="AM7" s="4">
        <f>_xlfn.IFNA(INDEX('Historic replacements'!$H$3:$H$233, MATCH('Household rates'!$A7&amp;RIGHT('Household rates'!AM$4,2), 'Historic replacements'!$A$3:$A$233,0)),"")</f>
        <v>326.60300000000001</v>
      </c>
      <c r="AN7" s="31">
        <f>_xlfn.IFNA(INDEX('Historic replacements'!$H$3:$H$233, MATCH('Household rates'!$A7&amp;RIGHT('Household rates'!AN$4,2), 'Historic replacements'!$A$3:$A$233,0)),"")</f>
        <v>342.87400000000002</v>
      </c>
    </row>
    <row r="8" spans="1:40">
      <c r="A8" s="30" t="s">
        <v>53</v>
      </c>
      <c r="B8" s="30">
        <f>_xlfn.IFNA(INDEX('Historic replacements'!$E$3:$E$233, MATCH('Household rates'!$A8&amp;RIGHT('Household rates'!B$4,2), 'Historic replacements'!$A$3:$A$233,0)),"")</f>
        <v>5.6769999999999996</v>
      </c>
      <c r="C8" s="4">
        <f>_xlfn.IFNA(INDEX('Historic replacements'!$E$3:$E$233, MATCH('Household rates'!$A8&amp;RIGHT('Household rates'!C$4,2), 'Historic replacements'!$A$3:$A$233,0)),"")</f>
        <v>5.0419999999999998</v>
      </c>
      <c r="D8" s="4">
        <f>_xlfn.IFNA(INDEX('Historic replacements'!$E$3:$E$233, MATCH('Household rates'!$A8&amp;RIGHT('Household rates'!D$4,2), 'Historic replacements'!$A$3:$A$233,0)),"")</f>
        <v>4.5010000000000003</v>
      </c>
      <c r="E8" s="4">
        <f>_xlfn.IFNA(INDEX('Historic replacements'!$E$3:$E$233, MATCH('Household rates'!$A8&amp;RIGHT('Household rates'!E$4,2), 'Historic replacements'!$A$3:$A$233,0)),"")</f>
        <v>3.8719999999999999</v>
      </c>
      <c r="F8" s="4">
        <f>_xlfn.IFNA(INDEX('Historic replacements'!$E$3:$E$233, MATCH('Household rates'!$A8&amp;RIGHT('Household rates'!F$4,2), 'Historic replacements'!$A$3:$A$233,0)),"")</f>
        <v>4.8529999999999998</v>
      </c>
      <c r="G8" s="4" t="str">
        <f>_xlfn.IFNA(INDEX('Historic replacements'!$E$3:$E$233, MATCH('Household rates'!$A8&amp;RIGHT('Household rates'!G$4,2), 'Historic replacements'!$A$3:$A$233,0)),"")</f>
        <v/>
      </c>
      <c r="H8" s="4" t="str">
        <f>_xlfn.IFNA(INDEX('Historic replacements'!$E$3:$E$233, MATCH('Household rates'!$A8&amp;RIGHT('Household rates'!H$4,2), 'Historic replacements'!$A$3:$A$233,0)),"")</f>
        <v/>
      </c>
      <c r="I8" s="4" t="str">
        <f>_xlfn.IFNA(INDEX('Historic replacements'!$E$3:$E$233, MATCH('Household rates'!$A8&amp;RIGHT('Household rates'!I$4,2), 'Historic replacements'!$A$3:$A$233,0)),"")</f>
        <v/>
      </c>
      <c r="J8" s="4" t="str">
        <f>_xlfn.IFNA(INDEX('Historic replacements'!$E$3:$E$233, MATCH('Household rates'!$A8&amp;RIGHT('Household rates'!J$4,2), 'Historic replacements'!$A$3:$A$233,0)),"")</f>
        <v/>
      </c>
      <c r="K8" s="4" t="str">
        <f>_xlfn.IFNA(INDEX('Historic replacements'!$E$3:$E$233, MATCH('Household rates'!$A8&amp;RIGHT('Household rates'!K$4,2), 'Historic replacements'!$A$3:$A$233,0)),"")</f>
        <v/>
      </c>
      <c r="L8" s="4" t="str">
        <f>_xlfn.IFNA(INDEX('Historic replacements'!$E$3:$E$233, MATCH('Household rates'!$A8&amp;RIGHT('Household rates'!L$4,2), 'Historic replacements'!$A$3:$A$233,0)),"")</f>
        <v/>
      </c>
      <c r="M8" s="4" t="str">
        <f>_xlfn.IFNA(INDEX('Historic replacements'!$E$3:$E$233, MATCH('Household rates'!$A8&amp;RIGHT('Household rates'!M$4,2), 'Historic replacements'!$A$3:$A$233,0)),"")</f>
        <v/>
      </c>
      <c r="N8" s="31" t="str">
        <f>_xlfn.IFNA(INDEX('Historic replacements'!$E$3:$E$233, MATCH('Household rates'!$A8&amp;RIGHT('Household rates'!N$4,2), 'Historic replacements'!$A$3:$A$233,0)),"")</f>
        <v/>
      </c>
      <c r="O8" s="30">
        <f>_xlfn.IFNA(INDEX('Historic replacements'!$G$3:$G$233, MATCH('Household rates'!$A8&amp;RIGHT('Household rates'!O$4,2), 'Historic replacements'!$A$3:$A$233, 0)),"")</f>
        <v>186.49487999999999</v>
      </c>
      <c r="P8" s="4">
        <f>_xlfn.IFNA(INDEX('Historic replacements'!$G$3:$G$233, MATCH('Household rates'!$A8&amp;RIGHT('Household rates'!P$4,2), 'Historic replacements'!$A$3:$A$233, 0)),"")</f>
        <v>186.79</v>
      </c>
      <c r="Q8" s="4">
        <f>_xlfn.IFNA(INDEX('Historic replacements'!$G$3:$G$233, MATCH('Household rates'!$A8&amp;RIGHT('Household rates'!Q$4,2), 'Historic replacements'!$A$3:$A$233, 0)),"")</f>
        <v>187.92509799762399</v>
      </c>
      <c r="R8" s="4">
        <f>_xlfn.IFNA(INDEX('Historic replacements'!$G$3:$G$233, MATCH('Household rates'!$A8&amp;RIGHT('Household rates'!R$4,2), 'Historic replacements'!$A$3:$A$233, 0)),"")</f>
        <v>188.81799893025101</v>
      </c>
      <c r="S8" s="4">
        <f>_xlfn.IFNA(INDEX('Historic replacements'!$G$3:$G$233, MATCH('Household rates'!$A8&amp;RIGHT('Household rates'!S$4,2), 'Historic replacements'!$A$3:$A$233, 0)),"")</f>
        <v>189.15700000000001</v>
      </c>
      <c r="T8" s="4" t="str">
        <f>_xlfn.IFNA(INDEX('Historic replacements'!$G$3:$G$233, MATCH('Household rates'!$A8&amp;RIGHT('Household rates'!T$4,2), 'Historic replacements'!$A$3:$A$233, 0)),"")</f>
        <v/>
      </c>
      <c r="U8" s="4" t="str">
        <f>_xlfn.IFNA(INDEX('Historic replacements'!$G$3:$G$233, MATCH('Household rates'!$A8&amp;RIGHT('Household rates'!U$4,2), 'Historic replacements'!$A$3:$A$233, 0)),"")</f>
        <v/>
      </c>
      <c r="V8" s="4" t="str">
        <f>_xlfn.IFNA(INDEX('Historic replacements'!$G$3:$G$233, MATCH('Household rates'!$A8&amp;RIGHT('Household rates'!V$4,2), 'Historic replacements'!$A$3:$A$233, 0)),"")</f>
        <v/>
      </c>
      <c r="W8" s="4" t="str">
        <f>_xlfn.IFNA(INDEX('Historic replacements'!$G$3:$G$233, MATCH('Household rates'!$A8&amp;RIGHT('Household rates'!W$4,2), 'Historic replacements'!$A$3:$A$233, 0)),"")</f>
        <v/>
      </c>
      <c r="X8" s="4" t="str">
        <f>_xlfn.IFNA(INDEX('Historic replacements'!$G$3:$G$233, MATCH('Household rates'!$A8&amp;RIGHT('Household rates'!X$4,2), 'Historic replacements'!$A$3:$A$233, 0)),"")</f>
        <v/>
      </c>
      <c r="Y8" s="4" t="str">
        <f>_xlfn.IFNA(INDEX('Historic replacements'!$G$3:$G$233, MATCH('Household rates'!$A8&amp;RIGHT('Household rates'!Y$4,2), 'Historic replacements'!$A$3:$A$233, 0)),"")</f>
        <v/>
      </c>
      <c r="Z8" s="4" t="str">
        <f>_xlfn.IFNA(INDEX('Historic replacements'!$G$3:$G$233, MATCH('Household rates'!$A8&amp;RIGHT('Household rates'!Z$4,2), 'Historic replacements'!$A$3:$A$233, 0)),"")</f>
        <v/>
      </c>
      <c r="AA8" s="31" t="str">
        <f>_xlfn.IFNA(INDEX('Historic replacements'!$G$3:$G$233, MATCH('Household rates'!$A8&amp;RIGHT('Household rates'!AA$4,2), 'Historic replacements'!$A$3:$A$233, 0)),"")</f>
        <v/>
      </c>
      <c r="AB8" s="30">
        <f>_xlfn.IFNA(INDEX('Historic replacements'!$H$3:$H$233, MATCH('Household rates'!$A8&amp;RIGHT('Household rates'!AB$4,2), 'Historic replacements'!$A$3:$A$233,0)),"")</f>
        <v>110.58999999999999</v>
      </c>
      <c r="AC8" s="4">
        <f>_xlfn.IFNA(INDEX('Historic replacements'!$H$3:$H$233, MATCH('Household rates'!$A8&amp;RIGHT('Household rates'!AC$4,2), 'Historic replacements'!$A$3:$A$233,0)),"")</f>
        <v>115.17</v>
      </c>
      <c r="AD8" s="4">
        <f>_xlfn.IFNA(INDEX('Historic replacements'!$H$3:$H$233, MATCH('Household rates'!$A8&amp;RIGHT('Household rates'!AD$4,2), 'Historic replacements'!$A$3:$A$233,0)),"")</f>
        <v>119.48</v>
      </c>
      <c r="AE8" s="4">
        <f>_xlfn.IFNA(INDEX('Historic replacements'!$H$3:$H$233, MATCH('Household rates'!$A8&amp;RIGHT('Household rates'!AE$4,2), 'Historic replacements'!$A$3:$A$233,0)),"")</f>
        <v>122.92999999999999</v>
      </c>
      <c r="AF8" s="4">
        <f>_xlfn.IFNA(INDEX('Historic replacements'!$H$3:$H$233, MATCH('Household rates'!$A8&amp;RIGHT('Household rates'!AF$4,2), 'Historic replacements'!$A$3:$A$233,0)),"")</f>
        <v>127.31</v>
      </c>
      <c r="AG8" s="4" t="str">
        <f>_xlfn.IFNA(INDEX('Historic replacements'!$H$3:$H$233, MATCH('Household rates'!$A8&amp;RIGHT('Household rates'!AG$4,2), 'Historic replacements'!$A$3:$A$233,0)),"")</f>
        <v/>
      </c>
      <c r="AH8" s="4" t="str">
        <f>_xlfn.IFNA(INDEX('Historic replacements'!$H$3:$H$233, MATCH('Household rates'!$A8&amp;RIGHT('Household rates'!AH$4,2), 'Historic replacements'!$A$3:$A$233,0)),"")</f>
        <v/>
      </c>
      <c r="AI8" s="4" t="str">
        <f>_xlfn.IFNA(INDEX('Historic replacements'!$H$3:$H$233, MATCH('Household rates'!$A8&amp;RIGHT('Household rates'!AI$4,2), 'Historic replacements'!$A$3:$A$233,0)),"")</f>
        <v/>
      </c>
      <c r="AJ8" s="4" t="str">
        <f>_xlfn.IFNA(INDEX('Historic replacements'!$H$3:$H$233, MATCH('Household rates'!$A8&amp;RIGHT('Household rates'!AJ$4,2), 'Historic replacements'!$A$3:$A$233,0)),"")</f>
        <v/>
      </c>
      <c r="AK8" s="4" t="str">
        <f>_xlfn.IFNA(INDEX('Historic replacements'!$H$3:$H$233, MATCH('Household rates'!$A8&amp;RIGHT('Household rates'!AK$4,2), 'Historic replacements'!$A$3:$A$233,0)),"")</f>
        <v/>
      </c>
      <c r="AL8" s="4" t="str">
        <f>_xlfn.IFNA(INDEX('Historic replacements'!$H$3:$H$233, MATCH('Household rates'!$A8&amp;RIGHT('Household rates'!AL$4,2), 'Historic replacements'!$A$3:$A$233,0)),"")</f>
        <v/>
      </c>
      <c r="AM8" s="4" t="str">
        <f>_xlfn.IFNA(INDEX('Historic replacements'!$H$3:$H$233, MATCH('Household rates'!$A8&amp;RIGHT('Household rates'!AM$4,2), 'Historic replacements'!$A$3:$A$233,0)),"")</f>
        <v/>
      </c>
      <c r="AN8" s="31" t="str">
        <f>_xlfn.IFNA(INDEX('Historic replacements'!$H$3:$H$233, MATCH('Household rates'!$A8&amp;RIGHT('Household rates'!AN$4,2), 'Historic replacements'!$A$3:$A$233,0)),"")</f>
        <v/>
      </c>
    </row>
    <row r="9" spans="1:40">
      <c r="A9" s="30" t="s">
        <v>54</v>
      </c>
      <c r="B9" s="30">
        <f>_xlfn.IFNA(INDEX('Historic replacements'!$E$3:$E$233, MATCH('Household rates'!$A9&amp;RIGHT('Household rates'!B$4,2), 'Historic replacements'!$A$3:$A$233,0)),"")</f>
        <v>1.0229999999999999</v>
      </c>
      <c r="C9" s="4">
        <f>_xlfn.IFNA(INDEX('Historic replacements'!$E$3:$E$233, MATCH('Household rates'!$A9&amp;RIGHT('Household rates'!C$4,2), 'Historic replacements'!$A$3:$A$233,0)),"")</f>
        <v>1.23</v>
      </c>
      <c r="D9" s="4">
        <f>_xlfn.IFNA(INDEX('Historic replacements'!$E$3:$E$233, MATCH('Household rates'!$A9&amp;RIGHT('Household rates'!D$4,2), 'Historic replacements'!$A$3:$A$233,0)),"")</f>
        <v>2.601</v>
      </c>
      <c r="E9" s="4">
        <f>_xlfn.IFNA(INDEX('Historic replacements'!$E$3:$E$233, MATCH('Household rates'!$A9&amp;RIGHT('Household rates'!E$4,2), 'Historic replacements'!$A$3:$A$233,0)),"")</f>
        <v>3.944</v>
      </c>
      <c r="F9" s="4">
        <f>_xlfn.IFNA(INDEX('Historic replacements'!$E$3:$E$233, MATCH('Household rates'!$A9&amp;RIGHT('Household rates'!F$4,2), 'Historic replacements'!$A$3:$A$233,0)),"")</f>
        <v>2.3780000000000001</v>
      </c>
      <c r="G9" s="4">
        <f>_xlfn.IFNA(INDEX('Historic replacements'!$E$3:$E$233, MATCH('Household rates'!$A9&amp;RIGHT('Household rates'!G$4,2), 'Historic replacements'!$A$3:$A$233,0)),"")</f>
        <v>0.97406290293160003</v>
      </c>
      <c r="H9" s="4">
        <f>_xlfn.IFNA(INDEX('Historic replacements'!$E$3:$E$233, MATCH('Household rates'!$A9&amp;RIGHT('Household rates'!H$4,2), 'Historic replacements'!$A$3:$A$233,0)),"")</f>
        <v>6.0999999999999999E-2</v>
      </c>
      <c r="I9" s="4" t="str">
        <f>_xlfn.IFNA(INDEX('Historic replacements'!$E$3:$E$233, MATCH('Household rates'!$A9&amp;RIGHT('Household rates'!I$4,2), 'Historic replacements'!$A$3:$A$233,0)),"")</f>
        <v/>
      </c>
      <c r="J9" s="4" t="str">
        <f>_xlfn.IFNA(INDEX('Historic replacements'!$E$3:$E$233, MATCH('Household rates'!$A9&amp;RIGHT('Household rates'!J$4,2), 'Historic replacements'!$A$3:$A$233,0)),"")</f>
        <v/>
      </c>
      <c r="K9" s="4" t="str">
        <f>_xlfn.IFNA(INDEX('Historic replacements'!$E$3:$E$233, MATCH('Household rates'!$A9&amp;RIGHT('Household rates'!K$4,2), 'Historic replacements'!$A$3:$A$233,0)),"")</f>
        <v/>
      </c>
      <c r="L9" s="4" t="str">
        <f>_xlfn.IFNA(INDEX('Historic replacements'!$E$3:$E$233, MATCH('Household rates'!$A9&amp;RIGHT('Household rates'!L$4,2), 'Historic replacements'!$A$3:$A$233,0)),"")</f>
        <v/>
      </c>
      <c r="M9" s="4" t="str">
        <f>_xlfn.IFNA(INDEX('Historic replacements'!$E$3:$E$233, MATCH('Household rates'!$A9&amp;RIGHT('Household rates'!M$4,2), 'Historic replacements'!$A$3:$A$233,0)),"")</f>
        <v/>
      </c>
      <c r="N9" s="31" t="str">
        <f>_xlfn.IFNA(INDEX('Historic replacements'!$E$3:$E$233, MATCH('Household rates'!$A9&amp;RIGHT('Household rates'!N$4,2), 'Historic replacements'!$A$3:$A$233,0)),"")</f>
        <v/>
      </c>
      <c r="O9" s="30">
        <f>_xlfn.IFNA(INDEX('Historic replacements'!$G$3:$G$233, MATCH('Household rates'!$A9&amp;RIGHT('Household rates'!O$4,2), 'Historic replacements'!$A$3:$A$233, 0)),"")</f>
        <v>114.042</v>
      </c>
      <c r="P9" s="4">
        <f>_xlfn.IFNA(INDEX('Historic replacements'!$G$3:$G$233, MATCH('Household rates'!$A9&amp;RIGHT('Household rates'!P$4,2), 'Historic replacements'!$A$3:$A$233, 0)),"")</f>
        <v>114.699</v>
      </c>
      <c r="Q9" s="4">
        <f>_xlfn.IFNA(INDEX('Historic replacements'!$G$3:$G$233, MATCH('Household rates'!$A9&amp;RIGHT('Household rates'!Q$4,2), 'Historic replacements'!$A$3:$A$233, 0)),"")</f>
        <v>115.343</v>
      </c>
      <c r="R9" s="4">
        <f>_xlfn.IFNA(INDEX('Historic replacements'!$G$3:$G$233, MATCH('Household rates'!$A9&amp;RIGHT('Household rates'!R$4,2), 'Historic replacements'!$A$3:$A$233, 0)),"")</f>
        <v>116.21</v>
      </c>
      <c r="S9" s="4">
        <f>_xlfn.IFNA(INDEX('Historic replacements'!$G$3:$G$233, MATCH('Household rates'!$A9&amp;RIGHT('Household rates'!S$4,2), 'Historic replacements'!$A$3:$A$233, 0)),"")</f>
        <v>117.158</v>
      </c>
      <c r="T9" s="4">
        <f>_xlfn.IFNA(INDEX('Historic replacements'!$G$3:$G$233, MATCH('Household rates'!$A9&amp;RIGHT('Household rates'!T$4,2), 'Historic replacements'!$A$3:$A$233, 0)),"")</f>
        <v>118.03400000000001</v>
      </c>
      <c r="U9" s="4">
        <f>_xlfn.IFNA(INDEX('Historic replacements'!$G$3:$G$233, MATCH('Household rates'!$A9&amp;RIGHT('Household rates'!U$4,2), 'Historic replacements'!$A$3:$A$233, 0)),"")</f>
        <v>119.203</v>
      </c>
      <c r="V9" s="4" t="str">
        <f>_xlfn.IFNA(INDEX('Historic replacements'!$G$3:$G$233, MATCH('Household rates'!$A9&amp;RIGHT('Household rates'!V$4,2), 'Historic replacements'!$A$3:$A$233, 0)),"")</f>
        <v/>
      </c>
      <c r="W9" s="4" t="str">
        <f>_xlfn.IFNA(INDEX('Historic replacements'!$G$3:$G$233, MATCH('Household rates'!$A9&amp;RIGHT('Household rates'!W$4,2), 'Historic replacements'!$A$3:$A$233, 0)),"")</f>
        <v/>
      </c>
      <c r="X9" s="4" t="str">
        <f>_xlfn.IFNA(INDEX('Historic replacements'!$G$3:$G$233, MATCH('Household rates'!$A9&amp;RIGHT('Household rates'!X$4,2), 'Historic replacements'!$A$3:$A$233, 0)),"")</f>
        <v/>
      </c>
      <c r="Y9" s="4" t="str">
        <f>_xlfn.IFNA(INDEX('Historic replacements'!$G$3:$G$233, MATCH('Household rates'!$A9&amp;RIGHT('Household rates'!Y$4,2), 'Historic replacements'!$A$3:$A$233, 0)),"")</f>
        <v/>
      </c>
      <c r="Z9" s="4" t="str">
        <f>_xlfn.IFNA(INDEX('Historic replacements'!$G$3:$G$233, MATCH('Household rates'!$A9&amp;RIGHT('Household rates'!Z$4,2), 'Historic replacements'!$A$3:$A$233, 0)),"")</f>
        <v/>
      </c>
      <c r="AA9" s="31" t="str">
        <f>_xlfn.IFNA(INDEX('Historic replacements'!$G$3:$G$233, MATCH('Household rates'!$A9&amp;RIGHT('Household rates'!AA$4,2), 'Historic replacements'!$A$3:$A$233, 0)),"")</f>
        <v/>
      </c>
      <c r="AB9" s="30">
        <f>_xlfn.IFNA(INDEX('Historic replacements'!$H$3:$H$233, MATCH('Household rates'!$A9&amp;RIGHT('Household rates'!AB$4,2), 'Historic replacements'!$A$3:$A$233,0)),"")</f>
        <v>57.814</v>
      </c>
      <c r="AC9" s="4">
        <f>_xlfn.IFNA(INDEX('Historic replacements'!$H$3:$H$233, MATCH('Household rates'!$A9&amp;RIGHT('Household rates'!AC$4,2), 'Historic replacements'!$A$3:$A$233,0)),"")</f>
        <v>59.738999999999997</v>
      </c>
      <c r="AD9" s="4">
        <f>_xlfn.IFNA(INDEX('Historic replacements'!$H$3:$H$233, MATCH('Household rates'!$A9&amp;RIGHT('Household rates'!AD$4,2), 'Historic replacements'!$A$3:$A$233,0)),"")</f>
        <v>62.776999999999951</v>
      </c>
      <c r="AE9" s="4">
        <f>_xlfn.IFNA(INDEX('Historic replacements'!$H$3:$H$233, MATCH('Household rates'!$A9&amp;RIGHT('Household rates'!AE$4,2), 'Historic replacements'!$A$3:$A$233,0)),"")</f>
        <v>65.085249999999974</v>
      </c>
      <c r="AF9" s="4">
        <f>_xlfn.IFNA(INDEX('Historic replacements'!$H$3:$H$233, MATCH('Household rates'!$A9&amp;RIGHT('Household rates'!AF$4,2), 'Historic replacements'!$A$3:$A$233,0)),"")</f>
        <v>67.418999999999997</v>
      </c>
      <c r="AG9" s="4">
        <f>_xlfn.IFNA(INDEX('Historic replacements'!$H$3:$H$233, MATCH('Household rates'!$A9&amp;RIGHT('Household rates'!AG$4,2), 'Historic replacements'!$A$3:$A$233,0)),"")</f>
        <v>69.471000000000004</v>
      </c>
      <c r="AH9" s="4">
        <f>_xlfn.IFNA(INDEX('Historic replacements'!$H$3:$H$233, MATCH('Household rates'!$A9&amp;RIGHT('Household rates'!AH$4,2), 'Historic replacements'!$A$3:$A$233,0)),"")</f>
        <v>71.532000000000011</v>
      </c>
      <c r="AI9" s="4" t="str">
        <f>_xlfn.IFNA(INDEX('Historic replacements'!$H$3:$H$233, MATCH('Household rates'!$A9&amp;RIGHT('Household rates'!AI$4,2), 'Historic replacements'!$A$3:$A$233,0)),"")</f>
        <v/>
      </c>
      <c r="AJ9" s="4" t="str">
        <f>_xlfn.IFNA(INDEX('Historic replacements'!$H$3:$H$233, MATCH('Household rates'!$A9&amp;RIGHT('Household rates'!AJ$4,2), 'Historic replacements'!$A$3:$A$233,0)),"")</f>
        <v/>
      </c>
      <c r="AK9" s="4" t="str">
        <f>_xlfn.IFNA(INDEX('Historic replacements'!$H$3:$H$233, MATCH('Household rates'!$A9&amp;RIGHT('Household rates'!AK$4,2), 'Historic replacements'!$A$3:$A$233,0)),"")</f>
        <v/>
      </c>
      <c r="AL9" s="4" t="str">
        <f>_xlfn.IFNA(INDEX('Historic replacements'!$H$3:$H$233, MATCH('Household rates'!$A9&amp;RIGHT('Household rates'!AL$4,2), 'Historic replacements'!$A$3:$A$233,0)),"")</f>
        <v/>
      </c>
      <c r="AM9" s="4" t="str">
        <f>_xlfn.IFNA(INDEX('Historic replacements'!$H$3:$H$233, MATCH('Household rates'!$A9&amp;RIGHT('Household rates'!AM$4,2), 'Historic replacements'!$A$3:$A$233,0)),"")</f>
        <v/>
      </c>
      <c r="AN9" s="31" t="str">
        <f>_xlfn.IFNA(INDEX('Historic replacements'!$H$3:$H$233, MATCH('Household rates'!$A9&amp;RIGHT('Household rates'!AN$4,2), 'Historic replacements'!$A$3:$A$233,0)),"")</f>
        <v/>
      </c>
    </row>
    <row r="10" spans="1:40">
      <c r="A10" s="30" t="s">
        <v>60</v>
      </c>
      <c r="B10" s="30" t="str">
        <f>_xlfn.IFNA(INDEX('Historic replacements'!$E$3:$E$233, MATCH('Household rates'!$A10&amp;RIGHT('Household rates'!B$4,2), 'Historic replacements'!$A$3:$A$233,0)),"")</f>
        <v/>
      </c>
      <c r="C10" s="4" t="str">
        <f>_xlfn.IFNA(INDEX('Historic replacements'!$E$3:$E$233, MATCH('Household rates'!$A10&amp;RIGHT('Household rates'!C$4,2), 'Historic replacements'!$A$3:$A$233,0)),"")</f>
        <v/>
      </c>
      <c r="D10" s="4" t="str">
        <f>_xlfn.IFNA(INDEX('Historic replacements'!$E$3:$E$233, MATCH('Household rates'!$A10&amp;RIGHT('Household rates'!D$4,2), 'Historic replacements'!$A$3:$A$233,0)),"")</f>
        <v/>
      </c>
      <c r="E10" s="4" t="str">
        <f>_xlfn.IFNA(INDEX('Historic replacements'!$E$3:$E$233, MATCH('Household rates'!$A10&amp;RIGHT('Household rates'!E$4,2), 'Historic replacements'!$A$3:$A$233,0)),"")</f>
        <v/>
      </c>
      <c r="F10" s="4" t="str">
        <f>_xlfn.IFNA(INDEX('Historic replacements'!$E$3:$E$233, MATCH('Household rates'!$A10&amp;RIGHT('Household rates'!F$4,2), 'Historic replacements'!$A$3:$A$233,0)),"")</f>
        <v/>
      </c>
      <c r="G10" s="4" t="str">
        <f>_xlfn.IFNA(INDEX('Historic replacements'!$E$3:$E$233, MATCH('Household rates'!$A10&amp;RIGHT('Household rates'!G$4,2), 'Historic replacements'!$A$3:$A$233,0)),"")</f>
        <v/>
      </c>
      <c r="H10" s="4" t="str">
        <f>_xlfn.IFNA(INDEX('Historic replacements'!$E$3:$E$233, MATCH('Household rates'!$A10&amp;RIGHT('Household rates'!H$4,2), 'Historic replacements'!$A$3:$A$233,0)),"")</f>
        <v/>
      </c>
      <c r="I10" s="4">
        <f>_xlfn.IFNA(INDEX('Historic replacements'!$E$3:$E$233, MATCH('Household rates'!$A10&amp;RIGHT('Household rates'!I$4,2), 'Historic replacements'!$A$3:$A$233,0)),"")</f>
        <v>1.5920000000000001</v>
      </c>
      <c r="J10" s="4">
        <f>_xlfn.IFNA(INDEX('Historic replacements'!$E$3:$E$233, MATCH('Household rates'!$A10&amp;RIGHT('Household rates'!J$4,2), 'Historic replacements'!$A$3:$A$233,0)),"")</f>
        <v>5.3879999999999999</v>
      </c>
      <c r="K10" s="4">
        <f>_xlfn.IFNA(INDEX('Historic replacements'!$E$3:$E$233, MATCH('Household rates'!$A10&amp;RIGHT('Household rates'!K$4,2), 'Historic replacements'!$A$3:$A$233,0)),"")</f>
        <v>2.29</v>
      </c>
      <c r="L10" s="4">
        <f>_xlfn.IFNA(INDEX('Historic replacements'!$E$3:$E$233, MATCH('Household rates'!$A10&amp;RIGHT('Household rates'!L$4,2), 'Historic replacements'!$A$3:$A$233,0)),"")</f>
        <v>2.7410000000000001</v>
      </c>
      <c r="M10" s="4">
        <f>_xlfn.IFNA(INDEX('Historic replacements'!$E$3:$E$233, MATCH('Household rates'!$A10&amp;RIGHT('Household rates'!M$4,2), 'Historic replacements'!$A$3:$A$233,0)),"")</f>
        <v>2.65</v>
      </c>
      <c r="N10" s="31">
        <f>_xlfn.IFNA(INDEX('Historic replacements'!$E$3:$E$233, MATCH('Household rates'!$A10&amp;RIGHT('Household rates'!N$4,2), 'Historic replacements'!$A$3:$A$233,0)),"")</f>
        <v>2.3360000000000003</v>
      </c>
      <c r="O10" s="30" t="str">
        <f>_xlfn.IFNA(INDEX('Historic replacements'!$G$3:$G$233, MATCH('Household rates'!$A10&amp;RIGHT('Household rates'!O$4,2), 'Historic replacements'!$A$3:$A$233, 0)),"")</f>
        <v/>
      </c>
      <c r="P10" s="4" t="str">
        <f>_xlfn.IFNA(INDEX('Historic replacements'!$G$3:$G$233, MATCH('Household rates'!$A10&amp;RIGHT('Household rates'!P$4,2), 'Historic replacements'!$A$3:$A$233, 0)),"")</f>
        <v/>
      </c>
      <c r="Q10" s="4" t="str">
        <f>_xlfn.IFNA(INDEX('Historic replacements'!$G$3:$G$233, MATCH('Household rates'!$A10&amp;RIGHT('Household rates'!Q$4,2), 'Historic replacements'!$A$3:$A$233, 0)),"")</f>
        <v/>
      </c>
      <c r="R10" s="4" t="str">
        <f>_xlfn.IFNA(INDEX('Historic replacements'!$G$3:$G$233, MATCH('Household rates'!$A10&amp;RIGHT('Household rates'!R$4,2), 'Historic replacements'!$A$3:$A$233, 0)),"")</f>
        <v/>
      </c>
      <c r="S10" s="4" t="str">
        <f>_xlfn.IFNA(INDEX('Historic replacements'!$G$3:$G$233, MATCH('Household rates'!$A10&amp;RIGHT('Household rates'!S$4,2), 'Historic replacements'!$A$3:$A$233, 0)),"")</f>
        <v/>
      </c>
      <c r="T10" s="4" t="str">
        <f>_xlfn.IFNA(INDEX('Historic replacements'!$G$3:$G$233, MATCH('Household rates'!$A10&amp;RIGHT('Household rates'!T$4,2), 'Historic replacements'!$A$3:$A$233, 0)),"")</f>
        <v/>
      </c>
      <c r="U10" s="4" t="str">
        <f>_xlfn.IFNA(INDEX('Historic replacements'!$G$3:$G$233, MATCH('Household rates'!$A10&amp;RIGHT('Household rates'!U$4,2), 'Historic replacements'!$A$3:$A$233, 0)),"")</f>
        <v/>
      </c>
      <c r="V10" s="4">
        <f>_xlfn.IFNA(INDEX('Historic replacements'!$G$3:$G$233, MATCH('Household rates'!$A10&amp;RIGHT('Household rates'!V$4,2), 'Historic replacements'!$A$3:$A$233, 0)),"")</f>
        <v>96.97</v>
      </c>
      <c r="W10" s="4">
        <f>_xlfn.IFNA(INDEX('Historic replacements'!$G$3:$G$233, MATCH('Household rates'!$A10&amp;RIGHT('Household rates'!W$4,2), 'Historic replacements'!$A$3:$A$233, 0)),"")</f>
        <v>97.323999999999998</v>
      </c>
      <c r="X10" s="4">
        <f>_xlfn.IFNA(INDEX('Historic replacements'!$G$3:$G$233, MATCH('Household rates'!$A10&amp;RIGHT('Household rates'!X$4,2), 'Historic replacements'!$A$3:$A$233, 0)),"")</f>
        <v>97.811000000000007</v>
      </c>
      <c r="Y10" s="4">
        <f>_xlfn.IFNA(INDEX('Historic replacements'!$G$3:$G$233, MATCH('Household rates'!$A10&amp;RIGHT('Household rates'!Y$4,2), 'Historic replacements'!$A$3:$A$233, 0)),"")</f>
        <v>97.751999999999995</v>
      </c>
      <c r="Z10" s="4">
        <f>_xlfn.IFNA(INDEX('Historic replacements'!$G$3:$G$233, MATCH('Household rates'!$A10&amp;RIGHT('Household rates'!Z$4,2), 'Historic replacements'!$A$3:$A$233, 0)),"")</f>
        <v>98.515000000000001</v>
      </c>
      <c r="AA10" s="31">
        <f>_xlfn.IFNA(INDEX('Historic replacements'!$G$3:$G$233, MATCH('Household rates'!$A10&amp;RIGHT('Household rates'!AA$4,2), 'Historic replacements'!$A$3:$A$233, 0)),"")</f>
        <v>99.054000000000016</v>
      </c>
      <c r="AB10" s="30" t="str">
        <f>_xlfn.IFNA(INDEX('Historic replacements'!$H$3:$H$233, MATCH('Household rates'!$A10&amp;RIGHT('Household rates'!AB$4,2), 'Historic replacements'!$A$3:$A$233,0)),"")</f>
        <v/>
      </c>
      <c r="AC10" s="4" t="str">
        <f>_xlfn.IFNA(INDEX('Historic replacements'!$H$3:$H$233, MATCH('Household rates'!$A10&amp;RIGHT('Household rates'!AC$4,2), 'Historic replacements'!$A$3:$A$233,0)),"")</f>
        <v/>
      </c>
      <c r="AD10" s="4" t="str">
        <f>_xlfn.IFNA(INDEX('Historic replacements'!$H$3:$H$233, MATCH('Household rates'!$A10&amp;RIGHT('Household rates'!AD$4,2), 'Historic replacements'!$A$3:$A$233,0)),"")</f>
        <v/>
      </c>
      <c r="AE10" s="4" t="str">
        <f>_xlfn.IFNA(INDEX('Historic replacements'!$H$3:$H$233, MATCH('Household rates'!$A10&amp;RIGHT('Household rates'!AE$4,2), 'Historic replacements'!$A$3:$A$233,0)),"")</f>
        <v/>
      </c>
      <c r="AF10" s="4" t="str">
        <f>_xlfn.IFNA(INDEX('Historic replacements'!$H$3:$H$233, MATCH('Household rates'!$A10&amp;RIGHT('Household rates'!AF$4,2), 'Historic replacements'!$A$3:$A$233,0)),"")</f>
        <v/>
      </c>
      <c r="AG10" s="4" t="str">
        <f>_xlfn.IFNA(INDEX('Historic replacements'!$H$3:$H$233, MATCH('Household rates'!$A10&amp;RIGHT('Household rates'!AG$4,2), 'Historic replacements'!$A$3:$A$233,0)),"")</f>
        <v/>
      </c>
      <c r="AH10" s="4" t="str">
        <f>_xlfn.IFNA(INDEX('Historic replacements'!$H$3:$H$233, MATCH('Household rates'!$A10&amp;RIGHT('Household rates'!AH$4,2), 'Historic replacements'!$A$3:$A$233,0)),"")</f>
        <v/>
      </c>
      <c r="AI10" s="4">
        <f>_xlfn.IFNA(INDEX('Historic replacements'!$H$3:$H$233, MATCH('Household rates'!$A10&amp;RIGHT('Household rates'!AI$4,2), 'Historic replacements'!$A$3:$A$233,0)),"")</f>
        <v>51.686999999999998</v>
      </c>
      <c r="AJ10" s="4">
        <f>_xlfn.IFNA(INDEX('Historic replacements'!$H$3:$H$233, MATCH('Household rates'!$A10&amp;RIGHT('Household rates'!AJ$4,2), 'Historic replacements'!$A$3:$A$233,0)),"")</f>
        <v>52.2575847000343</v>
      </c>
      <c r="AK10" s="4">
        <f>_xlfn.IFNA(INDEX('Historic replacements'!$H$3:$H$233, MATCH('Household rates'!$A10&amp;RIGHT('Household rates'!AK$4,2), 'Historic replacements'!$A$3:$A$233,0)),"")</f>
        <v>53.512</v>
      </c>
      <c r="AL10" s="4">
        <f>_xlfn.IFNA(INDEX('Historic replacements'!$H$3:$H$233, MATCH('Household rates'!$A10&amp;RIGHT('Household rates'!AL$4,2), 'Historic replacements'!$A$3:$A$233,0)),"")</f>
        <v>54.192</v>
      </c>
      <c r="AM10" s="4">
        <f>_xlfn.IFNA(INDEX('Historic replacements'!$H$3:$H$233, MATCH('Household rates'!$A10&amp;RIGHT('Household rates'!AM$4,2), 'Historic replacements'!$A$3:$A$233,0)),"")</f>
        <v>55.113</v>
      </c>
      <c r="AN10" s="31">
        <f>_xlfn.IFNA(INDEX('Historic replacements'!$H$3:$H$233, MATCH('Household rates'!$A10&amp;RIGHT('Household rates'!AN$4,2), 'Historic replacements'!$A$3:$A$233,0)),"")</f>
        <v>56.219289618278623</v>
      </c>
    </row>
    <row r="11" spans="1:40">
      <c r="A11" s="30" t="s">
        <v>41</v>
      </c>
      <c r="B11" s="30">
        <f>_xlfn.IFNA(INDEX('Historic replacements'!$E$3:$E$233, MATCH('Household rates'!$A11&amp;RIGHT('Household rates'!B$4,2), 'Historic replacements'!$A$3:$A$233,0)),"")</f>
        <v>3.3849999999999998</v>
      </c>
      <c r="C11" s="4">
        <f>_xlfn.IFNA(INDEX('Historic replacements'!$E$3:$E$233, MATCH('Household rates'!$A11&amp;RIGHT('Household rates'!C$4,2), 'Historic replacements'!$A$3:$A$233,0)),"")</f>
        <v>8.6050000000000004</v>
      </c>
      <c r="D11" s="4">
        <f>_xlfn.IFNA(INDEX('Historic replacements'!$E$3:$E$233, MATCH('Household rates'!$A11&amp;RIGHT('Household rates'!D$4,2), 'Historic replacements'!$A$3:$A$233,0)),"")</f>
        <v>20.76</v>
      </c>
      <c r="E11" s="4">
        <f>_xlfn.IFNA(INDEX('Historic replacements'!$E$3:$E$233, MATCH('Household rates'!$A11&amp;RIGHT('Household rates'!E$4,2), 'Historic replacements'!$A$3:$A$233,0)),"")</f>
        <v>30.844999999999999</v>
      </c>
      <c r="F11" s="4">
        <f>_xlfn.IFNA(INDEX('Historic replacements'!$E$3:$E$233, MATCH('Household rates'!$A11&amp;RIGHT('Household rates'!F$4,2), 'Historic replacements'!$A$3:$A$233,0)),"")</f>
        <v>9.6319999999999997</v>
      </c>
      <c r="G11" s="4">
        <f>_xlfn.IFNA(INDEX('Historic replacements'!$E$3:$E$233, MATCH('Household rates'!$A11&amp;RIGHT('Household rates'!G$4,2), 'Historic replacements'!$A$3:$A$233,0)),"")</f>
        <v>4.9340000000000002</v>
      </c>
      <c r="H11" s="4">
        <f>_xlfn.IFNA(INDEX('Historic replacements'!$E$3:$E$233, MATCH('Household rates'!$A11&amp;RIGHT('Household rates'!H$4,2), 'Historic replacements'!$A$3:$A$233,0)),"")</f>
        <v>17.626000000000001</v>
      </c>
      <c r="I11" s="4">
        <f>_xlfn.IFNA(INDEX('Historic replacements'!$E$3:$E$233, MATCH('Household rates'!$A11&amp;RIGHT('Household rates'!I$4,2), 'Historic replacements'!$A$3:$A$233,0)),"")</f>
        <v>19.061</v>
      </c>
      <c r="J11" s="4">
        <f>_xlfn.IFNA(INDEX('Historic replacements'!$E$3:$E$233, MATCH('Household rates'!$A11&amp;RIGHT('Household rates'!J$4,2), 'Historic replacements'!$A$3:$A$233,0)),"")</f>
        <v>6.4720000000000004</v>
      </c>
      <c r="K11" s="4">
        <f>_xlfn.IFNA(INDEX('Historic replacements'!$E$3:$E$233, MATCH('Household rates'!$A11&amp;RIGHT('Household rates'!K$4,2), 'Historic replacements'!$A$3:$A$233,0)),"")</f>
        <v>4.5909999999999993</v>
      </c>
      <c r="L11" s="4">
        <f>_xlfn.IFNA(INDEX('Historic replacements'!$E$3:$E$233, MATCH('Household rates'!$A11&amp;RIGHT('Household rates'!L$4,2), 'Historic replacements'!$A$3:$A$233,0)),"")</f>
        <v>7.41</v>
      </c>
      <c r="M11" s="4">
        <f>_xlfn.IFNA(INDEX('Historic replacements'!$E$3:$E$233, MATCH('Household rates'!$A11&amp;RIGHT('Household rates'!M$4,2), 'Historic replacements'!$A$3:$A$233,0)),"")</f>
        <v>17.473999999999997</v>
      </c>
      <c r="N11" s="31">
        <f>_xlfn.IFNA(INDEX('Historic replacements'!$E$3:$E$233, MATCH('Household rates'!$A11&amp;RIGHT('Household rates'!N$4,2), 'Historic replacements'!$A$3:$A$233,0)),"")</f>
        <v>42.177999999999997</v>
      </c>
      <c r="O11" s="30">
        <f>_xlfn.IFNA(INDEX('Historic replacements'!$G$3:$G$233, MATCH('Household rates'!$A11&amp;RIGHT('Household rates'!O$4,2), 'Historic replacements'!$A$3:$A$233, 0)),"")</f>
        <v>1846.893</v>
      </c>
      <c r="P11" s="4">
        <f>_xlfn.IFNA(INDEX('Historic replacements'!$G$3:$G$233, MATCH('Household rates'!$A11&amp;RIGHT('Household rates'!P$4,2), 'Historic replacements'!$A$3:$A$233, 0)),"")</f>
        <v>1854.086</v>
      </c>
      <c r="Q11" s="4">
        <f>_xlfn.IFNA(INDEX('Historic replacements'!$G$3:$G$233, MATCH('Household rates'!$A11&amp;RIGHT('Household rates'!Q$4,2), 'Historic replacements'!$A$3:$A$233, 0)),"")</f>
        <v>1863.0509999999999</v>
      </c>
      <c r="R11" s="4">
        <f>_xlfn.IFNA(INDEX('Historic replacements'!$G$3:$G$233, MATCH('Household rates'!$A11&amp;RIGHT('Household rates'!R$4,2), 'Historic replacements'!$A$3:$A$233, 0)),"")</f>
        <v>1876.0360000000001</v>
      </c>
      <c r="S11" s="4">
        <f>_xlfn.IFNA(INDEX('Historic replacements'!$G$3:$G$233, MATCH('Household rates'!$A11&amp;RIGHT('Household rates'!S$4,2), 'Historic replacements'!$A$3:$A$233, 0)),"")</f>
        <v>1898.2260000000001</v>
      </c>
      <c r="T11" s="4">
        <f>_xlfn.IFNA(INDEX('Historic replacements'!$G$3:$G$233, MATCH('Household rates'!$A11&amp;RIGHT('Household rates'!T$4,2), 'Historic replacements'!$A$3:$A$233, 0)),"")</f>
        <v>1910.204</v>
      </c>
      <c r="U11" s="4">
        <f>_xlfn.IFNA(INDEX('Historic replacements'!$G$3:$G$233, MATCH('Household rates'!$A11&amp;RIGHT('Household rates'!U$4,2), 'Historic replacements'!$A$3:$A$233, 0)),"")</f>
        <v>1909.97</v>
      </c>
      <c r="V11" s="4">
        <f>_xlfn.IFNA(INDEX('Historic replacements'!$G$3:$G$233, MATCH('Household rates'!$A11&amp;RIGHT('Household rates'!V$4,2), 'Historic replacements'!$A$3:$A$233, 0)),"")</f>
        <v>1920.9079999999999</v>
      </c>
      <c r="W11" s="4">
        <f>_xlfn.IFNA(INDEX('Historic replacements'!$G$3:$G$233, MATCH('Household rates'!$A11&amp;RIGHT('Household rates'!W$4,2), 'Historic replacements'!$A$3:$A$233, 0)),"")</f>
        <v>1938.818</v>
      </c>
      <c r="X11" s="4">
        <f>_xlfn.IFNA(INDEX('Historic replacements'!$G$3:$G$233, MATCH('Household rates'!$A11&amp;RIGHT('Household rates'!X$4,2), 'Historic replacements'!$A$3:$A$233, 0)),"")</f>
        <v>1949.5309999999999</v>
      </c>
      <c r="Y11" s="4">
        <f>_xlfn.IFNA(INDEX('Historic replacements'!$G$3:$G$233, MATCH('Household rates'!$A11&amp;RIGHT('Household rates'!Y$4,2), 'Historic replacements'!$A$3:$A$233, 0)),"")</f>
        <v>1961.8824176482799</v>
      </c>
      <c r="Z11" s="4">
        <f>_xlfn.IFNA(INDEX('Historic replacements'!$G$3:$G$233, MATCH('Household rates'!$A11&amp;RIGHT('Household rates'!Z$4,2), 'Historic replacements'!$A$3:$A$233, 0)),"")</f>
        <v>1976.9994176482801</v>
      </c>
      <c r="AA11" s="31">
        <f>_xlfn.IFNA(INDEX('Historic replacements'!$G$3:$G$233, MATCH('Household rates'!$A11&amp;RIGHT('Household rates'!AA$4,2), 'Historic replacements'!$A$3:$A$233, 0)),"")</f>
        <v>1987.3729999999998</v>
      </c>
      <c r="AB11" s="30">
        <f>_xlfn.IFNA(INDEX('Historic replacements'!$H$3:$H$233, MATCH('Household rates'!$A11&amp;RIGHT('Household rates'!AB$4,2), 'Historic replacements'!$A$3:$A$233,0)),"")</f>
        <v>626.66200000000003</v>
      </c>
      <c r="AC11" s="4">
        <f>_xlfn.IFNA(INDEX('Historic replacements'!$H$3:$H$233, MATCH('Household rates'!$A11&amp;RIGHT('Household rates'!AC$4,2), 'Historic replacements'!$A$3:$A$233,0)),"")</f>
        <v>662.36799999999994</v>
      </c>
      <c r="AD11" s="4">
        <f>_xlfn.IFNA(INDEX('Historic replacements'!$H$3:$H$233, MATCH('Household rates'!$A11&amp;RIGHT('Household rates'!AD$4,2), 'Historic replacements'!$A$3:$A$233,0)),"")</f>
        <v>696.471</v>
      </c>
      <c r="AE11" s="4">
        <f>_xlfn.IFNA(INDEX('Historic replacements'!$H$3:$H$233, MATCH('Household rates'!$A11&amp;RIGHT('Household rates'!AE$4,2), 'Historic replacements'!$A$3:$A$233,0)),"")</f>
        <v>733.03200000000004</v>
      </c>
      <c r="AF11" s="4">
        <f>_xlfn.IFNA(INDEX('Historic replacements'!$H$3:$H$233, MATCH('Household rates'!$A11&amp;RIGHT('Household rates'!AF$4,2), 'Historic replacements'!$A$3:$A$233,0)),"")</f>
        <v>765.18299999999999</v>
      </c>
      <c r="AG11" s="4">
        <f>_xlfn.IFNA(INDEX('Historic replacements'!$H$3:$H$233, MATCH('Household rates'!$A11&amp;RIGHT('Household rates'!AG$4,2), 'Historic replacements'!$A$3:$A$233,0)),"")</f>
        <v>798.73599999999999</v>
      </c>
      <c r="AH11" s="4">
        <f>_xlfn.IFNA(INDEX('Historic replacements'!$H$3:$H$233, MATCH('Household rates'!$A11&amp;RIGHT('Household rates'!AH$4,2), 'Historic replacements'!$A$3:$A$233,0)),"")</f>
        <v>835.1880000000001</v>
      </c>
      <c r="AI11" s="4">
        <f>_xlfn.IFNA(INDEX('Historic replacements'!$H$3:$H$233, MATCH('Household rates'!$A11&amp;RIGHT('Household rates'!AI$4,2), 'Historic replacements'!$A$3:$A$233,0)),"")</f>
        <v>871.98199999999997</v>
      </c>
      <c r="AJ11" s="4">
        <f>_xlfn.IFNA(INDEX('Historic replacements'!$H$3:$H$233, MATCH('Household rates'!$A11&amp;RIGHT('Household rates'!AJ$4,2), 'Historic replacements'!$A$3:$A$233,0)),"")</f>
        <v>905.28</v>
      </c>
      <c r="AK11" s="4">
        <f>_xlfn.IFNA(INDEX('Historic replacements'!$H$3:$H$233, MATCH('Household rates'!$A11&amp;RIGHT('Household rates'!AK$4,2), 'Historic replacements'!$A$3:$A$233,0)),"")</f>
        <v>939.375</v>
      </c>
      <c r="AL11" s="4">
        <f>_xlfn.IFNA(INDEX('Historic replacements'!$H$3:$H$233, MATCH('Household rates'!$A11&amp;RIGHT('Household rates'!AL$4,2), 'Historic replacements'!$A$3:$A$233,0)),"")</f>
        <v>965.22</v>
      </c>
      <c r="AM11" s="4">
        <f>_xlfn.IFNA(INDEX('Historic replacements'!$H$3:$H$233, MATCH('Household rates'!$A11&amp;RIGHT('Household rates'!AM$4,2), 'Historic replacements'!$A$3:$A$233,0)),"")</f>
        <v>998.50800000000004</v>
      </c>
      <c r="AN11" s="31">
        <f>_xlfn.IFNA(INDEX('Historic replacements'!$H$3:$H$233, MATCH('Household rates'!$A11&amp;RIGHT('Household rates'!AN$4,2), 'Historic replacements'!$A$3:$A$233,0)),"")</f>
        <v>1030.018</v>
      </c>
    </row>
    <row r="12" spans="1:40">
      <c r="A12" s="30" t="s">
        <v>42</v>
      </c>
      <c r="B12" s="30">
        <f>_xlfn.IFNA(INDEX('Historic replacements'!$E$3:$E$233, MATCH('Household rates'!$A12&amp;RIGHT('Household rates'!B$4,2), 'Historic replacements'!$A$3:$A$233,0)),"")</f>
        <v>27.093</v>
      </c>
      <c r="C12" s="4">
        <f>_xlfn.IFNA(INDEX('Historic replacements'!$E$3:$E$233, MATCH('Household rates'!$A12&amp;RIGHT('Household rates'!C$4,2), 'Historic replacements'!$A$3:$A$233,0)),"")</f>
        <v>23.001999999999999</v>
      </c>
      <c r="D12" s="4">
        <f>_xlfn.IFNA(INDEX('Historic replacements'!$E$3:$E$233, MATCH('Household rates'!$A12&amp;RIGHT('Household rates'!D$4,2), 'Historic replacements'!$A$3:$A$233,0)),"")</f>
        <v>51.923000000000002</v>
      </c>
      <c r="E12" s="4">
        <f>_xlfn.IFNA(INDEX('Historic replacements'!$E$3:$E$233, MATCH('Household rates'!$A12&amp;RIGHT('Household rates'!E$4,2), 'Historic replacements'!$A$3:$A$233,0)),"")</f>
        <v>43.685000000000002</v>
      </c>
      <c r="F12" s="4">
        <f>_xlfn.IFNA(INDEX('Historic replacements'!$E$3:$E$233, MATCH('Household rates'!$A12&amp;RIGHT('Household rates'!F$4,2), 'Historic replacements'!$A$3:$A$233,0)),"")</f>
        <v>81.745000000000005</v>
      </c>
      <c r="G12" s="4">
        <f>_xlfn.IFNA(INDEX('Historic replacements'!$E$3:$E$233, MATCH('Household rates'!$A12&amp;RIGHT('Household rates'!G$4,2), 'Historic replacements'!$A$3:$A$233,0)),"")</f>
        <v>10.167</v>
      </c>
      <c r="H12" s="4">
        <f>_xlfn.IFNA(INDEX('Historic replacements'!$E$3:$E$233, MATCH('Household rates'!$A12&amp;RIGHT('Household rates'!H$4,2), 'Historic replacements'!$A$3:$A$233,0)),"")</f>
        <v>8.4090000000000007</v>
      </c>
      <c r="I12" s="4">
        <f>_xlfn.IFNA(INDEX('Historic replacements'!$E$3:$E$233, MATCH('Household rates'!$A12&amp;RIGHT('Household rates'!I$4,2), 'Historic replacements'!$A$3:$A$233,0)),"")</f>
        <v>8.4499999999999993</v>
      </c>
      <c r="J12" s="4">
        <f>_xlfn.IFNA(INDEX('Historic replacements'!$E$3:$E$233, MATCH('Household rates'!$A12&amp;RIGHT('Household rates'!J$4,2), 'Historic replacements'!$A$3:$A$233,0)),"")</f>
        <v>9.5790000000000006</v>
      </c>
      <c r="K12" s="4">
        <f>_xlfn.IFNA(INDEX('Historic replacements'!$E$3:$E$233, MATCH('Household rates'!$A12&amp;RIGHT('Household rates'!K$4,2), 'Historic replacements'!$A$3:$A$233,0)),"")</f>
        <v>7.5750000000000002</v>
      </c>
      <c r="L12" s="4">
        <f>_xlfn.IFNA(INDEX('Historic replacements'!$E$3:$E$233, MATCH('Household rates'!$A12&amp;RIGHT('Household rates'!L$4,2), 'Historic replacements'!$A$3:$A$233,0)),"")</f>
        <v>10.994999999999999</v>
      </c>
      <c r="M12" s="4">
        <f>_xlfn.IFNA(INDEX('Historic replacements'!$E$3:$E$233, MATCH('Household rates'!$A12&amp;RIGHT('Household rates'!M$4,2), 'Historic replacements'!$A$3:$A$233,0)),"")</f>
        <v>10.052</v>
      </c>
      <c r="N12" s="31">
        <f>_xlfn.IFNA(INDEX('Historic replacements'!$E$3:$E$233, MATCH('Household rates'!$A12&amp;RIGHT('Household rates'!N$4,2), 'Historic replacements'!$A$3:$A$233,0)),"")</f>
        <v>11.307</v>
      </c>
      <c r="O12" s="30">
        <f>_xlfn.IFNA(INDEX('Historic replacements'!$G$3:$G$233, MATCH('Household rates'!$A12&amp;RIGHT('Household rates'!O$4,2), 'Historic replacements'!$A$3:$A$233, 0)),"")</f>
        <v>3017.799</v>
      </c>
      <c r="P12" s="4">
        <f>_xlfn.IFNA(INDEX('Historic replacements'!$G$3:$G$233, MATCH('Household rates'!$A12&amp;RIGHT('Household rates'!P$4,2), 'Historic replacements'!$A$3:$A$233, 0)),"")</f>
        <v>3027.6309999999999</v>
      </c>
      <c r="Q12" s="4">
        <f>_xlfn.IFNA(INDEX('Historic replacements'!$G$3:$G$233, MATCH('Household rates'!$A12&amp;RIGHT('Household rates'!Q$4,2), 'Historic replacements'!$A$3:$A$233, 0)),"")</f>
        <v>3039.8989999999999</v>
      </c>
      <c r="R12" s="4">
        <f>_xlfn.IFNA(INDEX('Historic replacements'!$G$3:$G$233, MATCH('Household rates'!$A12&amp;RIGHT('Household rates'!R$4,2), 'Historic replacements'!$A$3:$A$233, 0)),"")</f>
        <v>3055.0680000000002</v>
      </c>
      <c r="S12" s="4">
        <f>_xlfn.IFNA(INDEX('Historic replacements'!$G$3:$G$233, MATCH('Household rates'!$A12&amp;RIGHT('Household rates'!S$4,2), 'Historic replacements'!$A$3:$A$233, 0)),"")</f>
        <v>3080.1190000000001</v>
      </c>
      <c r="T12" s="4">
        <f>_xlfn.IFNA(INDEX('Historic replacements'!$G$3:$G$233, MATCH('Household rates'!$A12&amp;RIGHT('Household rates'!T$4,2), 'Historic replacements'!$A$3:$A$233, 0)),"")</f>
        <v>3101.9169999999999</v>
      </c>
      <c r="U12" s="4">
        <f>_xlfn.IFNA(INDEX('Historic replacements'!$G$3:$G$233, MATCH('Household rates'!$A12&amp;RIGHT('Household rates'!U$4,2), 'Historic replacements'!$A$3:$A$233, 0)),"")</f>
        <v>3123.0030000000002</v>
      </c>
      <c r="V12" s="4">
        <f>_xlfn.IFNA(INDEX('Historic replacements'!$G$3:$G$233, MATCH('Household rates'!$A12&amp;RIGHT('Household rates'!V$4,2), 'Historic replacements'!$A$3:$A$233, 0)),"")</f>
        <v>3153.6080000000002</v>
      </c>
      <c r="W12" s="4">
        <f>_xlfn.IFNA(INDEX('Historic replacements'!$G$3:$G$233, MATCH('Household rates'!$A12&amp;RIGHT('Household rates'!W$4,2), 'Historic replacements'!$A$3:$A$233, 0)),"")</f>
        <v>3187.806</v>
      </c>
      <c r="X12" s="4">
        <f>_xlfn.IFNA(INDEX('Historic replacements'!$G$3:$G$233, MATCH('Household rates'!$A12&amp;RIGHT('Household rates'!X$4,2), 'Historic replacements'!$A$3:$A$233, 0)),"")</f>
        <v>3214.569</v>
      </c>
      <c r="Y12" s="4">
        <f>_xlfn.IFNA(INDEX('Historic replacements'!$G$3:$G$233, MATCH('Household rates'!$A12&amp;RIGHT('Household rates'!Y$4,2), 'Historic replacements'!$A$3:$A$233, 0)),"")</f>
        <v>3241.2750000000001</v>
      </c>
      <c r="Z12" s="4">
        <f>_xlfn.IFNA(INDEX('Historic replacements'!$G$3:$G$233, MATCH('Household rates'!$A12&amp;RIGHT('Household rates'!Z$4,2), 'Historic replacements'!$A$3:$A$233, 0)),"")</f>
        <v>3256.6849999999999</v>
      </c>
      <c r="AA12" s="31">
        <f>_xlfn.IFNA(INDEX('Historic replacements'!$G$3:$G$233, MATCH('Household rates'!$A12&amp;RIGHT('Household rates'!AA$4,2), 'Historic replacements'!$A$3:$A$233, 0)),"")</f>
        <v>3282.8799999999997</v>
      </c>
      <c r="AB12" s="30">
        <f>_xlfn.IFNA(INDEX('Historic replacements'!$H$3:$H$233, MATCH('Household rates'!$A12&amp;RIGHT('Household rates'!AB$4,2), 'Historic replacements'!$A$3:$A$233,0)),"")</f>
        <v>915.71800000000007</v>
      </c>
      <c r="AC12" s="4">
        <f>_xlfn.IFNA(INDEX('Historic replacements'!$H$3:$H$233, MATCH('Household rates'!$A12&amp;RIGHT('Household rates'!AC$4,2), 'Historic replacements'!$A$3:$A$233,0)),"")</f>
        <v>972.75300000000004</v>
      </c>
      <c r="AD12" s="4">
        <f>_xlfn.IFNA(INDEX('Historic replacements'!$H$3:$H$233, MATCH('Household rates'!$A12&amp;RIGHT('Household rates'!AD$4,2), 'Historic replacements'!$A$3:$A$233,0)),"")</f>
        <v>1029.9479999999999</v>
      </c>
      <c r="AE12" s="4">
        <f>_xlfn.IFNA(INDEX('Historic replacements'!$H$3:$H$233, MATCH('Household rates'!$A12&amp;RIGHT('Household rates'!AE$4,2), 'Historic replacements'!$A$3:$A$233,0)),"")</f>
        <v>1079.6379999999999</v>
      </c>
      <c r="AF12" s="4">
        <f>_xlfn.IFNA(INDEX('Historic replacements'!$H$3:$H$233, MATCH('Household rates'!$A12&amp;RIGHT('Household rates'!AF$4,2), 'Historic replacements'!$A$3:$A$233,0)),"")</f>
        <v>1123.6550000000002</v>
      </c>
      <c r="AG12" s="4">
        <f>_xlfn.IFNA(INDEX('Historic replacements'!$H$3:$H$233, MATCH('Household rates'!$A12&amp;RIGHT('Household rates'!AG$4,2), 'Historic replacements'!$A$3:$A$233,0)),"")</f>
        <v>1169.3440000000001</v>
      </c>
      <c r="AH12" s="4">
        <f>_xlfn.IFNA(INDEX('Historic replacements'!$H$3:$H$233, MATCH('Household rates'!$A12&amp;RIGHT('Household rates'!AH$4,2), 'Historic replacements'!$A$3:$A$233,0)),"")</f>
        <v>1214.2779999999998</v>
      </c>
      <c r="AI12" s="4">
        <f>_xlfn.IFNA(INDEX('Historic replacements'!$H$3:$H$233, MATCH('Household rates'!$A12&amp;RIGHT('Household rates'!AI$4,2), 'Historic replacements'!$A$3:$A$233,0)),"")</f>
        <v>1266.816</v>
      </c>
      <c r="AJ12" s="4">
        <f>_xlfn.IFNA(INDEX('Historic replacements'!$H$3:$H$233, MATCH('Household rates'!$A12&amp;RIGHT('Household rates'!AJ$4,2), 'Historic replacements'!$A$3:$A$233,0)),"")</f>
        <v>1326.838</v>
      </c>
      <c r="AK12" s="4">
        <f>_xlfn.IFNA(INDEX('Historic replacements'!$H$3:$H$233, MATCH('Household rates'!$A12&amp;RIGHT('Household rates'!AK$4,2), 'Historic replacements'!$A$3:$A$233,0)),"")</f>
        <v>1379.5060000000001</v>
      </c>
      <c r="AL12" s="4">
        <f>_xlfn.IFNA(INDEX('Historic replacements'!$H$3:$H$233, MATCH('Household rates'!$A12&amp;RIGHT('Household rates'!AL$4,2), 'Historic replacements'!$A$3:$A$233,0)),"")</f>
        <v>1444.4380000000001</v>
      </c>
      <c r="AM12" s="4">
        <f>_xlfn.IFNA(INDEX('Historic replacements'!$H$3:$H$233, MATCH('Household rates'!$A12&amp;RIGHT('Household rates'!AM$4,2), 'Historic replacements'!$A$3:$A$233,0)),"")</f>
        <v>1489.4359999999999</v>
      </c>
      <c r="AN12" s="31">
        <f>_xlfn.IFNA(INDEX('Historic replacements'!$H$3:$H$233, MATCH('Household rates'!$A12&amp;RIGHT('Household rates'!AN$4,2), 'Historic replacements'!$A$3:$A$233,0)),"")</f>
        <v>1541.8430000000001</v>
      </c>
    </row>
    <row r="13" spans="1:40">
      <c r="A13" s="30" t="s">
        <v>55</v>
      </c>
      <c r="B13" s="30">
        <f>_xlfn.IFNA(INDEX('Historic replacements'!$E$3:$E$233, MATCH('Household rates'!$A13&amp;RIGHT('Household rates'!B$4,2), 'Historic replacements'!$A$3:$A$233,0)),"")</f>
        <v>0.17100000000000001</v>
      </c>
      <c r="C13" s="4">
        <f>_xlfn.IFNA(INDEX('Historic replacements'!$E$3:$E$233, MATCH('Household rates'!$A13&amp;RIGHT('Household rates'!C$4,2), 'Historic replacements'!$A$3:$A$233,0)),"")</f>
        <v>0.26700000000000002</v>
      </c>
      <c r="D13" s="4">
        <f>_xlfn.IFNA(INDEX('Historic replacements'!$E$3:$E$233, MATCH('Household rates'!$A13&amp;RIGHT('Household rates'!D$4,2), 'Historic replacements'!$A$3:$A$233,0)),"")</f>
        <v>3.3210000000000002</v>
      </c>
      <c r="E13" s="4">
        <f>_xlfn.IFNA(INDEX('Historic replacements'!$E$3:$E$233, MATCH('Household rates'!$A13&amp;RIGHT('Household rates'!E$4,2), 'Historic replacements'!$A$3:$A$233,0)),"")</f>
        <v>6.7709999999999999</v>
      </c>
      <c r="F13" s="4">
        <f>_xlfn.IFNA(INDEX('Historic replacements'!$E$3:$E$233, MATCH('Household rates'!$A13&amp;RIGHT('Household rates'!F$4,2), 'Historic replacements'!$A$3:$A$233,0)),"")</f>
        <v>0.66</v>
      </c>
      <c r="G13" s="4">
        <f>_xlfn.IFNA(INDEX('Historic replacements'!$E$3:$E$233, MATCH('Household rates'!$A13&amp;RIGHT('Household rates'!G$4,2), 'Historic replacements'!$A$3:$A$233,0)),"")</f>
        <v>0.59399999999999997</v>
      </c>
      <c r="H13" s="4">
        <f>_xlfn.IFNA(INDEX('Historic replacements'!$E$3:$E$233, MATCH('Household rates'!$A13&amp;RIGHT('Household rates'!H$4,2), 'Historic replacements'!$A$3:$A$233,0)),"")</f>
        <v>2.2909999999999999</v>
      </c>
      <c r="I13" s="4">
        <f>_xlfn.IFNA(INDEX('Historic replacements'!$E$3:$E$233, MATCH('Household rates'!$A13&amp;RIGHT('Household rates'!I$4,2), 'Historic replacements'!$A$3:$A$233,0)),"")</f>
        <v>11.47</v>
      </c>
      <c r="J13" s="4">
        <f>_xlfn.IFNA(INDEX('Historic replacements'!$E$3:$E$233, MATCH('Household rates'!$A13&amp;RIGHT('Household rates'!J$4,2), 'Historic replacements'!$A$3:$A$233,0)),"")</f>
        <v>4.4610000000000003</v>
      </c>
      <c r="K13" s="4">
        <f>_xlfn.IFNA(INDEX('Historic replacements'!$E$3:$E$233, MATCH('Household rates'!$A13&amp;RIGHT('Household rates'!K$4,2), 'Historic replacements'!$A$3:$A$233,0)),"")</f>
        <v>0.96399999999999997</v>
      </c>
      <c r="L13" s="4">
        <f>_xlfn.IFNA(INDEX('Historic replacements'!$E$3:$E$233, MATCH('Household rates'!$A13&amp;RIGHT('Household rates'!L$4,2), 'Historic replacements'!$A$3:$A$233,0)),"")</f>
        <v>0.218</v>
      </c>
      <c r="M13" s="4">
        <f>_xlfn.IFNA(INDEX('Historic replacements'!$E$3:$E$233, MATCH('Household rates'!$A13&amp;RIGHT('Household rates'!M$4,2), 'Historic replacements'!$A$3:$A$233,0)),"")</f>
        <v>0</v>
      </c>
      <c r="N13" s="31">
        <f>_xlfn.IFNA(INDEX('Historic replacements'!$E$3:$E$233, MATCH('Household rates'!$A13&amp;RIGHT('Household rates'!N$4,2), 'Historic replacements'!$A$3:$A$233,0)),"")</f>
        <v>0</v>
      </c>
      <c r="O13" s="30">
        <f>_xlfn.IFNA(INDEX('Historic replacements'!$G$3:$G$233, MATCH('Household rates'!$A13&amp;RIGHT('Household rates'!O$4,2), 'Historic replacements'!$A$3:$A$233, 0)),"")</f>
        <v>286.98399999999998</v>
      </c>
      <c r="P13" s="4">
        <f>_xlfn.IFNA(INDEX('Historic replacements'!$G$3:$G$233, MATCH('Household rates'!$A13&amp;RIGHT('Household rates'!P$4,2), 'Historic replacements'!$A$3:$A$233, 0)),"")</f>
        <v>290.65699999999998</v>
      </c>
      <c r="Q13" s="4">
        <f>_xlfn.IFNA(INDEX('Historic replacements'!$G$3:$G$233, MATCH('Household rates'!$A13&amp;RIGHT('Household rates'!Q$4,2), 'Historic replacements'!$A$3:$A$233, 0)),"")</f>
        <v>291.80200000000002</v>
      </c>
      <c r="R13" s="4">
        <f>_xlfn.IFNA(INDEX('Historic replacements'!$G$3:$G$233, MATCH('Household rates'!$A13&amp;RIGHT('Household rates'!R$4,2), 'Historic replacements'!$A$3:$A$233, 0)),"")</f>
        <v>293.863</v>
      </c>
      <c r="S13" s="4">
        <f>_xlfn.IFNA(INDEX('Historic replacements'!$G$3:$G$233, MATCH('Household rates'!$A13&amp;RIGHT('Household rates'!S$4,2), 'Historic replacements'!$A$3:$A$233, 0)),"")</f>
        <v>297.30799999999999</v>
      </c>
      <c r="T13" s="4">
        <f>_xlfn.IFNA(INDEX('Historic replacements'!$G$3:$G$233, MATCH('Household rates'!$A13&amp;RIGHT('Household rates'!T$4,2), 'Historic replacements'!$A$3:$A$233, 0)),"")</f>
        <v>299.25099999999998</v>
      </c>
      <c r="U13" s="4">
        <f>_xlfn.IFNA(INDEX('Historic replacements'!$G$3:$G$233, MATCH('Household rates'!$A13&amp;RIGHT('Household rates'!U$4,2), 'Historic replacements'!$A$3:$A$233, 0)),"")</f>
        <v>301.48500000000001</v>
      </c>
      <c r="V13" s="4">
        <f>_xlfn.IFNA(INDEX('Historic replacements'!$G$3:$G$233, MATCH('Household rates'!$A13&amp;RIGHT('Household rates'!V$4,2), 'Historic replacements'!$A$3:$A$233, 0)),"")</f>
        <v>303.20800000000003</v>
      </c>
      <c r="W13" s="4">
        <f>_xlfn.IFNA(INDEX('Historic replacements'!$G$3:$G$233, MATCH('Household rates'!$A13&amp;RIGHT('Household rates'!W$4,2), 'Historic replacements'!$A$3:$A$233, 0)),"")</f>
        <v>305.59699999999998</v>
      </c>
      <c r="X13" s="4">
        <f>_xlfn.IFNA(INDEX('Historic replacements'!$G$3:$G$233, MATCH('Household rates'!$A13&amp;RIGHT('Household rates'!X$4,2), 'Historic replacements'!$A$3:$A$233, 0)),"")</f>
        <v>306.851</v>
      </c>
      <c r="Y13" s="4">
        <f>_xlfn.IFNA(INDEX('Historic replacements'!$G$3:$G$233, MATCH('Household rates'!$A13&amp;RIGHT('Household rates'!Y$4,2), 'Historic replacements'!$A$3:$A$233, 0)),"")</f>
        <v>308.61099999999999</v>
      </c>
      <c r="Z13" s="4">
        <f>_xlfn.IFNA(INDEX('Historic replacements'!$G$3:$G$233, MATCH('Household rates'!$A13&amp;RIGHT('Household rates'!Z$4,2), 'Historic replacements'!$A$3:$A$233, 0)),"")</f>
        <v>309.02300000000002</v>
      </c>
      <c r="AA13" s="31">
        <f>_xlfn.IFNA(INDEX('Historic replacements'!$G$3:$G$233, MATCH('Household rates'!$A13&amp;RIGHT('Household rates'!AA$4,2), 'Historic replacements'!$A$3:$A$233, 0)),"")</f>
        <v>310.72500000000002</v>
      </c>
      <c r="AB13" s="30">
        <f>_xlfn.IFNA(INDEX('Historic replacements'!$H$3:$H$233, MATCH('Household rates'!$A13&amp;RIGHT('Household rates'!AB$4,2), 'Historic replacements'!$A$3:$A$233,0)),"")</f>
        <v>53.174000000000007</v>
      </c>
      <c r="AC13" s="4">
        <f>_xlfn.IFNA(INDEX('Historic replacements'!$H$3:$H$233, MATCH('Household rates'!$A13&amp;RIGHT('Household rates'!AC$4,2), 'Historic replacements'!$A$3:$A$233,0)),"")</f>
        <v>60.283999999999999</v>
      </c>
      <c r="AD13" s="4">
        <f>_xlfn.IFNA(INDEX('Historic replacements'!$H$3:$H$233, MATCH('Household rates'!$A13&amp;RIGHT('Household rates'!AD$4,2), 'Historic replacements'!$A$3:$A$233,0)),"")</f>
        <v>66.489000000000004</v>
      </c>
      <c r="AE13" s="4">
        <f>_xlfn.IFNA(INDEX('Historic replacements'!$H$3:$H$233, MATCH('Household rates'!$A13&amp;RIGHT('Household rates'!AE$4,2), 'Historic replacements'!$A$3:$A$233,0)),"")</f>
        <v>72.358000000000004</v>
      </c>
      <c r="AF13" s="4">
        <f>_xlfn.IFNA(INDEX('Historic replacements'!$H$3:$H$233, MATCH('Household rates'!$A13&amp;RIGHT('Household rates'!AF$4,2), 'Historic replacements'!$A$3:$A$233,0)),"")</f>
        <v>78.509</v>
      </c>
      <c r="AG13" s="4">
        <f>_xlfn.IFNA(INDEX('Historic replacements'!$H$3:$H$233, MATCH('Household rates'!$A13&amp;RIGHT('Household rates'!AG$4,2), 'Historic replacements'!$A$3:$A$233,0)),"")</f>
        <v>84.212000000000003</v>
      </c>
      <c r="AH13" s="4">
        <f>_xlfn.IFNA(INDEX('Historic replacements'!$H$3:$H$233, MATCH('Household rates'!$A13&amp;RIGHT('Household rates'!AH$4,2), 'Historic replacements'!$A$3:$A$233,0)),"")</f>
        <v>89.29</v>
      </c>
      <c r="AI13" s="4">
        <f>_xlfn.IFNA(INDEX('Historic replacements'!$H$3:$H$233, MATCH('Household rates'!$A13&amp;RIGHT('Household rates'!AI$4,2), 'Historic replacements'!$A$3:$A$233,0)),"")</f>
        <v>92.944999999999993</v>
      </c>
      <c r="AJ13" s="4">
        <f>_xlfn.IFNA(INDEX('Historic replacements'!$H$3:$H$233, MATCH('Household rates'!$A13&amp;RIGHT('Household rates'!AJ$4,2), 'Historic replacements'!$A$3:$A$233,0)),"")</f>
        <v>96.361999999999995</v>
      </c>
      <c r="AK13" s="4">
        <f>_xlfn.IFNA(INDEX('Historic replacements'!$H$3:$H$233, MATCH('Household rates'!$A13&amp;RIGHT('Household rates'!AK$4,2), 'Historic replacements'!$A$3:$A$233,0)),"")</f>
        <v>99.516000000000005</v>
      </c>
      <c r="AL13" s="4">
        <f>_xlfn.IFNA(INDEX('Historic replacements'!$H$3:$H$233, MATCH('Household rates'!$A13&amp;RIGHT('Household rates'!AL$4,2), 'Historic replacements'!$A$3:$A$233,0)),"")</f>
        <v>102.22199999999999</v>
      </c>
      <c r="AM13" s="4">
        <f>_xlfn.IFNA(INDEX('Historic replacements'!$H$3:$H$233, MATCH('Household rates'!$A13&amp;RIGHT('Household rates'!AM$4,2), 'Historic replacements'!$A$3:$A$233,0)),"")</f>
        <v>106.69799999999999</v>
      </c>
      <c r="AN13" s="31">
        <f>_xlfn.IFNA(INDEX('Historic replacements'!$H$3:$H$233, MATCH('Household rates'!$A13&amp;RIGHT('Household rates'!AN$4,2), 'Historic replacements'!$A$3:$A$233,0)),"")</f>
        <v>111.926</v>
      </c>
    </row>
    <row r="14" spans="1:40">
      <c r="A14" s="30" t="s">
        <v>56</v>
      </c>
      <c r="B14" s="30">
        <f>_xlfn.IFNA(INDEX('Historic replacements'!$E$3:$E$233, MATCH('Household rates'!$A14&amp;RIGHT('Household rates'!B$4,2), 'Historic replacements'!$A$3:$A$233,0)),"")</f>
        <v>5.9210000000000003</v>
      </c>
      <c r="C14" s="4">
        <f>_xlfn.IFNA(INDEX('Historic replacements'!$E$3:$E$233, MATCH('Household rates'!$A14&amp;RIGHT('Household rates'!C$4,2), 'Historic replacements'!$A$3:$A$233,0)),"")</f>
        <v>4.1719999999999997</v>
      </c>
      <c r="D14" s="4">
        <f>_xlfn.IFNA(INDEX('Historic replacements'!$E$3:$E$233, MATCH('Household rates'!$A14&amp;RIGHT('Household rates'!D$4,2), 'Historic replacements'!$A$3:$A$233,0)),"")</f>
        <v>3.907</v>
      </c>
      <c r="E14" s="4">
        <f>_xlfn.IFNA(INDEX('Historic replacements'!$E$3:$E$233, MATCH('Household rates'!$A14&amp;RIGHT('Household rates'!E$4,2), 'Historic replacements'!$A$3:$A$233,0)),"")</f>
        <v>3.2589999999999999</v>
      </c>
      <c r="F14" s="4">
        <f>_xlfn.IFNA(INDEX('Historic replacements'!$E$3:$E$233, MATCH('Household rates'!$A14&amp;RIGHT('Household rates'!F$4,2), 'Historic replacements'!$A$3:$A$233,0)),"")</f>
        <v>3.65</v>
      </c>
      <c r="G14" s="4">
        <f>_xlfn.IFNA(INDEX('Historic replacements'!$E$3:$E$233, MATCH('Household rates'!$A14&amp;RIGHT('Household rates'!G$4,2), 'Historic replacements'!$A$3:$A$233,0)),"")</f>
        <v>5.9930000000000003</v>
      </c>
      <c r="H14" s="4">
        <f>_xlfn.IFNA(INDEX('Historic replacements'!$E$3:$E$233, MATCH('Household rates'!$A14&amp;RIGHT('Household rates'!H$4,2), 'Historic replacements'!$A$3:$A$233,0)),"")</f>
        <v>5.34</v>
      </c>
      <c r="I14" s="4">
        <f>_xlfn.IFNA(INDEX('Historic replacements'!$E$3:$E$233, MATCH('Household rates'!$A14&amp;RIGHT('Household rates'!I$4,2), 'Historic replacements'!$A$3:$A$233,0)),"")</f>
        <v>4.6470000000000002</v>
      </c>
      <c r="J14" s="4">
        <f>_xlfn.IFNA(INDEX('Historic replacements'!$E$3:$E$233, MATCH('Household rates'!$A14&amp;RIGHT('Household rates'!J$4,2), 'Historic replacements'!$A$3:$A$233,0)),"")</f>
        <v>8.3550000000000004</v>
      </c>
      <c r="K14" s="4">
        <f>_xlfn.IFNA(INDEX('Historic replacements'!$E$3:$E$233, MATCH('Household rates'!$A14&amp;RIGHT('Household rates'!K$4,2), 'Historic replacements'!$A$3:$A$233,0)),"")</f>
        <v>10.287000000000001</v>
      </c>
      <c r="L14" s="4">
        <f>_xlfn.IFNA(INDEX('Historic replacements'!$E$3:$E$233, MATCH('Household rates'!$A14&amp;RIGHT('Household rates'!L$4,2), 'Historic replacements'!$A$3:$A$233,0)),"")</f>
        <v>9.2059999999999995</v>
      </c>
      <c r="M14" s="4">
        <f>_xlfn.IFNA(INDEX('Historic replacements'!$E$3:$E$233, MATCH('Household rates'!$A14&amp;RIGHT('Household rates'!M$4,2), 'Historic replacements'!$A$3:$A$233,0)),"")</f>
        <v>4.0339999999999998</v>
      </c>
      <c r="N14" s="31">
        <f>_xlfn.IFNA(INDEX('Historic replacements'!$E$3:$E$233, MATCH('Household rates'!$A14&amp;RIGHT('Household rates'!N$4,2), 'Historic replacements'!$A$3:$A$233,0)),"")</f>
        <v>3.657</v>
      </c>
      <c r="O14" s="30">
        <f>_xlfn.IFNA(INDEX('Historic replacements'!$G$3:$G$233, MATCH('Household rates'!$A14&amp;RIGHT('Household rates'!O$4,2), 'Historic replacements'!$A$3:$A$233, 0)),"")</f>
        <v>263.70499999999998</v>
      </c>
      <c r="P14" s="4">
        <f>_xlfn.IFNA(INDEX('Historic replacements'!$G$3:$G$233, MATCH('Household rates'!$A14&amp;RIGHT('Household rates'!P$4,2), 'Historic replacements'!$A$3:$A$233, 0)),"")</f>
        <v>265.339</v>
      </c>
      <c r="Q14" s="4">
        <f>_xlfn.IFNA(INDEX('Historic replacements'!$G$3:$G$233, MATCH('Household rates'!$A14&amp;RIGHT('Household rates'!Q$4,2), 'Historic replacements'!$A$3:$A$233, 0)),"")</f>
        <v>267.15699999999998</v>
      </c>
      <c r="R14" s="4">
        <f>_xlfn.IFNA(INDEX('Historic replacements'!$G$3:$G$233, MATCH('Household rates'!$A14&amp;RIGHT('Household rates'!R$4,2), 'Historic replacements'!$A$3:$A$233, 0)),"")</f>
        <v>268.90800000000002</v>
      </c>
      <c r="S14" s="4">
        <f>_xlfn.IFNA(INDEX('Historic replacements'!$G$3:$G$233, MATCH('Household rates'!$A14&amp;RIGHT('Household rates'!S$4,2), 'Historic replacements'!$A$3:$A$233, 0)),"")</f>
        <v>270.26799999999997</v>
      </c>
      <c r="T14" s="4">
        <f>_xlfn.IFNA(INDEX('Historic replacements'!$G$3:$G$233, MATCH('Household rates'!$A14&amp;RIGHT('Household rates'!T$4,2), 'Historic replacements'!$A$3:$A$233, 0)),"")</f>
        <v>271.91800000000001</v>
      </c>
      <c r="U14" s="4">
        <f>_xlfn.IFNA(INDEX('Historic replacements'!$G$3:$G$233, MATCH('Household rates'!$A14&amp;RIGHT('Household rates'!U$4,2), 'Historic replacements'!$A$3:$A$233, 0)),"")</f>
        <v>277.08699999999999</v>
      </c>
      <c r="V14" s="4">
        <f>_xlfn.IFNA(INDEX('Historic replacements'!$G$3:$G$233, MATCH('Household rates'!$A14&amp;RIGHT('Household rates'!V$4,2), 'Historic replacements'!$A$3:$A$233, 0)),"")</f>
        <v>278.14600000000002</v>
      </c>
      <c r="W14" s="4">
        <f>_xlfn.IFNA(INDEX('Historic replacements'!$G$3:$G$233, MATCH('Household rates'!$A14&amp;RIGHT('Household rates'!W$4,2), 'Historic replacements'!$A$3:$A$233, 0)),"")</f>
        <v>281.11700000000002</v>
      </c>
      <c r="X14" s="4">
        <f>_xlfn.IFNA(INDEX('Historic replacements'!$G$3:$G$233, MATCH('Household rates'!$A14&amp;RIGHT('Household rates'!X$4,2), 'Historic replacements'!$A$3:$A$233, 0)),"")</f>
        <v>282.44099999999997</v>
      </c>
      <c r="Y14" s="4">
        <f>_xlfn.IFNA(INDEX('Historic replacements'!$G$3:$G$233, MATCH('Household rates'!$A14&amp;RIGHT('Household rates'!Y$4,2), 'Historic replacements'!$A$3:$A$233, 0)),"")</f>
        <v>286.11099999999999</v>
      </c>
      <c r="Z14" s="4">
        <f>_xlfn.IFNA(INDEX('Historic replacements'!$G$3:$G$233, MATCH('Household rates'!$A14&amp;RIGHT('Household rates'!Z$4,2), 'Historic replacements'!$A$3:$A$233, 0)),"")</f>
        <v>287.93400000000003</v>
      </c>
      <c r="AA14" s="31">
        <f>_xlfn.IFNA(INDEX('Historic replacements'!$G$3:$G$233, MATCH('Household rates'!$A14&amp;RIGHT('Household rates'!AA$4,2), 'Historic replacements'!$A$3:$A$233, 0)),"")</f>
        <v>291.07400000000001</v>
      </c>
      <c r="AB14" s="30">
        <f>_xlfn.IFNA(INDEX('Historic replacements'!$H$3:$H$233, MATCH('Household rates'!$A14&amp;RIGHT('Household rates'!AB$4,2), 'Historic replacements'!$A$3:$A$233,0)),"")</f>
        <v>95.834999999999994</v>
      </c>
      <c r="AC14" s="4">
        <f>_xlfn.IFNA(INDEX('Historic replacements'!$H$3:$H$233, MATCH('Household rates'!$A14&amp;RIGHT('Household rates'!AC$4,2), 'Historic replacements'!$A$3:$A$233,0)),"")</f>
        <v>103.655</v>
      </c>
      <c r="AD14" s="4">
        <f>_xlfn.IFNA(INDEX('Historic replacements'!$H$3:$H$233, MATCH('Household rates'!$A14&amp;RIGHT('Household rates'!AD$4,2), 'Historic replacements'!$A$3:$A$233,0)),"")</f>
        <v>111.88799999999999</v>
      </c>
      <c r="AE14" s="4">
        <f>_xlfn.IFNA(INDEX('Historic replacements'!$H$3:$H$233, MATCH('Household rates'!$A14&amp;RIGHT('Household rates'!AE$4,2), 'Historic replacements'!$A$3:$A$233,0)),"")</f>
        <v>120.042</v>
      </c>
      <c r="AF14" s="4">
        <f>_xlfn.IFNA(INDEX('Historic replacements'!$H$3:$H$233, MATCH('Household rates'!$A14&amp;RIGHT('Household rates'!AF$4,2), 'Historic replacements'!$A$3:$A$233,0)),"")</f>
        <v>127.768</v>
      </c>
      <c r="AG14" s="4">
        <f>_xlfn.IFNA(INDEX('Historic replacements'!$H$3:$H$233, MATCH('Household rates'!$A14&amp;RIGHT('Household rates'!AG$4,2), 'Historic replacements'!$A$3:$A$233,0)),"")</f>
        <v>134.98499999999999</v>
      </c>
      <c r="AH14" s="4">
        <f>_xlfn.IFNA(INDEX('Historic replacements'!$H$3:$H$233, MATCH('Household rates'!$A14&amp;RIGHT('Household rates'!AH$4,2), 'Historic replacements'!$A$3:$A$233,0)),"")</f>
        <v>143.048</v>
      </c>
      <c r="AI14" s="4">
        <f>_xlfn.IFNA(INDEX('Historic replacements'!$H$3:$H$233, MATCH('Household rates'!$A14&amp;RIGHT('Household rates'!AI$4,2), 'Historic replacements'!$A$3:$A$233,0)),"")</f>
        <v>151.34100000000001</v>
      </c>
      <c r="AJ14" s="4">
        <f>_xlfn.IFNA(INDEX('Historic replacements'!$H$3:$H$233, MATCH('Household rates'!$A14&amp;RIGHT('Household rates'!AJ$4,2), 'Historic replacements'!$A$3:$A$233,0)),"")</f>
        <v>162.35499999999999</v>
      </c>
      <c r="AK14" s="4">
        <f>_xlfn.IFNA(INDEX('Historic replacements'!$H$3:$H$233, MATCH('Household rates'!$A14&amp;RIGHT('Household rates'!AK$4,2), 'Historic replacements'!$A$3:$A$233,0)),"")</f>
        <v>170.934</v>
      </c>
      <c r="AL14" s="4">
        <f>_xlfn.IFNA(INDEX('Historic replacements'!$H$3:$H$233, MATCH('Household rates'!$A14&amp;RIGHT('Household rates'!AL$4,2), 'Historic replacements'!$A$3:$A$233,0)),"")</f>
        <v>179.077</v>
      </c>
      <c r="AM14" s="4">
        <f>_xlfn.IFNA(INDEX('Historic replacements'!$H$3:$H$233, MATCH('Household rates'!$A14&amp;RIGHT('Household rates'!AM$4,2), 'Historic replacements'!$A$3:$A$233,0)),"")</f>
        <v>183.11199999999999</v>
      </c>
      <c r="AN14" s="31">
        <f>_xlfn.IFNA(INDEX('Historic replacements'!$H$3:$H$233, MATCH('Household rates'!$A14&amp;RIGHT('Household rates'!AN$4,2), 'Historic replacements'!$A$3:$A$233,0)),"")</f>
        <v>189.73099999999999</v>
      </c>
    </row>
    <row r="15" spans="1:40">
      <c r="A15" s="30" t="s">
        <v>57</v>
      </c>
      <c r="B15" s="30">
        <f>_xlfn.IFNA(INDEX('Historic replacements'!$E$3:$E$233, MATCH('Household rates'!$A15&amp;RIGHT('Household rates'!B$4,2), 'Historic replacements'!$A$3:$A$233,0)),"")</f>
        <v>4.1859999999999999</v>
      </c>
      <c r="C15" s="4">
        <f>_xlfn.IFNA(INDEX('Historic replacements'!$E$3:$E$233, MATCH('Household rates'!$A15&amp;RIGHT('Household rates'!C$4,2), 'Historic replacements'!$A$3:$A$233,0)),"")</f>
        <v>4.5259999999999998</v>
      </c>
      <c r="D15" s="4">
        <f>_xlfn.IFNA(INDEX('Historic replacements'!$E$3:$E$233, MATCH('Household rates'!$A15&amp;RIGHT('Household rates'!D$4,2), 'Historic replacements'!$A$3:$A$233,0)),"")</f>
        <v>11.305999999999999</v>
      </c>
      <c r="E15" s="4">
        <f>_xlfn.IFNA(INDEX('Historic replacements'!$E$3:$E$233, MATCH('Household rates'!$A15&amp;RIGHT('Household rates'!E$4,2), 'Historic replacements'!$A$3:$A$233,0)),"")</f>
        <v>16.207000000000001</v>
      </c>
      <c r="F15" s="4">
        <f>_xlfn.IFNA(INDEX('Historic replacements'!$E$3:$E$233, MATCH('Household rates'!$A15&amp;RIGHT('Household rates'!F$4,2), 'Historic replacements'!$A$3:$A$233,0)),"")</f>
        <v>27.091999999999999</v>
      </c>
      <c r="G15" s="4">
        <f>_xlfn.IFNA(INDEX('Historic replacements'!$E$3:$E$233, MATCH('Household rates'!$A15&amp;RIGHT('Household rates'!G$4,2), 'Historic replacements'!$A$3:$A$233,0)),"")</f>
        <v>27.326000000000001</v>
      </c>
      <c r="H15" s="4">
        <f>_xlfn.IFNA(INDEX('Historic replacements'!$E$3:$E$233, MATCH('Household rates'!$A15&amp;RIGHT('Household rates'!H$4,2), 'Historic replacements'!$A$3:$A$233,0)),"")</f>
        <v>6.22</v>
      </c>
      <c r="I15" s="4">
        <f>_xlfn.IFNA(INDEX('Historic replacements'!$E$3:$E$233, MATCH('Household rates'!$A15&amp;RIGHT('Household rates'!I$4,2), 'Historic replacements'!$A$3:$A$233,0)),"")</f>
        <v>7.2779999999999996</v>
      </c>
      <c r="J15" s="4">
        <f>_xlfn.IFNA(INDEX('Historic replacements'!$E$3:$E$233, MATCH('Household rates'!$A15&amp;RIGHT('Household rates'!J$4,2), 'Historic replacements'!$A$3:$A$233,0)),"")</f>
        <v>8.1880000000000006</v>
      </c>
      <c r="K15" s="4">
        <f>_xlfn.IFNA(INDEX('Historic replacements'!$E$3:$E$233, MATCH('Household rates'!$A15&amp;RIGHT('Household rates'!K$4,2), 'Historic replacements'!$A$3:$A$233,0)),"")</f>
        <v>6.1</v>
      </c>
      <c r="L15" s="4">
        <f>_xlfn.IFNA(INDEX('Historic replacements'!$E$3:$E$233, MATCH('Household rates'!$A15&amp;RIGHT('Household rates'!L$4,2), 'Historic replacements'!$A$3:$A$233,0)),"")</f>
        <v>7.1289999999999996</v>
      </c>
      <c r="M15" s="4">
        <f>_xlfn.IFNA(INDEX('Historic replacements'!$E$3:$E$233, MATCH('Household rates'!$A15&amp;RIGHT('Household rates'!M$4,2), 'Historic replacements'!$A$3:$A$233,0)),"")</f>
        <v>6.53</v>
      </c>
      <c r="N15" s="31">
        <f>_xlfn.IFNA(INDEX('Historic replacements'!$E$3:$E$233, MATCH('Household rates'!$A15&amp;RIGHT('Household rates'!N$4,2), 'Historic replacements'!$A$3:$A$233,0)),"")</f>
        <v>7.2629999999999999</v>
      </c>
      <c r="O15" s="30">
        <f>_xlfn.IFNA(INDEX('Historic replacements'!$G$3:$G$233, MATCH('Household rates'!$A15&amp;RIGHT('Household rates'!O$4,2), 'Historic replacements'!$A$3:$A$233, 0)),"")</f>
        <v>903.19600000000003</v>
      </c>
      <c r="P15" s="4">
        <f>_xlfn.IFNA(INDEX('Historic replacements'!$G$3:$G$233, MATCH('Household rates'!$A15&amp;RIGHT('Household rates'!P$4,2), 'Historic replacements'!$A$3:$A$233, 0)),"")</f>
        <v>909.83799999999997</v>
      </c>
      <c r="Q15" s="4">
        <f>_xlfn.IFNA(INDEX('Historic replacements'!$G$3:$G$233, MATCH('Household rates'!$A15&amp;RIGHT('Household rates'!Q$4,2), 'Historic replacements'!$A$3:$A$233, 0)),"")</f>
        <v>914.90899999999999</v>
      </c>
      <c r="R15" s="4">
        <f>_xlfn.IFNA(INDEX('Historic replacements'!$G$3:$G$233, MATCH('Household rates'!$A15&amp;RIGHT('Household rates'!R$4,2), 'Historic replacements'!$A$3:$A$233, 0)),"")</f>
        <v>924.81799999999998</v>
      </c>
      <c r="S15" s="4">
        <f>_xlfn.IFNA(INDEX('Historic replacements'!$G$3:$G$233, MATCH('Household rates'!$A15&amp;RIGHT('Household rates'!S$4,2), 'Historic replacements'!$A$3:$A$233, 0)),"")</f>
        <v>932.43600000000004</v>
      </c>
      <c r="T15" s="4">
        <f>_xlfn.IFNA(INDEX('Historic replacements'!$G$3:$G$233, MATCH('Household rates'!$A15&amp;RIGHT('Household rates'!T$4,2), 'Historic replacements'!$A$3:$A$233, 0)),"")</f>
        <v>940.82600000000002</v>
      </c>
      <c r="U15" s="4">
        <f>_xlfn.IFNA(INDEX('Historic replacements'!$G$3:$G$233, MATCH('Household rates'!$A15&amp;RIGHT('Household rates'!U$4,2), 'Historic replacements'!$A$3:$A$233, 0)),"")</f>
        <v>953.46067176499105</v>
      </c>
      <c r="V15" s="4">
        <f>_xlfn.IFNA(INDEX('Historic replacements'!$G$3:$G$233, MATCH('Household rates'!$A15&amp;RIGHT('Household rates'!V$4,2), 'Historic replacements'!$A$3:$A$233, 0)),"")</f>
        <v>964.35500000000002</v>
      </c>
      <c r="W15" s="4">
        <f>_xlfn.IFNA(INDEX('Historic replacements'!$G$3:$G$233, MATCH('Household rates'!$A15&amp;RIGHT('Household rates'!W$4,2), 'Historic replacements'!$A$3:$A$233, 0)),"")</f>
        <v>974.24800000000005</v>
      </c>
      <c r="X15" s="4">
        <f>_xlfn.IFNA(INDEX('Historic replacements'!$G$3:$G$233, MATCH('Household rates'!$A15&amp;RIGHT('Household rates'!X$4,2), 'Historic replacements'!$A$3:$A$233, 0)),"")</f>
        <v>984.33999999999992</v>
      </c>
      <c r="Y15" s="4">
        <f>_xlfn.IFNA(INDEX('Historic replacements'!$G$3:$G$233, MATCH('Household rates'!$A15&amp;RIGHT('Household rates'!Y$4,2), 'Historic replacements'!$A$3:$A$233, 0)),"")</f>
        <v>993.94799999999998</v>
      </c>
      <c r="Z15" s="4">
        <f>_xlfn.IFNA(INDEX('Historic replacements'!$G$3:$G$233, MATCH('Household rates'!$A15&amp;RIGHT('Household rates'!Z$4,2), 'Historic replacements'!$A$3:$A$233, 0)),"")</f>
        <v>1003.66</v>
      </c>
      <c r="AA15" s="31">
        <f>_xlfn.IFNA(INDEX('Historic replacements'!$G$3:$G$233, MATCH('Household rates'!$A15&amp;RIGHT('Household rates'!AA$4,2), 'Historic replacements'!$A$3:$A$233, 0)),"")</f>
        <v>1014.859</v>
      </c>
      <c r="AB15" s="30">
        <f>_xlfn.IFNA(INDEX('Historic replacements'!$H$3:$H$233, MATCH('Household rates'!$A15&amp;RIGHT('Household rates'!AB$4,2), 'Historic replacements'!$A$3:$A$233,0)),"")</f>
        <v>366.65950000000004</v>
      </c>
      <c r="AC15" s="4">
        <f>_xlfn.IFNA(INDEX('Historic replacements'!$H$3:$H$233, MATCH('Household rates'!$A15&amp;RIGHT('Household rates'!AC$4,2), 'Historic replacements'!$A$3:$A$233,0)),"")</f>
        <v>420.0265</v>
      </c>
      <c r="AD15" s="4">
        <f>_xlfn.IFNA(INDEX('Historic replacements'!$H$3:$H$233, MATCH('Household rates'!$A15&amp;RIGHT('Household rates'!AD$4,2), 'Historic replacements'!$A$3:$A$233,0)),"")</f>
        <v>494.94499999999999</v>
      </c>
      <c r="AE15" s="4">
        <f>_xlfn.IFNA(INDEX('Historic replacements'!$H$3:$H$233, MATCH('Household rates'!$A15&amp;RIGHT('Household rates'!AE$4,2), 'Historic replacements'!$A$3:$A$233,0)),"")</f>
        <v>554.50699999999995</v>
      </c>
      <c r="AF15" s="4">
        <f>_xlfn.IFNA(INDEX('Historic replacements'!$H$3:$H$233, MATCH('Household rates'!$A15&amp;RIGHT('Household rates'!AF$4,2), 'Historic replacements'!$A$3:$A$233,0)),"")</f>
        <v>608.06938461538493</v>
      </c>
      <c r="AG15" s="4">
        <f>_xlfn.IFNA(INDEX('Historic replacements'!$H$3:$H$233, MATCH('Household rates'!$A15&amp;RIGHT('Household rates'!AG$4,2), 'Historic replacements'!$A$3:$A$233,0)),"")</f>
        <v>660.62323076923099</v>
      </c>
      <c r="AH15" s="4">
        <f>_xlfn.IFNA(INDEX('Historic replacements'!$H$3:$H$233, MATCH('Household rates'!$A15&amp;RIGHT('Household rates'!AH$4,2), 'Historic replacements'!$A$3:$A$233,0)),"")</f>
        <v>711.99299999999994</v>
      </c>
      <c r="AI15" s="4">
        <f>_xlfn.IFNA(INDEX('Historic replacements'!$H$3:$H$233, MATCH('Household rates'!$A15&amp;RIGHT('Household rates'!AI$4,2), 'Historic replacements'!$A$3:$A$233,0)),"")</f>
        <v>754.84399999999994</v>
      </c>
      <c r="AJ15" s="4">
        <f>_xlfn.IFNA(INDEX('Historic replacements'!$H$3:$H$233, MATCH('Household rates'!$A15&amp;RIGHT('Household rates'!AJ$4,2), 'Historic replacements'!$A$3:$A$233,0)),"")</f>
        <v>780.14800000000002</v>
      </c>
      <c r="AK15" s="4">
        <f>_xlfn.IFNA(INDEX('Historic replacements'!$H$3:$H$233, MATCH('Household rates'!$A15&amp;RIGHT('Household rates'!AK$4,2), 'Historic replacements'!$A$3:$A$233,0)),"")</f>
        <v>792.428</v>
      </c>
      <c r="AL15" s="4">
        <f>_xlfn.IFNA(INDEX('Historic replacements'!$H$3:$H$233, MATCH('Household rates'!$A15&amp;RIGHT('Household rates'!AL$4,2), 'Historic replacements'!$A$3:$A$233,0)),"")</f>
        <v>803.68700000000001</v>
      </c>
      <c r="AM15" s="4">
        <f>_xlfn.IFNA(INDEX('Historic replacements'!$H$3:$H$233, MATCH('Household rates'!$A15&amp;RIGHT('Household rates'!AM$4,2), 'Historic replacements'!$A$3:$A$233,0)),"")</f>
        <v>813.29399999999998</v>
      </c>
      <c r="AN15" s="31">
        <f>_xlfn.IFNA(INDEX('Historic replacements'!$H$3:$H$233, MATCH('Household rates'!$A15&amp;RIGHT('Household rates'!AN$4,2), 'Historic replacements'!$A$3:$A$233,0)),"")</f>
        <v>822.13599999999997</v>
      </c>
    </row>
    <row r="16" spans="1:40">
      <c r="A16" s="30" t="s">
        <v>43</v>
      </c>
      <c r="B16" s="30">
        <f>_xlfn.IFNA(INDEX('Historic replacements'!$E$3:$E$233, MATCH('Household rates'!$A16&amp;RIGHT('Household rates'!B$4,2), 'Historic replacements'!$A$3:$A$233,0)),"")</f>
        <v>22.183</v>
      </c>
      <c r="C16" s="4">
        <f>_xlfn.IFNA(INDEX('Historic replacements'!$E$3:$E$233, MATCH('Household rates'!$A16&amp;RIGHT('Household rates'!C$4,2), 'Historic replacements'!$A$3:$A$233,0)),"")</f>
        <v>22.94</v>
      </c>
      <c r="D16" s="4">
        <f>_xlfn.IFNA(INDEX('Historic replacements'!$E$3:$E$233, MATCH('Household rates'!$A16&amp;RIGHT('Household rates'!D$4,2), 'Historic replacements'!$A$3:$A$233,0)),"")</f>
        <v>23.483000000000001</v>
      </c>
      <c r="E16" s="4">
        <f>_xlfn.IFNA(INDEX('Historic replacements'!$E$3:$E$233, MATCH('Household rates'!$A16&amp;RIGHT('Household rates'!E$4,2), 'Historic replacements'!$A$3:$A$233,0)),"")</f>
        <v>19.789000000000001</v>
      </c>
      <c r="F16" s="4">
        <f>_xlfn.IFNA(INDEX('Historic replacements'!$E$3:$E$233, MATCH('Household rates'!$A16&amp;RIGHT('Household rates'!F$4,2), 'Historic replacements'!$A$3:$A$233,0)),"")</f>
        <v>11.824999999999999</v>
      </c>
      <c r="G16" s="4">
        <f>_xlfn.IFNA(INDEX('Historic replacements'!$E$3:$E$233, MATCH('Household rates'!$A16&amp;RIGHT('Household rates'!G$4,2), 'Historic replacements'!$A$3:$A$233,0)),"")</f>
        <v>8.8320000000000007</v>
      </c>
      <c r="H16" s="4">
        <f>_xlfn.IFNA(INDEX('Historic replacements'!$E$3:$E$233, MATCH('Household rates'!$A16&amp;RIGHT('Household rates'!H$4,2), 'Historic replacements'!$A$3:$A$233,0)),"")</f>
        <v>3.0179999999999998</v>
      </c>
      <c r="I16" s="4">
        <f>_xlfn.IFNA(INDEX('Historic replacements'!$E$3:$E$233, MATCH('Household rates'!$A16&amp;RIGHT('Household rates'!I$4,2), 'Historic replacements'!$A$3:$A$233,0)),"")</f>
        <v>3.6589999999999998</v>
      </c>
      <c r="J16" s="4">
        <f>_xlfn.IFNA(INDEX('Historic replacements'!$E$3:$E$233, MATCH('Household rates'!$A16&amp;RIGHT('Household rates'!J$4,2), 'Historic replacements'!$A$3:$A$233,0)),"")</f>
        <v>3.6110000000000002</v>
      </c>
      <c r="K16" s="4">
        <f>_xlfn.IFNA(INDEX('Historic replacements'!$E$3:$E$233, MATCH('Household rates'!$A16&amp;RIGHT('Household rates'!K$4,2), 'Historic replacements'!$A$3:$A$233,0)),"")</f>
        <v>5.5339999999999998</v>
      </c>
      <c r="L16" s="4">
        <f>_xlfn.IFNA(INDEX('Historic replacements'!$E$3:$E$233, MATCH('Household rates'!$A16&amp;RIGHT('Household rates'!L$4,2), 'Historic replacements'!$A$3:$A$233,0)),"")</f>
        <v>7.36</v>
      </c>
      <c r="M16" s="4">
        <f>_xlfn.IFNA(INDEX('Historic replacements'!$E$3:$E$233, MATCH('Household rates'!$A16&amp;RIGHT('Household rates'!M$4,2), 'Historic replacements'!$A$3:$A$233,0)),"")</f>
        <v>5.6040000000000001</v>
      </c>
      <c r="N16" s="31">
        <f>_xlfn.IFNA(INDEX('Historic replacements'!$E$3:$E$233, MATCH('Household rates'!$A16&amp;RIGHT('Household rates'!N$4,2), 'Historic replacements'!$A$3:$A$233,0)),"")</f>
        <v>5.6609999999999996</v>
      </c>
      <c r="O16" s="30">
        <f>_xlfn.IFNA(INDEX('Historic replacements'!$G$3:$G$233, MATCH('Household rates'!$A16&amp;RIGHT('Household rates'!O$4,2), 'Historic replacements'!$A$3:$A$233, 0)),"")</f>
        <v>1005.471</v>
      </c>
      <c r="P16" s="4">
        <f>_xlfn.IFNA(INDEX('Historic replacements'!$G$3:$G$233, MATCH('Household rates'!$A16&amp;RIGHT('Household rates'!P$4,2), 'Historic replacements'!$A$3:$A$233, 0)),"")</f>
        <v>1010.126</v>
      </c>
      <c r="Q16" s="4">
        <f>_xlfn.IFNA(INDEX('Historic replacements'!$G$3:$G$233, MATCH('Household rates'!$A16&amp;RIGHT('Household rates'!Q$4,2), 'Historic replacements'!$A$3:$A$233, 0)),"")</f>
        <v>1018.141</v>
      </c>
      <c r="R16" s="4">
        <f>_xlfn.IFNA(INDEX('Historic replacements'!$G$3:$G$233, MATCH('Household rates'!$A16&amp;RIGHT('Household rates'!R$4,2), 'Historic replacements'!$A$3:$A$233, 0)),"")</f>
        <v>1021.856</v>
      </c>
      <c r="S16" s="4">
        <f>_xlfn.IFNA(INDEX('Historic replacements'!$G$3:$G$233, MATCH('Household rates'!$A16&amp;RIGHT('Household rates'!S$4,2), 'Historic replacements'!$A$3:$A$233, 0)),"")</f>
        <v>1027.5</v>
      </c>
      <c r="T16" s="4">
        <f>_xlfn.IFNA(INDEX('Historic replacements'!$G$3:$G$233, MATCH('Household rates'!$A16&amp;RIGHT('Household rates'!T$4,2), 'Historic replacements'!$A$3:$A$233, 0)),"")</f>
        <v>1044.9179999999999</v>
      </c>
      <c r="U16" s="4">
        <f>_xlfn.IFNA(INDEX('Historic replacements'!$G$3:$G$233, MATCH('Household rates'!$A16&amp;RIGHT('Household rates'!U$4,2), 'Historic replacements'!$A$3:$A$233, 0)),"")</f>
        <v>1056.326</v>
      </c>
      <c r="V16" s="4">
        <f>_xlfn.IFNA(INDEX('Historic replacements'!$G$3:$G$233, MATCH('Household rates'!$A16&amp;RIGHT('Household rates'!V$4,2), 'Historic replacements'!$A$3:$A$233, 0)),"")</f>
        <v>1062.924</v>
      </c>
      <c r="W16" s="4">
        <f>_xlfn.IFNA(INDEX('Historic replacements'!$G$3:$G$233, MATCH('Household rates'!$A16&amp;RIGHT('Household rates'!W$4,2), 'Historic replacements'!$A$3:$A$233, 0)),"")</f>
        <v>1071.8209999999999</v>
      </c>
      <c r="X16" s="4">
        <f>_xlfn.IFNA(INDEX('Historic replacements'!$G$3:$G$233, MATCH('Household rates'!$A16&amp;RIGHT('Household rates'!X$4,2), 'Historic replacements'!$A$3:$A$233, 0)),"")</f>
        <v>1078.877</v>
      </c>
      <c r="Y16" s="4">
        <f>_xlfn.IFNA(INDEX('Historic replacements'!$G$3:$G$233, MATCH('Household rates'!$A16&amp;RIGHT('Household rates'!Y$4,2), 'Historic replacements'!$A$3:$A$233, 0)),"")</f>
        <v>1084.6199999999999</v>
      </c>
      <c r="Z16" s="4">
        <f>_xlfn.IFNA(INDEX('Historic replacements'!$G$3:$G$233, MATCH('Household rates'!$A16&amp;RIGHT('Household rates'!Z$4,2), 'Historic replacements'!$A$3:$A$233, 0)),"")</f>
        <v>1089.777</v>
      </c>
      <c r="AA16" s="31">
        <f>_xlfn.IFNA(INDEX('Historic replacements'!$G$3:$G$233, MATCH('Household rates'!$A16&amp;RIGHT('Household rates'!AA$4,2), 'Historic replacements'!$A$3:$A$233, 0)),"")</f>
        <v>1110.673</v>
      </c>
      <c r="AB16" s="30">
        <f>_xlfn.IFNA(INDEX('Historic replacements'!$H$3:$H$233, MATCH('Household rates'!$A16&amp;RIGHT('Household rates'!AB$4,2), 'Historic replacements'!$A$3:$A$233,0)),"")</f>
        <v>453.02843261924551</v>
      </c>
      <c r="AC16" s="4">
        <f>_xlfn.IFNA(INDEX('Historic replacements'!$H$3:$H$233, MATCH('Household rates'!$A16&amp;RIGHT('Household rates'!AC$4,2), 'Historic replacements'!$A$3:$A$233,0)),"")</f>
        <v>570.24193261924552</v>
      </c>
      <c r="AD16" s="4">
        <f>_xlfn.IFNA(INDEX('Historic replacements'!$H$3:$H$233, MATCH('Household rates'!$A16&amp;RIGHT('Household rates'!AD$4,2), 'Historic replacements'!$A$3:$A$233,0)),"")</f>
        <v>700.73599999999999</v>
      </c>
      <c r="AE16" s="4">
        <f>_xlfn.IFNA(INDEX('Historic replacements'!$H$3:$H$233, MATCH('Household rates'!$A16&amp;RIGHT('Household rates'!AE$4,2), 'Historic replacements'!$A$3:$A$233,0)),"")</f>
        <v>790.58100000000002</v>
      </c>
      <c r="AF16" s="4">
        <f>_xlfn.IFNA(INDEX('Historic replacements'!$H$3:$H$233, MATCH('Household rates'!$A16&amp;RIGHT('Household rates'!AF$4,2), 'Historic replacements'!$A$3:$A$233,0)),"")</f>
        <v>848.47700000000009</v>
      </c>
      <c r="AG16" s="4">
        <f>_xlfn.IFNA(INDEX('Historic replacements'!$H$3:$H$233, MATCH('Household rates'!$A16&amp;RIGHT('Household rates'!AG$4,2), 'Historic replacements'!$A$3:$A$233,0)),"")</f>
        <v>873.89949999999999</v>
      </c>
      <c r="AH16" s="4">
        <f>_xlfn.IFNA(INDEX('Historic replacements'!$H$3:$H$233, MATCH('Household rates'!$A16&amp;RIGHT('Household rates'!AH$4,2), 'Historic replacements'!$A$3:$A$233,0)),"")</f>
        <v>883.19299999999998</v>
      </c>
      <c r="AI16" s="4">
        <f>_xlfn.IFNA(INDEX('Historic replacements'!$H$3:$H$233, MATCH('Household rates'!$A16&amp;RIGHT('Household rates'!AI$4,2), 'Historic replacements'!$A$3:$A$233,0)),"")</f>
        <v>894.09900000000005</v>
      </c>
      <c r="AJ16" s="4">
        <f>_xlfn.IFNA(INDEX('Historic replacements'!$H$3:$H$233, MATCH('Household rates'!$A16&amp;RIGHT('Household rates'!AJ$4,2), 'Historic replacements'!$A$3:$A$233,0)),"")</f>
        <v>902.55</v>
      </c>
      <c r="AK16" s="4">
        <f>_xlfn.IFNA(INDEX('Historic replacements'!$H$3:$H$233, MATCH('Household rates'!$A16&amp;RIGHT('Household rates'!AK$4,2), 'Historic replacements'!$A$3:$A$233,0)),"")</f>
        <v>907.88099999999997</v>
      </c>
      <c r="AL16" s="4">
        <f>_xlfn.IFNA(INDEX('Historic replacements'!$H$3:$H$233, MATCH('Household rates'!$A16&amp;RIGHT('Household rates'!AL$4,2), 'Historic replacements'!$A$3:$A$233,0)),"")</f>
        <v>916.50400000000002</v>
      </c>
      <c r="AM16" s="4">
        <f>_xlfn.IFNA(INDEX('Historic replacements'!$H$3:$H$233, MATCH('Household rates'!$A16&amp;RIGHT('Household rates'!AM$4,2), 'Historic replacements'!$A$3:$A$233,0)),"")</f>
        <v>924.76</v>
      </c>
      <c r="AN16" s="31">
        <f>_xlfn.IFNA(INDEX('Historic replacements'!$H$3:$H$233, MATCH('Household rates'!$A16&amp;RIGHT('Household rates'!AN$4,2), 'Historic replacements'!$A$3:$A$233,0)),"")</f>
        <v>931.49300000000005</v>
      </c>
    </row>
    <row r="17" spans="1:40">
      <c r="A17" s="30" t="s">
        <v>58</v>
      </c>
      <c r="B17" s="30">
        <f>_xlfn.IFNA(INDEX('Historic replacements'!$E$3:$E$233, MATCH('Household rates'!$A17&amp;RIGHT('Household rates'!B$4,2), 'Historic replacements'!$A$3:$A$233,0)),"")</f>
        <v>6.492</v>
      </c>
      <c r="C17" s="4">
        <f>_xlfn.IFNA(INDEX('Historic replacements'!$E$3:$E$233, MATCH('Household rates'!$A17&amp;RIGHT('Household rates'!C$4,2), 'Historic replacements'!$A$3:$A$233,0)),"")</f>
        <v>4.7469999999999999</v>
      </c>
      <c r="D17" s="4">
        <f>_xlfn.IFNA(INDEX('Historic replacements'!$E$3:$E$233, MATCH('Household rates'!$A17&amp;RIGHT('Household rates'!D$4,2), 'Historic replacements'!$A$3:$A$233,0)),"")</f>
        <v>7.843</v>
      </c>
      <c r="E17" s="4">
        <f>_xlfn.IFNA(INDEX('Historic replacements'!$E$3:$E$233, MATCH('Household rates'!$A17&amp;RIGHT('Household rates'!E$4,2), 'Historic replacements'!$A$3:$A$233,0)),"")</f>
        <v>3.2370000000000001</v>
      </c>
      <c r="F17" s="4">
        <f>_xlfn.IFNA(INDEX('Historic replacements'!$E$3:$E$233, MATCH('Household rates'!$A17&amp;RIGHT('Household rates'!F$4,2), 'Historic replacements'!$A$3:$A$233,0)),"")</f>
        <v>2.5219999999999998</v>
      </c>
      <c r="G17" s="4">
        <f>_xlfn.IFNA(INDEX('Historic replacements'!$E$3:$E$233, MATCH('Household rates'!$A17&amp;RIGHT('Household rates'!G$4,2), 'Historic replacements'!$A$3:$A$233,0)),"")</f>
        <v>3.0110000000000001</v>
      </c>
      <c r="H17" s="4">
        <f>_xlfn.IFNA(INDEX('Historic replacements'!$E$3:$E$233, MATCH('Household rates'!$A17&amp;RIGHT('Household rates'!H$4,2), 'Historic replacements'!$A$3:$A$233,0)),"")</f>
        <v>5.6280000000000001</v>
      </c>
      <c r="I17" s="4">
        <f>_xlfn.IFNA(INDEX('Historic replacements'!$E$3:$E$233, MATCH('Household rates'!$A17&amp;RIGHT('Household rates'!I$4,2), 'Historic replacements'!$A$3:$A$233,0)),"")</f>
        <v>6.1989999999999998</v>
      </c>
      <c r="J17" s="4">
        <f>_xlfn.IFNA(INDEX('Historic replacements'!$E$3:$E$233, MATCH('Household rates'!$A17&amp;RIGHT('Household rates'!J$4,2), 'Historic replacements'!$A$3:$A$233,0)),"")</f>
        <v>4.2169999999999996</v>
      </c>
      <c r="K17" s="4">
        <f>_xlfn.IFNA(INDEX('Historic replacements'!$E$3:$E$233, MATCH('Household rates'!$A17&amp;RIGHT('Household rates'!K$4,2), 'Historic replacements'!$A$3:$A$233,0)),"")</f>
        <v>2.3370000000000002</v>
      </c>
      <c r="L17" s="4">
        <f>_xlfn.IFNA(INDEX('Historic replacements'!$E$3:$E$233, MATCH('Household rates'!$A17&amp;RIGHT('Household rates'!L$4,2), 'Historic replacements'!$A$3:$A$233,0)),"")</f>
        <v>2.2309999999999999</v>
      </c>
      <c r="M17" s="4">
        <f>_xlfn.IFNA(INDEX('Historic replacements'!$E$3:$E$233, MATCH('Household rates'!$A17&amp;RIGHT('Household rates'!M$4,2), 'Historic replacements'!$A$3:$A$233,0)),"")</f>
        <v>4.3550000000000004</v>
      </c>
      <c r="N17" s="31">
        <f>_xlfn.IFNA(INDEX('Historic replacements'!$E$3:$E$233, MATCH('Household rates'!$A17&amp;RIGHT('Household rates'!N$4,2), 'Historic replacements'!$A$3:$A$233,0)),"")</f>
        <v>5.4619999999999997</v>
      </c>
      <c r="O17" s="30">
        <f>_xlfn.IFNA(INDEX('Historic replacements'!$G$3:$G$233, MATCH('Household rates'!$A17&amp;RIGHT('Household rates'!O$4,2), 'Historic replacements'!$A$3:$A$233, 0)),"")</f>
        <v>656.76800000000003</v>
      </c>
      <c r="P17" s="4">
        <f>_xlfn.IFNA(INDEX('Historic replacements'!$G$3:$G$233, MATCH('Household rates'!$A17&amp;RIGHT('Household rates'!P$4,2), 'Historic replacements'!$A$3:$A$233, 0)),"")</f>
        <v>658.22199999999998</v>
      </c>
      <c r="Q17" s="4">
        <f>_xlfn.IFNA(INDEX('Historic replacements'!$G$3:$G$233, MATCH('Household rates'!$A17&amp;RIGHT('Household rates'!Q$4,2), 'Historic replacements'!$A$3:$A$233, 0)),"")</f>
        <v>669.83100000000002</v>
      </c>
      <c r="R17" s="4">
        <f>_xlfn.IFNA(INDEX('Historic replacements'!$G$3:$G$233, MATCH('Household rates'!$A17&amp;RIGHT('Household rates'!R$4,2), 'Historic replacements'!$A$3:$A$233, 0)),"")</f>
        <v>676.77700000000004</v>
      </c>
      <c r="S17" s="4">
        <f>_xlfn.IFNA(INDEX('Historic replacements'!$G$3:$G$233, MATCH('Household rates'!$A17&amp;RIGHT('Household rates'!S$4,2), 'Historic replacements'!$A$3:$A$233, 0)),"")</f>
        <v>679.93200000000002</v>
      </c>
      <c r="T17" s="4">
        <f>_xlfn.IFNA(INDEX('Historic replacements'!$G$3:$G$233, MATCH('Household rates'!$A17&amp;RIGHT('Household rates'!T$4,2), 'Historic replacements'!$A$3:$A$233, 0)),"")</f>
        <v>681.83</v>
      </c>
      <c r="U17" s="4">
        <f>_xlfn.IFNA(INDEX('Historic replacements'!$G$3:$G$233, MATCH('Household rates'!$A17&amp;RIGHT('Household rates'!U$4,2), 'Historic replacements'!$A$3:$A$233, 0)),"")</f>
        <v>693.23099999999999</v>
      </c>
      <c r="V17" s="4">
        <f>_xlfn.IFNA(INDEX('Historic replacements'!$G$3:$G$233, MATCH('Household rates'!$A17&amp;RIGHT('Household rates'!V$4,2), 'Historic replacements'!$A$3:$A$233, 0)),"")</f>
        <v>691.81899999999996</v>
      </c>
      <c r="W17" s="4">
        <f>_xlfn.IFNA(INDEX('Historic replacements'!$G$3:$G$233, MATCH('Household rates'!$A17&amp;RIGHT('Household rates'!W$4,2), 'Historic replacements'!$A$3:$A$233, 0)),"")</f>
        <v>699.99099999999999</v>
      </c>
      <c r="X17" s="4">
        <f>_xlfn.IFNA(INDEX('Historic replacements'!$G$3:$G$233, MATCH('Household rates'!$A17&amp;RIGHT('Household rates'!X$4,2), 'Historic replacements'!$A$3:$A$233, 0)),"")</f>
        <v>704.01300000000003</v>
      </c>
      <c r="Y17" s="4">
        <f>_xlfn.IFNA(INDEX('Historic replacements'!$G$3:$G$233, MATCH('Household rates'!$A17&amp;RIGHT('Household rates'!Y$4,2), 'Historic replacements'!$A$3:$A$233, 0)),"")</f>
        <v>707.46299999999997</v>
      </c>
      <c r="Z17" s="4">
        <f>_xlfn.IFNA(INDEX('Historic replacements'!$G$3:$G$233, MATCH('Household rates'!$A17&amp;RIGHT('Household rates'!Z$4,2), 'Historic replacements'!$A$3:$A$233, 0)),"")</f>
        <v>712.71</v>
      </c>
      <c r="AA17" s="31">
        <f>_xlfn.IFNA(INDEX('Historic replacements'!$G$3:$G$233, MATCH('Household rates'!$A17&amp;RIGHT('Household rates'!AA$4,2), 'Historic replacements'!$A$3:$A$233, 0)),"")</f>
        <v>717.4079999999999</v>
      </c>
      <c r="AB17" s="30">
        <f>_xlfn.IFNA(INDEX('Historic replacements'!$H$3:$H$233, MATCH('Household rates'!$A17&amp;RIGHT('Household rates'!AB$4,2), 'Historic replacements'!$A$3:$A$233,0)),"")</f>
        <v>221.50199999999998</v>
      </c>
      <c r="AC17" s="4">
        <f>_xlfn.IFNA(INDEX('Historic replacements'!$H$3:$H$233, MATCH('Household rates'!$A17&amp;RIGHT('Household rates'!AC$4,2), 'Historic replacements'!$A$3:$A$233,0)),"")</f>
        <v>233.29399999999998</v>
      </c>
      <c r="AD17" s="4">
        <f>_xlfn.IFNA(INDEX('Historic replacements'!$H$3:$H$233, MATCH('Household rates'!$A17&amp;RIGHT('Household rates'!AD$4,2), 'Historic replacements'!$A$3:$A$233,0)),"")</f>
        <v>248.73550000000029</v>
      </c>
      <c r="AE17" s="4">
        <f>_xlfn.IFNA(INDEX('Historic replacements'!$H$3:$H$233, MATCH('Household rates'!$A17&amp;RIGHT('Household rates'!AE$4,2), 'Historic replacements'!$A$3:$A$233,0)),"")</f>
        <v>261.52200000000028</v>
      </c>
      <c r="AF17" s="4">
        <f>_xlfn.IFNA(INDEX('Historic replacements'!$H$3:$H$233, MATCH('Household rates'!$A17&amp;RIGHT('Household rates'!AF$4,2), 'Historic replacements'!$A$3:$A$233,0)),"")</f>
        <v>273.77050000000031</v>
      </c>
      <c r="AG17" s="4">
        <f>_xlfn.IFNA(INDEX('Historic replacements'!$H$3:$H$233, MATCH('Household rates'!$A17&amp;RIGHT('Household rates'!AG$4,2), 'Historic replacements'!$A$3:$A$233,0)),"")</f>
        <v>281.66300000000001</v>
      </c>
      <c r="AH17" s="4">
        <f>_xlfn.IFNA(INDEX('Historic replacements'!$H$3:$H$233, MATCH('Household rates'!$A17&amp;RIGHT('Household rates'!AH$4,2), 'Historic replacements'!$A$3:$A$233,0)),"")</f>
        <v>289.75564931499252</v>
      </c>
      <c r="AI17" s="4">
        <f>_xlfn.IFNA(INDEX('Historic replacements'!$H$3:$H$233, MATCH('Household rates'!$A17&amp;RIGHT('Household rates'!AI$4,2), 'Historic replacements'!$A$3:$A$233,0)),"")</f>
        <v>304.46384999999998</v>
      </c>
      <c r="AJ17" s="4">
        <f>_xlfn.IFNA(INDEX('Historic replacements'!$H$3:$H$233, MATCH('Household rates'!$A17&amp;RIGHT('Household rates'!AJ$4,2), 'Historic replacements'!$A$3:$A$233,0)),"")</f>
        <v>317.10500000000002</v>
      </c>
      <c r="AK17" s="4">
        <f>_xlfn.IFNA(INDEX('Historic replacements'!$H$3:$H$233, MATCH('Household rates'!$A17&amp;RIGHT('Household rates'!AK$4,2), 'Historic replacements'!$A$3:$A$233,0)),"")</f>
        <v>324.10300000000001</v>
      </c>
      <c r="AL17" s="4">
        <f>_xlfn.IFNA(INDEX('Historic replacements'!$H$3:$H$233, MATCH('Household rates'!$A17&amp;RIGHT('Household rates'!AL$4,2), 'Historic replacements'!$A$3:$A$233,0)),"")</f>
        <v>330.30133333333299</v>
      </c>
      <c r="AM17" s="4">
        <f>_xlfn.IFNA(INDEX('Historic replacements'!$H$3:$H$233, MATCH('Household rates'!$A17&amp;RIGHT('Household rates'!AM$4,2), 'Historic replacements'!$A$3:$A$233,0)),"")</f>
        <v>340.07266666666698</v>
      </c>
      <c r="AN17" s="31">
        <f>_xlfn.IFNA(INDEX('Historic replacements'!$H$3:$H$233, MATCH('Household rates'!$A17&amp;RIGHT('Household rates'!AN$4,2), 'Historic replacements'!$A$3:$A$233,0)),"")</f>
        <v>344.86441666666667</v>
      </c>
    </row>
    <row r="18" spans="1:40">
      <c r="A18" s="30" t="s">
        <v>59</v>
      </c>
      <c r="B18" s="30" t="str">
        <f>_xlfn.IFNA(INDEX('Historic replacements'!$E$3:$E$233, MATCH('Household rates'!$A18&amp;RIGHT('Household rates'!B$4,2), 'Historic replacements'!$A$3:$A$233,0)),"")</f>
        <v/>
      </c>
      <c r="C18" s="4" t="str">
        <f>_xlfn.IFNA(INDEX('Historic replacements'!$E$3:$E$233, MATCH('Household rates'!$A18&amp;RIGHT('Household rates'!C$4,2), 'Historic replacements'!$A$3:$A$233,0)),"")</f>
        <v/>
      </c>
      <c r="D18" s="4" t="str">
        <f>_xlfn.IFNA(INDEX('Historic replacements'!$E$3:$E$233, MATCH('Household rates'!$A18&amp;RIGHT('Household rates'!D$4,2), 'Historic replacements'!$A$3:$A$233,0)),"")</f>
        <v/>
      </c>
      <c r="E18" s="4" t="str">
        <f>_xlfn.IFNA(INDEX('Historic replacements'!$E$3:$E$233, MATCH('Household rates'!$A18&amp;RIGHT('Household rates'!E$4,2), 'Historic replacements'!$A$3:$A$233,0)),"")</f>
        <v/>
      </c>
      <c r="F18" s="4" t="str">
        <f>_xlfn.IFNA(INDEX('Historic replacements'!$E$3:$E$233, MATCH('Household rates'!$A18&amp;RIGHT('Household rates'!F$4,2), 'Historic replacements'!$A$3:$A$233,0)),"")</f>
        <v/>
      </c>
      <c r="G18" s="4" t="str">
        <f>_xlfn.IFNA(INDEX('Historic replacements'!$E$3:$E$233, MATCH('Household rates'!$A18&amp;RIGHT('Household rates'!G$4,2), 'Historic replacements'!$A$3:$A$233,0)),"")</f>
        <v/>
      </c>
      <c r="H18" s="4" t="str">
        <f>_xlfn.IFNA(INDEX('Historic replacements'!$E$3:$E$233, MATCH('Household rates'!$A18&amp;RIGHT('Household rates'!H$4,2), 'Historic replacements'!$A$3:$A$233,0)),"")</f>
        <v/>
      </c>
      <c r="I18" s="4">
        <f>_xlfn.IFNA(INDEX('Historic replacements'!$E$3:$E$233, MATCH('Household rates'!$A18&amp;RIGHT('Household rates'!I$4,2), 'Historic replacements'!$A$3:$A$233,0)),"")</f>
        <v>57.281999999999996</v>
      </c>
      <c r="J18" s="4">
        <f>_xlfn.IFNA(INDEX('Historic replacements'!$E$3:$E$233, MATCH('Household rates'!$A18&amp;RIGHT('Household rates'!J$4,2), 'Historic replacements'!$A$3:$A$233,0)),"")</f>
        <v>61.195999999999998</v>
      </c>
      <c r="K18" s="4">
        <f>_xlfn.IFNA(INDEX('Historic replacements'!$E$3:$E$233, MATCH('Household rates'!$A18&amp;RIGHT('Household rates'!K$4,2), 'Historic replacements'!$A$3:$A$233,0)),"")</f>
        <v>0.10299999999999999</v>
      </c>
      <c r="L18" s="4">
        <f>_xlfn.IFNA(INDEX('Historic replacements'!$E$3:$E$233, MATCH('Household rates'!$A18&amp;RIGHT('Household rates'!L$4,2), 'Historic replacements'!$A$3:$A$233,0)),"")</f>
        <v>133.245</v>
      </c>
      <c r="M18" s="4">
        <f>_xlfn.IFNA(INDEX('Historic replacements'!$E$3:$E$233, MATCH('Household rates'!$A18&amp;RIGHT('Household rates'!M$4,2), 'Historic replacements'!$A$3:$A$233,0)),"")</f>
        <v>156.51400000000001</v>
      </c>
      <c r="N18" s="31">
        <f>_xlfn.IFNA(INDEX('Historic replacements'!$E$3:$E$233, MATCH('Household rates'!$A18&amp;RIGHT('Household rates'!N$4,2), 'Historic replacements'!$A$3:$A$233,0)),"")</f>
        <v>192.05799999999999</v>
      </c>
      <c r="O18" s="30" t="str">
        <f>_xlfn.IFNA(INDEX('Historic replacements'!$G$3:$G$233, MATCH('Household rates'!$A18&amp;RIGHT('Household rates'!O$4,2), 'Historic replacements'!$A$3:$A$233, 0)),"")</f>
        <v/>
      </c>
      <c r="P18" s="4" t="str">
        <f>_xlfn.IFNA(INDEX('Historic replacements'!$G$3:$G$233, MATCH('Household rates'!$A18&amp;RIGHT('Household rates'!P$4,2), 'Historic replacements'!$A$3:$A$233, 0)),"")</f>
        <v/>
      </c>
      <c r="Q18" s="4" t="str">
        <f>_xlfn.IFNA(INDEX('Historic replacements'!$G$3:$G$233, MATCH('Household rates'!$A18&amp;RIGHT('Household rates'!Q$4,2), 'Historic replacements'!$A$3:$A$233, 0)),"")</f>
        <v/>
      </c>
      <c r="R18" s="4" t="str">
        <f>_xlfn.IFNA(INDEX('Historic replacements'!$G$3:$G$233, MATCH('Household rates'!$A18&amp;RIGHT('Household rates'!R$4,2), 'Historic replacements'!$A$3:$A$233, 0)),"")</f>
        <v/>
      </c>
      <c r="S18" s="4" t="str">
        <f>_xlfn.IFNA(INDEX('Historic replacements'!$G$3:$G$233, MATCH('Household rates'!$A18&amp;RIGHT('Household rates'!S$4,2), 'Historic replacements'!$A$3:$A$233, 0)),"")</f>
        <v/>
      </c>
      <c r="T18" s="4" t="str">
        <f>_xlfn.IFNA(INDEX('Historic replacements'!$G$3:$G$233, MATCH('Household rates'!$A18&amp;RIGHT('Household rates'!T$4,2), 'Historic replacements'!$A$3:$A$233, 0)),"")</f>
        <v/>
      </c>
      <c r="U18" s="4" t="str">
        <f>_xlfn.IFNA(INDEX('Historic replacements'!$G$3:$G$233, MATCH('Household rates'!$A18&amp;RIGHT('Household rates'!U$4,2), 'Historic replacements'!$A$3:$A$233, 0)),"")</f>
        <v/>
      </c>
      <c r="V18" s="4">
        <f>_xlfn.IFNA(INDEX('Historic replacements'!$G$3:$G$233, MATCH('Household rates'!$A18&amp;RIGHT('Household rates'!V$4,2), 'Historic replacements'!$A$3:$A$233, 0)),"")</f>
        <v>3455.63</v>
      </c>
      <c r="W18" s="4">
        <f>_xlfn.IFNA(INDEX('Historic replacements'!$G$3:$G$233, MATCH('Household rates'!$A18&amp;RIGHT('Household rates'!W$4,2), 'Historic replacements'!$A$3:$A$233, 0)),"")</f>
        <v>3486.6640000000002</v>
      </c>
      <c r="X18" s="4">
        <f>_xlfn.IFNA(INDEX('Historic replacements'!$G$3:$G$233, MATCH('Household rates'!$A18&amp;RIGHT('Household rates'!X$4,2), 'Historic replacements'!$A$3:$A$233, 0)),"")</f>
        <v>3514.2550000000001</v>
      </c>
      <c r="Y18" s="4">
        <f>_xlfn.IFNA(INDEX('Historic replacements'!$G$3:$G$233, MATCH('Household rates'!$A18&amp;RIGHT('Household rates'!Y$4,2), 'Historic replacements'!$A$3:$A$233, 0)),"")</f>
        <v>3527.1930000000002</v>
      </c>
      <c r="Z18" s="4">
        <f>_xlfn.IFNA(INDEX('Historic replacements'!$G$3:$G$233, MATCH('Household rates'!$A18&amp;RIGHT('Household rates'!Z$4,2), 'Historic replacements'!$A$3:$A$233, 0)),"")</f>
        <v>3551.712</v>
      </c>
      <c r="AA18" s="31">
        <f>_xlfn.IFNA(INDEX('Historic replacements'!$G$3:$G$233, MATCH('Household rates'!$A18&amp;RIGHT('Household rates'!AA$4,2), 'Historic replacements'!$A$3:$A$233, 0)),"")</f>
        <v>3578.6829999999995</v>
      </c>
      <c r="AB18" s="30" t="str">
        <f>_xlfn.IFNA(INDEX('Historic replacements'!$H$3:$H$233, MATCH('Household rates'!$A18&amp;RIGHT('Household rates'!AB$4,2), 'Historic replacements'!$A$3:$A$233,0)),"")</f>
        <v/>
      </c>
      <c r="AC18" s="4" t="str">
        <f>_xlfn.IFNA(INDEX('Historic replacements'!$H$3:$H$233, MATCH('Household rates'!$A18&amp;RIGHT('Household rates'!AC$4,2), 'Historic replacements'!$A$3:$A$233,0)),"")</f>
        <v/>
      </c>
      <c r="AD18" s="4" t="str">
        <f>_xlfn.IFNA(INDEX('Historic replacements'!$H$3:$H$233, MATCH('Household rates'!$A18&amp;RIGHT('Household rates'!AD$4,2), 'Historic replacements'!$A$3:$A$233,0)),"")</f>
        <v/>
      </c>
      <c r="AE18" s="4" t="str">
        <f>_xlfn.IFNA(INDEX('Historic replacements'!$H$3:$H$233, MATCH('Household rates'!$A18&amp;RIGHT('Household rates'!AE$4,2), 'Historic replacements'!$A$3:$A$233,0)),"")</f>
        <v/>
      </c>
      <c r="AF18" s="4" t="str">
        <f>_xlfn.IFNA(INDEX('Historic replacements'!$H$3:$H$233, MATCH('Household rates'!$A18&amp;RIGHT('Household rates'!AF$4,2), 'Historic replacements'!$A$3:$A$233,0)),"")</f>
        <v/>
      </c>
      <c r="AG18" s="4" t="str">
        <f>_xlfn.IFNA(INDEX('Historic replacements'!$H$3:$H$233, MATCH('Household rates'!$A18&amp;RIGHT('Household rates'!AG$4,2), 'Historic replacements'!$A$3:$A$233,0)),"")</f>
        <v/>
      </c>
      <c r="AH18" s="4" t="str">
        <f>_xlfn.IFNA(INDEX('Historic replacements'!$H$3:$H$233, MATCH('Household rates'!$A18&amp;RIGHT('Household rates'!AH$4,2), 'Historic replacements'!$A$3:$A$233,0)),"")</f>
        <v/>
      </c>
      <c r="AI18" s="4">
        <f>_xlfn.IFNA(INDEX('Historic replacements'!$H$3:$H$233, MATCH('Household rates'!$A18&amp;RIGHT('Household rates'!AI$4,2), 'Historic replacements'!$A$3:$A$233,0)),"")</f>
        <v>1506.17</v>
      </c>
      <c r="AJ18" s="4">
        <f>_xlfn.IFNA(INDEX('Historic replacements'!$H$3:$H$233, MATCH('Household rates'!$A18&amp;RIGHT('Household rates'!AJ$4,2), 'Historic replacements'!$A$3:$A$233,0)),"")</f>
        <v>1562.1884453836201</v>
      </c>
      <c r="AK18" s="4">
        <f>_xlfn.IFNA(INDEX('Historic replacements'!$H$3:$H$233, MATCH('Household rates'!$A18&amp;RIGHT('Household rates'!AK$4,2), 'Historic replacements'!$A$3:$A$233,0)),"")</f>
        <v>1614.596</v>
      </c>
      <c r="AL18" s="4">
        <f>_xlfn.IFNA(INDEX('Historic replacements'!$H$3:$H$233, MATCH('Household rates'!$A18&amp;RIGHT('Household rates'!AL$4,2), 'Historic replacements'!$A$3:$A$233,0)),"")</f>
        <v>1665.37160546878</v>
      </c>
      <c r="AM18" s="4">
        <f>_xlfn.IFNA(INDEX('Historic replacements'!$H$3:$H$233, MATCH('Household rates'!$A18&amp;RIGHT('Household rates'!AM$4,2), 'Historic replacements'!$A$3:$A$233,0)),"")</f>
        <v>1747.645</v>
      </c>
      <c r="AN18" s="31">
        <f>_xlfn.IFNA(INDEX('Historic replacements'!$H$3:$H$233, MATCH('Household rates'!$A18&amp;RIGHT('Household rates'!AN$4,2), 'Historic replacements'!$A$3:$A$233,0)),"")</f>
        <v>1824.174472710193</v>
      </c>
    </row>
    <row r="19" spans="1:40">
      <c r="A19" s="30" t="s">
        <v>44</v>
      </c>
      <c r="B19" s="30">
        <f>_xlfn.IFNA(INDEX('Historic replacements'!$E$3:$E$233, MATCH('Household rates'!$A19&amp;RIGHT('Household rates'!B$4,2), 'Historic replacements'!$A$3:$A$233,0)),"")</f>
        <v>33.328000000000003</v>
      </c>
      <c r="C19" s="4">
        <f>_xlfn.IFNA(INDEX('Historic replacements'!$E$3:$E$233, MATCH('Household rates'!$A19&amp;RIGHT('Household rates'!C$4,2), 'Historic replacements'!$A$3:$A$233,0)),"")</f>
        <v>30.952000000000002</v>
      </c>
      <c r="D19" s="4">
        <f>_xlfn.IFNA(INDEX('Historic replacements'!$E$3:$E$233, MATCH('Household rates'!$A19&amp;RIGHT('Household rates'!D$4,2), 'Historic replacements'!$A$3:$A$233,0)),"")</f>
        <v>35.369</v>
      </c>
      <c r="E19" s="4">
        <f>_xlfn.IFNA(INDEX('Historic replacements'!$E$3:$E$233, MATCH('Household rates'!$A19&amp;RIGHT('Household rates'!E$4,2), 'Historic replacements'!$A$3:$A$233,0)),"")</f>
        <v>40.292999999999999</v>
      </c>
      <c r="F19" s="4">
        <f>_xlfn.IFNA(INDEX('Historic replacements'!$E$3:$E$233, MATCH('Household rates'!$A19&amp;RIGHT('Household rates'!F$4,2), 'Historic replacements'!$A$3:$A$233,0)),"")</f>
        <v>52.869</v>
      </c>
      <c r="G19" s="4">
        <f>_xlfn.IFNA(INDEX('Historic replacements'!$E$3:$E$233, MATCH('Household rates'!$A19&amp;RIGHT('Household rates'!G$4,2), 'Historic replacements'!$A$3:$A$233,0)),"")</f>
        <v>118.974</v>
      </c>
      <c r="H19" s="4">
        <f>_xlfn.IFNA(INDEX('Historic replacements'!$E$3:$E$233, MATCH('Household rates'!$A19&amp;RIGHT('Household rates'!H$4,2), 'Historic replacements'!$A$3:$A$233,0)),"")</f>
        <v>107.03</v>
      </c>
      <c r="I19" s="4" t="str">
        <f>_xlfn.IFNA(INDEX('Historic replacements'!$E$3:$E$233, MATCH('Household rates'!$A19&amp;RIGHT('Household rates'!I$4,2), 'Historic replacements'!$A$3:$A$233,0)),"")</f>
        <v/>
      </c>
      <c r="J19" s="4" t="str">
        <f>_xlfn.IFNA(INDEX('Historic replacements'!$E$3:$E$233, MATCH('Household rates'!$A19&amp;RIGHT('Household rates'!J$4,2), 'Historic replacements'!$A$3:$A$233,0)),"")</f>
        <v/>
      </c>
      <c r="K19" s="4" t="str">
        <f>_xlfn.IFNA(INDEX('Historic replacements'!$E$3:$E$233, MATCH('Household rates'!$A19&amp;RIGHT('Household rates'!K$4,2), 'Historic replacements'!$A$3:$A$233,0)),"")</f>
        <v/>
      </c>
      <c r="L19" s="4" t="str">
        <f>_xlfn.IFNA(INDEX('Historic replacements'!$E$3:$E$233, MATCH('Household rates'!$A19&amp;RIGHT('Household rates'!L$4,2), 'Historic replacements'!$A$3:$A$233,0)),"")</f>
        <v/>
      </c>
      <c r="M19" s="4" t="str">
        <f>_xlfn.IFNA(INDEX('Historic replacements'!$E$3:$E$233, MATCH('Household rates'!$A19&amp;RIGHT('Household rates'!M$4,2), 'Historic replacements'!$A$3:$A$233,0)),"")</f>
        <v/>
      </c>
      <c r="N19" s="31" t="str">
        <f>_xlfn.IFNA(INDEX('Historic replacements'!$E$3:$E$233, MATCH('Household rates'!$A19&amp;RIGHT('Household rates'!N$4,2), 'Historic replacements'!$A$3:$A$233,0)),"")</f>
        <v/>
      </c>
      <c r="O19" s="30">
        <f>_xlfn.IFNA(INDEX('Historic replacements'!$G$3:$G$233, MATCH('Household rates'!$A19&amp;RIGHT('Household rates'!O$4,2), 'Historic replacements'!$A$3:$A$233, 0)),"")</f>
        <v>3259.2359999999999</v>
      </c>
      <c r="P19" s="4">
        <f>_xlfn.IFNA(INDEX('Historic replacements'!$G$3:$G$233, MATCH('Household rates'!$A19&amp;RIGHT('Household rates'!P$4,2), 'Historic replacements'!$A$3:$A$233, 0)),"")</f>
        <v>3276.357</v>
      </c>
      <c r="Q19" s="4">
        <f>_xlfn.IFNA(INDEX('Historic replacements'!$G$3:$G$233, MATCH('Household rates'!$A19&amp;RIGHT('Household rates'!Q$4,2), 'Historic replacements'!$A$3:$A$233, 0)),"")</f>
        <v>3294.8389999999999</v>
      </c>
      <c r="R19" s="4">
        <f>_xlfn.IFNA(INDEX('Historic replacements'!$G$3:$G$233, MATCH('Household rates'!$A19&amp;RIGHT('Household rates'!R$4,2), 'Historic replacements'!$A$3:$A$233, 0)),"")</f>
        <v>3304.1039999999998</v>
      </c>
      <c r="S19" s="4">
        <f>_xlfn.IFNA(INDEX('Historic replacements'!$G$3:$G$233, MATCH('Household rates'!$A19&amp;RIGHT('Household rates'!S$4,2), 'Historic replacements'!$A$3:$A$233, 0)),"")</f>
        <v>3330.893</v>
      </c>
      <c r="T19" s="4">
        <f>_xlfn.IFNA(INDEX('Historic replacements'!$G$3:$G$233, MATCH('Household rates'!$A19&amp;RIGHT('Household rates'!T$4,2), 'Historic replacements'!$A$3:$A$233, 0)),"")</f>
        <v>3410.8119999999999</v>
      </c>
      <c r="U19" s="4">
        <f>_xlfn.IFNA(INDEX('Historic replacements'!$G$3:$G$233, MATCH('Household rates'!$A19&amp;RIGHT('Household rates'!U$4,2), 'Historic replacements'!$A$3:$A$233, 0)),"")</f>
        <v>3433.5859999999998</v>
      </c>
      <c r="V19" s="4" t="str">
        <f>_xlfn.IFNA(INDEX('Historic replacements'!$G$3:$G$233, MATCH('Household rates'!$A19&amp;RIGHT('Household rates'!V$4,2), 'Historic replacements'!$A$3:$A$233, 0)),"")</f>
        <v/>
      </c>
      <c r="W19" s="4" t="str">
        <f>_xlfn.IFNA(INDEX('Historic replacements'!$G$3:$G$233, MATCH('Household rates'!$A19&amp;RIGHT('Household rates'!W$4,2), 'Historic replacements'!$A$3:$A$233, 0)),"")</f>
        <v/>
      </c>
      <c r="X19" s="4" t="str">
        <f>_xlfn.IFNA(INDEX('Historic replacements'!$G$3:$G$233, MATCH('Household rates'!$A19&amp;RIGHT('Household rates'!X$4,2), 'Historic replacements'!$A$3:$A$233, 0)),"")</f>
        <v/>
      </c>
      <c r="Y19" s="4" t="str">
        <f>_xlfn.IFNA(INDEX('Historic replacements'!$G$3:$G$233, MATCH('Household rates'!$A19&amp;RIGHT('Household rates'!Y$4,2), 'Historic replacements'!$A$3:$A$233, 0)),"")</f>
        <v/>
      </c>
      <c r="Z19" s="4" t="str">
        <f>_xlfn.IFNA(INDEX('Historic replacements'!$G$3:$G$233, MATCH('Household rates'!$A19&amp;RIGHT('Household rates'!Z$4,2), 'Historic replacements'!$A$3:$A$233, 0)),"")</f>
        <v/>
      </c>
      <c r="AA19" s="31" t="str">
        <f>_xlfn.IFNA(INDEX('Historic replacements'!$G$3:$G$233, MATCH('Household rates'!$A19&amp;RIGHT('Household rates'!AA$4,2), 'Historic replacements'!$A$3:$A$233, 0)),"")</f>
        <v/>
      </c>
      <c r="AB19" s="30">
        <f>_xlfn.IFNA(INDEX('Historic replacements'!$H$3:$H$233, MATCH('Household rates'!$A19&amp;RIGHT('Household rates'!AB$4,2), 'Historic replacements'!$A$3:$A$233,0)),"")</f>
        <v>1122.49</v>
      </c>
      <c r="AC19" s="4">
        <f>_xlfn.IFNA(INDEX('Historic replacements'!$H$3:$H$233, MATCH('Household rates'!$A19&amp;RIGHT('Household rates'!AC$4,2), 'Historic replacements'!$A$3:$A$233,0)),"")</f>
        <v>1173.5369999999998</v>
      </c>
      <c r="AD19" s="4">
        <f>_xlfn.IFNA(INDEX('Historic replacements'!$H$3:$H$233, MATCH('Household rates'!$A19&amp;RIGHT('Household rates'!AD$4,2), 'Historic replacements'!$A$3:$A$233,0)),"")</f>
        <v>1224.087</v>
      </c>
      <c r="AE19" s="4">
        <f>_xlfn.IFNA(INDEX('Historic replacements'!$H$3:$H$233, MATCH('Household rates'!$A19&amp;RIGHT('Household rates'!AE$4,2), 'Historic replacements'!$A$3:$A$233,0)),"")</f>
        <v>1270.5509999999999</v>
      </c>
      <c r="AF19" s="4">
        <f>_xlfn.IFNA(INDEX('Historic replacements'!$H$3:$H$233, MATCH('Household rates'!$A19&amp;RIGHT('Household rates'!AF$4,2), 'Historic replacements'!$A$3:$A$233,0)),"")</f>
        <v>1320.4650000000001</v>
      </c>
      <c r="AG19" s="4">
        <f>_xlfn.IFNA(INDEX('Historic replacements'!$H$3:$H$233, MATCH('Household rates'!$A19&amp;RIGHT('Household rates'!AG$4,2), 'Historic replacements'!$A$3:$A$233,0)),"")</f>
        <v>1377.2350000000001</v>
      </c>
      <c r="AH19" s="4">
        <f>_xlfn.IFNA(INDEX('Historic replacements'!$H$3:$H$233, MATCH('Household rates'!$A19&amp;RIGHT('Household rates'!AH$4,2), 'Historic replacements'!$A$3:$A$233,0)),"")</f>
        <v>1434.9470000000001</v>
      </c>
      <c r="AI19" s="4" t="str">
        <f>_xlfn.IFNA(INDEX('Historic replacements'!$H$3:$H$233, MATCH('Household rates'!$A19&amp;RIGHT('Household rates'!AI$4,2), 'Historic replacements'!$A$3:$A$233,0)),"")</f>
        <v/>
      </c>
      <c r="AJ19" s="4" t="str">
        <f>_xlfn.IFNA(INDEX('Historic replacements'!$H$3:$H$233, MATCH('Household rates'!$A19&amp;RIGHT('Household rates'!AJ$4,2), 'Historic replacements'!$A$3:$A$233,0)),"")</f>
        <v/>
      </c>
      <c r="AK19" s="4" t="str">
        <f>_xlfn.IFNA(INDEX('Historic replacements'!$H$3:$H$233, MATCH('Household rates'!$A19&amp;RIGHT('Household rates'!AK$4,2), 'Historic replacements'!$A$3:$A$233,0)),"")</f>
        <v/>
      </c>
      <c r="AL19" s="4" t="str">
        <f>_xlfn.IFNA(INDEX('Historic replacements'!$H$3:$H$233, MATCH('Household rates'!$A19&amp;RIGHT('Household rates'!AL$4,2), 'Historic replacements'!$A$3:$A$233,0)),"")</f>
        <v/>
      </c>
      <c r="AM19" s="4" t="str">
        <f>_xlfn.IFNA(INDEX('Historic replacements'!$H$3:$H$233, MATCH('Household rates'!$A19&amp;RIGHT('Household rates'!AM$4,2), 'Historic replacements'!$A$3:$A$233,0)),"")</f>
        <v/>
      </c>
      <c r="AN19" s="31" t="str">
        <f>_xlfn.IFNA(INDEX('Historic replacements'!$H$3:$H$233, MATCH('Household rates'!$A19&amp;RIGHT('Household rates'!AN$4,2), 'Historic replacements'!$A$3:$A$233,0)),"")</f>
        <v/>
      </c>
    </row>
    <row r="20" spans="1:40">
      <c r="A20" s="30" t="s">
        <v>46</v>
      </c>
      <c r="B20" s="30">
        <f>_xlfn.IFNA(INDEX('Historic replacements'!$E$3:$E$233, MATCH('Household rates'!$A20&amp;RIGHT('Household rates'!B$4,2), 'Historic replacements'!$A$3:$A$233,0)),"")</f>
        <v>18.180999999999997</v>
      </c>
      <c r="C20" s="4">
        <f>_xlfn.IFNA(INDEX('Historic replacements'!$E$3:$E$233, MATCH('Household rates'!$A20&amp;RIGHT('Household rates'!C$4,2), 'Historic replacements'!$A$3:$A$233,0)),"")</f>
        <v>20.795999999999999</v>
      </c>
      <c r="D20" s="4">
        <f>_xlfn.IFNA(INDEX('Historic replacements'!$E$3:$E$233, MATCH('Household rates'!$A20&amp;RIGHT('Household rates'!D$4,2), 'Historic replacements'!$A$3:$A$233,0)),"")</f>
        <v>28.851000000000003</v>
      </c>
      <c r="E20" s="4">
        <f>_xlfn.IFNA(INDEX('Historic replacements'!$E$3:$E$233, MATCH('Household rates'!$A20&amp;RIGHT('Household rates'!E$4,2), 'Historic replacements'!$A$3:$A$233,0)),"")</f>
        <v>37.156999999999996</v>
      </c>
      <c r="F20" s="4">
        <f>_xlfn.IFNA(INDEX('Historic replacements'!$E$3:$E$233, MATCH('Household rates'!$A20&amp;RIGHT('Household rates'!F$4,2), 'Historic replacements'!$A$3:$A$233,0)),"")</f>
        <v>38.114000000000004</v>
      </c>
      <c r="G20" s="4">
        <f>_xlfn.IFNA(INDEX('Historic replacements'!$E$3:$E$233, MATCH('Household rates'!$A20&amp;RIGHT('Household rates'!G$4,2), 'Historic replacements'!$A$3:$A$233,0)),"")</f>
        <v>59.926000000000002</v>
      </c>
      <c r="H20" s="4">
        <f>_xlfn.IFNA(INDEX('Historic replacements'!$E$3:$E$233, MATCH('Household rates'!$A20&amp;RIGHT('Household rates'!H$4,2), 'Historic replacements'!$A$3:$A$233,0)),"")</f>
        <v>11.997999999999999</v>
      </c>
      <c r="I20" s="4">
        <f>_xlfn.IFNA(INDEX('Historic replacements'!$E$3:$E$233, MATCH('Household rates'!$A20&amp;RIGHT('Household rates'!I$4,2), 'Historic replacements'!$A$3:$A$233,0)),"")</f>
        <v>4.9180000000000001</v>
      </c>
      <c r="J20" s="4">
        <f>_xlfn.IFNA(INDEX('Historic replacements'!$E$3:$E$233, MATCH('Household rates'!$A20&amp;RIGHT('Household rates'!J$4,2), 'Historic replacements'!$A$3:$A$233,0)),"")</f>
        <v>7.4649999999999999</v>
      </c>
      <c r="K20" s="4">
        <f>_xlfn.IFNA(INDEX('Historic replacements'!$E$3:$E$233, MATCH('Household rates'!$A20&amp;RIGHT('Household rates'!K$4,2), 'Historic replacements'!$A$3:$A$233,0)),"")</f>
        <v>1.7769999999999999</v>
      </c>
      <c r="L20" s="4">
        <f>_xlfn.IFNA(INDEX('Historic replacements'!$E$3:$E$233, MATCH('Household rates'!$A20&amp;RIGHT('Household rates'!L$4,2), 'Historic replacements'!$A$3:$A$233,0)),"")</f>
        <v>2.2360000000000002</v>
      </c>
      <c r="M20" s="4">
        <f>_xlfn.IFNA(INDEX('Historic replacements'!$E$3:$E$233, MATCH('Household rates'!$A20&amp;RIGHT('Household rates'!M$4,2), 'Historic replacements'!$A$3:$A$233,0)),"")</f>
        <v>3.851</v>
      </c>
      <c r="N20" s="31">
        <f>_xlfn.IFNA(INDEX('Historic replacements'!$E$3:$E$233, MATCH('Household rates'!$A20&amp;RIGHT('Household rates'!N$4,2), 'Historic replacements'!$A$3:$A$233,0)),"")</f>
        <v>28.071999999999999</v>
      </c>
      <c r="O20" s="30">
        <f>_xlfn.IFNA(INDEX('Historic replacements'!$G$3:$G$233, MATCH('Household rates'!$A20&amp;RIGHT('Household rates'!O$4,2), 'Historic replacements'!$A$3:$A$233, 0)),"")</f>
        <v>900.18988000000002</v>
      </c>
      <c r="P20" s="4">
        <f>_xlfn.IFNA(INDEX('Historic replacements'!$G$3:$G$233, MATCH('Household rates'!$A20&amp;RIGHT('Household rates'!P$4,2), 'Historic replacements'!$A$3:$A$233, 0)),"")</f>
        <v>905.52099999999996</v>
      </c>
      <c r="Q20" s="4">
        <f>_xlfn.IFNA(INDEX('Historic replacements'!$G$3:$G$233, MATCH('Household rates'!$A20&amp;RIGHT('Household rates'!Q$4,2), 'Historic replacements'!$A$3:$A$233, 0)),"")</f>
        <v>911.83209799762403</v>
      </c>
      <c r="R20" s="4">
        <f>_xlfn.IFNA(INDEX('Historic replacements'!$G$3:$G$233, MATCH('Household rates'!$A20&amp;RIGHT('Household rates'!R$4,2), 'Historic replacements'!$A$3:$A$233, 0)),"")</f>
        <v>916.82799893025094</v>
      </c>
      <c r="S20" s="4">
        <f>_xlfn.IFNA(INDEX('Historic replacements'!$G$3:$G$233, MATCH('Household rates'!$A20&amp;RIGHT('Household rates'!S$4,2), 'Historic replacements'!$A$3:$A$233, 0)),"")</f>
        <v>932.84900000000005</v>
      </c>
      <c r="T20" s="4">
        <f>_xlfn.IFNA(INDEX('Historic replacements'!$G$3:$G$233, MATCH('Household rates'!$A20&amp;RIGHT('Household rates'!T$4,2), 'Historic replacements'!$A$3:$A$233, 0)),"")</f>
        <v>951.13</v>
      </c>
      <c r="U20" s="4">
        <f>_xlfn.IFNA(INDEX('Historic replacements'!$G$3:$G$233, MATCH('Household rates'!$A20&amp;RIGHT('Household rates'!U$4,2), 'Historic replacements'!$A$3:$A$233, 0)),"")</f>
        <v>961.33699999999999</v>
      </c>
      <c r="V20" s="4">
        <f>_xlfn.IFNA(INDEX('Historic replacements'!$G$3:$G$233, MATCH('Household rates'!$A20&amp;RIGHT('Household rates'!V$4,2), 'Historic replacements'!$A$3:$A$233, 0)),"")</f>
        <v>974.15499999999997</v>
      </c>
      <c r="W20" s="4">
        <f>_xlfn.IFNA(INDEX('Historic replacements'!$G$3:$G$233, MATCH('Household rates'!$A20&amp;RIGHT('Household rates'!W$4,2), 'Historic replacements'!$A$3:$A$233, 0)),"")</f>
        <v>977.85699999999997</v>
      </c>
      <c r="X20" s="4">
        <f>_xlfn.IFNA(INDEX('Historic replacements'!$G$3:$G$233, MATCH('Household rates'!$A20&amp;RIGHT('Household rates'!X$4,2), 'Historic replacements'!$A$3:$A$233, 0)),"")</f>
        <v>992.39700000000005</v>
      </c>
      <c r="Y20" s="4">
        <f>_xlfn.IFNA(INDEX('Historic replacements'!$G$3:$G$233, MATCH('Household rates'!$A20&amp;RIGHT('Household rates'!Y$4,2), 'Historic replacements'!$A$3:$A$233, 0)),"")</f>
        <v>1001.222</v>
      </c>
      <c r="Z20" s="4">
        <f>_xlfn.IFNA(INDEX('Historic replacements'!$G$3:$G$233, MATCH('Household rates'!$A20&amp;RIGHT('Household rates'!Z$4,2), 'Historic replacements'!$A$3:$A$233, 0)),"")</f>
        <v>1009.949</v>
      </c>
      <c r="AA20" s="31">
        <f>_xlfn.IFNA(INDEX('Historic replacements'!$G$3:$G$233, MATCH('Household rates'!$A20&amp;RIGHT('Household rates'!AA$4,2), 'Historic replacements'!$A$3:$A$233, 0)),"")</f>
        <v>1017.4390000000001</v>
      </c>
      <c r="AB20" s="30">
        <f>_xlfn.IFNA(INDEX('Historic replacements'!$H$3:$H$233, MATCH('Household rates'!$A20&amp;RIGHT('Household rates'!AB$4,2), 'Historic replacements'!$A$3:$A$233,0)),"")</f>
        <v>616.54916666666679</v>
      </c>
      <c r="AC20" s="4">
        <f>_xlfn.IFNA(INDEX('Historic replacements'!$H$3:$H$233, MATCH('Household rates'!$A20&amp;RIGHT('Household rates'!AC$4,2), 'Historic replacements'!$A$3:$A$233,0)),"")</f>
        <v>641.91633333333357</v>
      </c>
      <c r="AD20" s="4">
        <f>_xlfn.IFNA(INDEX('Historic replacements'!$H$3:$H$233, MATCH('Household rates'!$A20&amp;RIGHT('Household rates'!AD$4,2), 'Historic replacements'!$A$3:$A$233,0)),"")</f>
        <v>661.08791666666616</v>
      </c>
      <c r="AE20" s="4">
        <f>_xlfn.IFNA(INDEX('Historic replacements'!$H$3:$H$233, MATCH('Household rates'!$A20&amp;RIGHT('Household rates'!AE$4,2), 'Historic replacements'!$A$3:$A$233,0)),"")</f>
        <v>677.70116666666615</v>
      </c>
      <c r="AF20" s="4">
        <f>_xlfn.IFNA(INDEX('Historic replacements'!$H$3:$H$233, MATCH('Household rates'!$A20&amp;RIGHT('Household rates'!AF$4,2), 'Historic replacements'!$A$3:$A$233,0)),"")</f>
        <v>698.03591666666648</v>
      </c>
      <c r="AG20" s="4">
        <f>_xlfn.IFNA(INDEX('Historic replacements'!$H$3:$H$233, MATCH('Household rates'!$A20&amp;RIGHT('Household rates'!AG$4,2), 'Historic replacements'!$A$3:$A$233,0)),"")</f>
        <v>721.024</v>
      </c>
      <c r="AH20" s="4">
        <f>_xlfn.IFNA(INDEX('Historic replacements'!$H$3:$H$233, MATCH('Household rates'!$A20&amp;RIGHT('Household rates'!AH$4,2), 'Historic replacements'!$A$3:$A$233,0)),"")</f>
        <v>750.495</v>
      </c>
      <c r="AI20" s="4">
        <f>_xlfn.IFNA(INDEX('Historic replacements'!$H$3:$H$233, MATCH('Household rates'!$A20&amp;RIGHT('Household rates'!AI$4,2), 'Historic replacements'!$A$3:$A$233,0)),"")</f>
        <v>766.00900000000001</v>
      </c>
      <c r="AJ20" s="4">
        <f>_xlfn.IFNA(INDEX('Historic replacements'!$H$3:$H$233, MATCH('Household rates'!$A20&amp;RIGHT('Household rates'!AJ$4,2), 'Historic replacements'!$A$3:$A$233,0)),"")</f>
        <v>782.73400000000004</v>
      </c>
      <c r="AK20" s="4">
        <f>_xlfn.IFNA(INDEX('Historic replacements'!$H$3:$H$233, MATCH('Household rates'!$A20&amp;RIGHT('Household rates'!AK$4,2), 'Historic replacements'!$A$3:$A$233,0)),"")</f>
        <v>800.69600000000003</v>
      </c>
      <c r="AL20" s="4">
        <f>_xlfn.IFNA(INDEX('Historic replacements'!$H$3:$H$233, MATCH('Household rates'!$A20&amp;RIGHT('Household rates'!AL$4,2), 'Historic replacements'!$A$3:$A$233,0)),"")</f>
        <v>814.75391666666701</v>
      </c>
      <c r="AM20" s="4">
        <f>_xlfn.IFNA(INDEX('Historic replacements'!$H$3:$H$233, MATCH('Household rates'!$A20&amp;RIGHT('Household rates'!AM$4,2), 'Historic replacements'!$A$3:$A$233,0)),"")</f>
        <v>827.452</v>
      </c>
      <c r="AN20" s="31">
        <f>_xlfn.IFNA(INDEX('Historic replacements'!$H$3:$H$233, MATCH('Household rates'!$A20&amp;RIGHT('Household rates'!AN$4,2), 'Historic replacements'!$A$3:$A$233,0)),"")</f>
        <v>839.49300000000005</v>
      </c>
    </row>
    <row r="21" spans="1:40">
      <c r="A21" s="30" t="s">
        <v>45</v>
      </c>
      <c r="B21" s="30">
        <f>_xlfn.IFNA(INDEX('Historic replacements'!$E$3:$E$233, MATCH('Household rates'!$A21&amp;RIGHT('Household rates'!B$4,2), 'Historic replacements'!$A$3:$A$233,0)),"")</f>
        <v>12.504</v>
      </c>
      <c r="C21" s="4">
        <f>_xlfn.IFNA(INDEX('Historic replacements'!$E$3:$E$233, MATCH('Household rates'!$A21&amp;RIGHT('Household rates'!C$4,2), 'Historic replacements'!$A$3:$A$233,0)),"")</f>
        <v>15.754</v>
      </c>
      <c r="D21" s="4">
        <f>_xlfn.IFNA(INDEX('Historic replacements'!$E$3:$E$233, MATCH('Household rates'!$A21&amp;RIGHT('Household rates'!D$4,2), 'Historic replacements'!$A$3:$A$233,0)),"")</f>
        <v>24.35</v>
      </c>
      <c r="E21" s="4">
        <f>_xlfn.IFNA(INDEX('Historic replacements'!$E$3:$E$233, MATCH('Household rates'!$A21&amp;RIGHT('Household rates'!E$4,2), 'Historic replacements'!$A$3:$A$233,0)),"")</f>
        <v>33.284999999999997</v>
      </c>
      <c r="F21" s="4">
        <f>_xlfn.IFNA(INDEX('Historic replacements'!$E$3:$E$233, MATCH('Household rates'!$A21&amp;RIGHT('Household rates'!F$4,2), 'Historic replacements'!$A$3:$A$233,0)),"")</f>
        <v>33.261000000000003</v>
      </c>
      <c r="G21" s="4" t="str">
        <f>_xlfn.IFNA(INDEX('Historic replacements'!$E$3:$E$233, MATCH('Household rates'!$A21&amp;RIGHT('Household rates'!G$4,2), 'Historic replacements'!$A$3:$A$233,0)),"")</f>
        <v/>
      </c>
      <c r="H21" s="4" t="str">
        <f>_xlfn.IFNA(INDEX('Historic replacements'!$E$3:$E$233, MATCH('Household rates'!$A21&amp;RIGHT('Household rates'!H$4,2), 'Historic replacements'!$A$3:$A$233,0)),"")</f>
        <v/>
      </c>
      <c r="I21" s="4" t="str">
        <f>_xlfn.IFNA(INDEX('Historic replacements'!$E$3:$E$233, MATCH('Household rates'!$A21&amp;RIGHT('Household rates'!I$4,2), 'Historic replacements'!$A$3:$A$233,0)),"")</f>
        <v/>
      </c>
      <c r="J21" s="4" t="str">
        <f>_xlfn.IFNA(INDEX('Historic replacements'!$E$3:$E$233, MATCH('Household rates'!$A21&amp;RIGHT('Household rates'!J$4,2), 'Historic replacements'!$A$3:$A$233,0)),"")</f>
        <v/>
      </c>
      <c r="K21" s="4" t="str">
        <f>_xlfn.IFNA(INDEX('Historic replacements'!$E$3:$E$233, MATCH('Household rates'!$A21&amp;RIGHT('Household rates'!K$4,2), 'Historic replacements'!$A$3:$A$233,0)),"")</f>
        <v/>
      </c>
      <c r="L21" s="4" t="str">
        <f>_xlfn.IFNA(INDEX('Historic replacements'!$E$3:$E$233, MATCH('Household rates'!$A21&amp;RIGHT('Household rates'!L$4,2), 'Historic replacements'!$A$3:$A$233,0)),"")</f>
        <v/>
      </c>
      <c r="M21" s="4" t="str">
        <f>_xlfn.IFNA(INDEX('Historic replacements'!$E$3:$E$233, MATCH('Household rates'!$A21&amp;RIGHT('Household rates'!M$4,2), 'Historic replacements'!$A$3:$A$233,0)),"")</f>
        <v/>
      </c>
      <c r="N21" s="31" t="str">
        <f>_xlfn.IFNA(INDEX('Historic replacements'!$E$3:$E$233, MATCH('Household rates'!$A21&amp;RIGHT('Household rates'!N$4,2), 'Historic replacements'!$A$3:$A$233,0)),"")</f>
        <v/>
      </c>
      <c r="O21" s="30">
        <f>_xlfn.IFNA(INDEX('Historic replacements'!$G$3:$G$233, MATCH('Household rates'!$A21&amp;RIGHT('Household rates'!O$4,2), 'Historic replacements'!$A$3:$A$233, 0)),"")</f>
        <v>713.69500000000005</v>
      </c>
      <c r="P21" s="4">
        <f>_xlfn.IFNA(INDEX('Historic replacements'!$G$3:$G$233, MATCH('Household rates'!$A21&amp;RIGHT('Household rates'!P$4,2), 'Historic replacements'!$A$3:$A$233, 0)),"")</f>
        <v>718.73099999999999</v>
      </c>
      <c r="Q21" s="4">
        <f>_xlfn.IFNA(INDEX('Historic replacements'!$G$3:$G$233, MATCH('Household rates'!$A21&amp;RIGHT('Household rates'!Q$4,2), 'Historic replacements'!$A$3:$A$233, 0)),"")</f>
        <v>723.90700000000004</v>
      </c>
      <c r="R21" s="4">
        <f>_xlfn.IFNA(INDEX('Historic replacements'!$G$3:$G$233, MATCH('Household rates'!$A21&amp;RIGHT('Household rates'!R$4,2), 'Historic replacements'!$A$3:$A$233, 0)),"")</f>
        <v>728.01</v>
      </c>
      <c r="S21" s="4">
        <f>_xlfn.IFNA(INDEX('Historic replacements'!$G$3:$G$233, MATCH('Household rates'!$A21&amp;RIGHT('Household rates'!S$4,2), 'Historic replacements'!$A$3:$A$233, 0)),"")</f>
        <v>743.69200000000001</v>
      </c>
      <c r="T21" s="4" t="str">
        <f>_xlfn.IFNA(INDEX('Historic replacements'!$G$3:$G$233, MATCH('Household rates'!$A21&amp;RIGHT('Household rates'!T$4,2), 'Historic replacements'!$A$3:$A$233, 0)),"")</f>
        <v/>
      </c>
      <c r="U21" s="4" t="str">
        <f>_xlfn.IFNA(INDEX('Historic replacements'!$G$3:$G$233, MATCH('Household rates'!$A21&amp;RIGHT('Household rates'!U$4,2), 'Historic replacements'!$A$3:$A$233, 0)),"")</f>
        <v/>
      </c>
      <c r="V21" s="4" t="str">
        <f>_xlfn.IFNA(INDEX('Historic replacements'!$G$3:$G$233, MATCH('Household rates'!$A21&amp;RIGHT('Household rates'!V$4,2), 'Historic replacements'!$A$3:$A$233, 0)),"")</f>
        <v/>
      </c>
      <c r="W21" s="4" t="str">
        <f>_xlfn.IFNA(INDEX('Historic replacements'!$G$3:$G$233, MATCH('Household rates'!$A21&amp;RIGHT('Household rates'!W$4,2), 'Historic replacements'!$A$3:$A$233, 0)),"")</f>
        <v/>
      </c>
      <c r="X21" s="4" t="str">
        <f>_xlfn.IFNA(INDEX('Historic replacements'!$G$3:$G$233, MATCH('Household rates'!$A21&amp;RIGHT('Household rates'!X$4,2), 'Historic replacements'!$A$3:$A$233, 0)),"")</f>
        <v/>
      </c>
      <c r="Y21" s="4" t="str">
        <f>_xlfn.IFNA(INDEX('Historic replacements'!$G$3:$G$233, MATCH('Household rates'!$A21&amp;RIGHT('Household rates'!Y$4,2), 'Historic replacements'!$A$3:$A$233, 0)),"")</f>
        <v/>
      </c>
      <c r="Z21" s="4" t="str">
        <f>_xlfn.IFNA(INDEX('Historic replacements'!$G$3:$G$233, MATCH('Household rates'!$A21&amp;RIGHT('Household rates'!Z$4,2), 'Historic replacements'!$A$3:$A$233, 0)),"")</f>
        <v/>
      </c>
      <c r="AA21" s="31" t="str">
        <f>_xlfn.IFNA(INDEX('Historic replacements'!$G$3:$G$233, MATCH('Household rates'!$A21&amp;RIGHT('Household rates'!AA$4,2), 'Historic replacements'!$A$3:$A$233, 0)),"")</f>
        <v/>
      </c>
      <c r="AB21" s="30">
        <f>_xlfn.IFNA(INDEX('Historic replacements'!$H$3:$H$233, MATCH('Household rates'!$A21&amp;RIGHT('Household rates'!AB$4,2), 'Historic replacements'!$A$3:$A$233,0)),"")</f>
        <v>505.95916666666676</v>
      </c>
      <c r="AC21" s="4">
        <f>_xlfn.IFNA(INDEX('Historic replacements'!$H$3:$H$233, MATCH('Household rates'!$A21&amp;RIGHT('Household rates'!AC$4,2), 'Historic replacements'!$A$3:$A$233,0)),"")</f>
        <v>526.74633333333361</v>
      </c>
      <c r="AD21" s="4">
        <f>_xlfn.IFNA(INDEX('Historic replacements'!$H$3:$H$233, MATCH('Household rates'!$A21&amp;RIGHT('Household rates'!AD$4,2), 'Historic replacements'!$A$3:$A$233,0)),"")</f>
        <v>541.60791666666614</v>
      </c>
      <c r="AE21" s="4">
        <f>_xlfn.IFNA(INDEX('Historic replacements'!$H$3:$H$233, MATCH('Household rates'!$A21&amp;RIGHT('Household rates'!AE$4,2), 'Historic replacements'!$A$3:$A$233,0)),"")</f>
        <v>554.7711666666662</v>
      </c>
      <c r="AF21" s="4">
        <f>_xlfn.IFNA(INDEX('Historic replacements'!$H$3:$H$233, MATCH('Household rates'!$A21&amp;RIGHT('Household rates'!AF$4,2), 'Historic replacements'!$A$3:$A$233,0)),"")</f>
        <v>570.72591666666654</v>
      </c>
      <c r="AG21" s="4" t="str">
        <f>_xlfn.IFNA(INDEX('Historic replacements'!$H$3:$H$233, MATCH('Household rates'!$A21&amp;RIGHT('Household rates'!AG$4,2), 'Historic replacements'!$A$3:$A$233,0)),"")</f>
        <v/>
      </c>
      <c r="AH21" s="4" t="str">
        <f>_xlfn.IFNA(INDEX('Historic replacements'!$H$3:$H$233, MATCH('Household rates'!$A21&amp;RIGHT('Household rates'!AH$4,2), 'Historic replacements'!$A$3:$A$233,0)),"")</f>
        <v/>
      </c>
      <c r="AI21" s="4" t="str">
        <f>_xlfn.IFNA(INDEX('Historic replacements'!$H$3:$H$233, MATCH('Household rates'!$A21&amp;RIGHT('Household rates'!AI$4,2), 'Historic replacements'!$A$3:$A$233,0)),"")</f>
        <v/>
      </c>
      <c r="AJ21" s="4" t="str">
        <f>_xlfn.IFNA(INDEX('Historic replacements'!$H$3:$H$233, MATCH('Household rates'!$A21&amp;RIGHT('Household rates'!AJ$4,2), 'Historic replacements'!$A$3:$A$233,0)),"")</f>
        <v/>
      </c>
      <c r="AK21" s="4" t="str">
        <f>_xlfn.IFNA(INDEX('Historic replacements'!$H$3:$H$233, MATCH('Household rates'!$A21&amp;RIGHT('Household rates'!AK$4,2), 'Historic replacements'!$A$3:$A$233,0)),"")</f>
        <v/>
      </c>
      <c r="AL21" s="4" t="str">
        <f>_xlfn.IFNA(INDEX('Historic replacements'!$H$3:$H$233, MATCH('Household rates'!$A21&amp;RIGHT('Household rates'!AL$4,2), 'Historic replacements'!$A$3:$A$233,0)),"")</f>
        <v/>
      </c>
      <c r="AM21" s="4" t="str">
        <f>_xlfn.IFNA(INDEX('Historic replacements'!$H$3:$H$233, MATCH('Household rates'!$A21&amp;RIGHT('Household rates'!AM$4,2), 'Historic replacements'!$A$3:$A$233,0)),"")</f>
        <v/>
      </c>
      <c r="AN21" s="31" t="str">
        <f>_xlfn.IFNA(INDEX('Historic replacements'!$H$3:$H$233, MATCH('Household rates'!$A21&amp;RIGHT('Household rates'!AN$4,2), 'Historic replacements'!$A$3:$A$233,0)),"")</f>
        <v/>
      </c>
    </row>
    <row r="22" spans="1:40">
      <c r="A22" s="30" t="s">
        <v>47</v>
      </c>
      <c r="B22" s="30">
        <f>_xlfn.IFNA(INDEX('Historic replacements'!$E$3:$E$233, MATCH('Household rates'!$A22&amp;RIGHT('Household rates'!B$4,2), 'Historic replacements'!$A$3:$A$233,0)),"")</f>
        <v>20.983000000000001</v>
      </c>
      <c r="C22" s="4">
        <f>_xlfn.IFNA(INDEX('Historic replacements'!$E$3:$E$233, MATCH('Household rates'!$A22&amp;RIGHT('Household rates'!C$4,2), 'Historic replacements'!$A$3:$A$233,0)),"")</f>
        <v>20.088999999999999</v>
      </c>
      <c r="D22" s="4">
        <f>_xlfn.IFNA(INDEX('Historic replacements'!$E$3:$E$233, MATCH('Household rates'!$A22&amp;RIGHT('Household rates'!D$4,2), 'Historic replacements'!$A$3:$A$233,0)),"")</f>
        <v>27.047999999999998</v>
      </c>
      <c r="E22" s="4">
        <f>_xlfn.IFNA(INDEX('Historic replacements'!$E$3:$E$233, MATCH('Household rates'!$A22&amp;RIGHT('Household rates'!E$4,2), 'Historic replacements'!$A$3:$A$233,0)),"")</f>
        <v>28.565999999999999</v>
      </c>
      <c r="F22" s="4">
        <f>_xlfn.IFNA(INDEX('Historic replacements'!$E$3:$E$233, MATCH('Household rates'!$A22&amp;RIGHT('Household rates'!F$4,2), 'Historic replacements'!$A$3:$A$233,0)),"")</f>
        <v>31.550999999999998</v>
      </c>
      <c r="G22" s="4">
        <f>_xlfn.IFNA(INDEX('Historic replacements'!$E$3:$E$233, MATCH('Household rates'!$A22&amp;RIGHT('Household rates'!G$4,2), 'Historic replacements'!$A$3:$A$233,0)),"")</f>
        <v>38.622</v>
      </c>
      <c r="H22" s="4">
        <f>_xlfn.IFNA(INDEX('Historic replacements'!$E$3:$E$233, MATCH('Household rates'!$A22&amp;RIGHT('Household rates'!H$4,2), 'Historic replacements'!$A$3:$A$233,0)),"")</f>
        <v>19.11</v>
      </c>
      <c r="I22" s="4">
        <f>_xlfn.IFNA(INDEX('Historic replacements'!$E$3:$E$233, MATCH('Household rates'!$A22&amp;RIGHT('Household rates'!I$4,2), 'Historic replacements'!$A$3:$A$233,0)),"")</f>
        <v>25.824999999999999</v>
      </c>
      <c r="J22" s="4">
        <f>_xlfn.IFNA(INDEX('Historic replacements'!$E$3:$E$233, MATCH('Household rates'!$A22&amp;RIGHT('Household rates'!J$4,2), 'Historic replacements'!$A$3:$A$233,0)),"")</f>
        <v>52.975999999999999</v>
      </c>
      <c r="K22" s="4">
        <f>_xlfn.IFNA(INDEX('Historic replacements'!$E$3:$E$233, MATCH('Household rates'!$A22&amp;RIGHT('Household rates'!K$4,2), 'Historic replacements'!$A$3:$A$233,0)),"")</f>
        <v>25.849999999999998</v>
      </c>
      <c r="L22" s="4">
        <f>_xlfn.IFNA(INDEX('Historic replacements'!$E$3:$E$233, MATCH('Household rates'!$A22&amp;RIGHT('Household rates'!L$4,2), 'Historic replacements'!$A$3:$A$233,0)),"")</f>
        <v>49.284999999999997</v>
      </c>
      <c r="M22" s="4">
        <f>_xlfn.IFNA(INDEX('Historic replacements'!$E$3:$E$233, MATCH('Household rates'!$A22&amp;RIGHT('Household rates'!M$4,2), 'Historic replacements'!$A$3:$A$233,0)),"")</f>
        <v>40.204000000000001</v>
      </c>
      <c r="N22" s="31">
        <f>_xlfn.IFNA(INDEX('Historic replacements'!$E$3:$E$233, MATCH('Household rates'!$A22&amp;RIGHT('Household rates'!N$4,2), 'Historic replacements'!$A$3:$A$233,0)),"")</f>
        <v>34.735999999999997</v>
      </c>
      <c r="O22" s="30">
        <f>_xlfn.IFNA(INDEX('Historic replacements'!$G$3:$G$233, MATCH('Household rates'!$A22&amp;RIGHT('Household rates'!O$4,2), 'Historic replacements'!$A$3:$A$233, 0)),"")</f>
        <v>3436.1729999999998</v>
      </c>
      <c r="P22" s="4">
        <f>_xlfn.IFNA(INDEX('Historic replacements'!$G$3:$G$233, MATCH('Household rates'!$A22&amp;RIGHT('Household rates'!P$4,2), 'Historic replacements'!$A$3:$A$233, 0)),"")</f>
        <v>3459.7660000000001</v>
      </c>
      <c r="Q22" s="4">
        <f>_xlfn.IFNA(INDEX('Historic replacements'!$G$3:$G$233, MATCH('Household rates'!$A22&amp;RIGHT('Household rates'!Q$4,2), 'Historic replacements'!$A$3:$A$233, 0)),"")</f>
        <v>3481.3040000000001</v>
      </c>
      <c r="R22" s="4">
        <f>_xlfn.IFNA(INDEX('Historic replacements'!$G$3:$G$233, MATCH('Household rates'!$A22&amp;RIGHT('Household rates'!R$4,2), 'Historic replacements'!$A$3:$A$233, 0)),"")</f>
        <v>3510.0239999999999</v>
      </c>
      <c r="S22" s="4">
        <f>_xlfn.IFNA(INDEX('Historic replacements'!$G$3:$G$233, MATCH('Household rates'!$A22&amp;RIGHT('Household rates'!S$4,2), 'Historic replacements'!$A$3:$A$233, 0)),"")</f>
        <v>3544.5329999999999</v>
      </c>
      <c r="T22" s="4">
        <f>_xlfn.IFNA(INDEX('Historic replacements'!$G$3:$G$233, MATCH('Household rates'!$A22&amp;RIGHT('Household rates'!T$4,2), 'Historic replacements'!$A$3:$A$233, 0)),"")</f>
        <v>3574.7069999999999</v>
      </c>
      <c r="U22" s="4">
        <f>_xlfn.IFNA(INDEX('Historic replacements'!$G$3:$G$233, MATCH('Household rates'!$A22&amp;RIGHT('Household rates'!U$4,2), 'Historic replacements'!$A$3:$A$233, 0)),"")</f>
        <v>3607.4690000000001</v>
      </c>
      <c r="V22" s="4">
        <f>_xlfn.IFNA(INDEX('Historic replacements'!$G$3:$G$233, MATCH('Household rates'!$A22&amp;RIGHT('Household rates'!V$4,2), 'Historic replacements'!$A$3:$A$233, 0)),"")</f>
        <v>3660.674</v>
      </c>
      <c r="W22" s="4">
        <f>_xlfn.IFNA(INDEX('Historic replacements'!$G$3:$G$233, MATCH('Household rates'!$A22&amp;RIGHT('Household rates'!W$4,2), 'Historic replacements'!$A$3:$A$233, 0)),"")</f>
        <v>3702.95</v>
      </c>
      <c r="X22" s="4">
        <f>_xlfn.IFNA(INDEX('Historic replacements'!$G$3:$G$233, MATCH('Household rates'!$A22&amp;RIGHT('Household rates'!X$4,2), 'Historic replacements'!$A$3:$A$233, 0)),"")</f>
        <v>3745.2559999999999</v>
      </c>
      <c r="Y22" s="4">
        <f>_xlfn.IFNA(INDEX('Historic replacements'!$G$3:$G$233, MATCH('Household rates'!$A22&amp;RIGHT('Household rates'!Y$4,2), 'Historic replacements'!$A$3:$A$233, 0)),"")</f>
        <v>3789.9349999999999</v>
      </c>
      <c r="Z22" s="4">
        <f>_xlfn.IFNA(INDEX('Historic replacements'!$G$3:$G$233, MATCH('Household rates'!$A22&amp;RIGHT('Household rates'!Z$4,2), 'Historic replacements'!$A$3:$A$233, 0)),"")</f>
        <v>3827.1509999999998</v>
      </c>
      <c r="AA22" s="31">
        <f>_xlfn.IFNA(INDEX('Historic replacements'!$G$3:$G$233, MATCH('Household rates'!$A22&amp;RIGHT('Household rates'!AA$4,2), 'Historic replacements'!$A$3:$A$233, 0)),"")</f>
        <v>3852.9560000000001</v>
      </c>
      <c r="AB22" s="30">
        <f>_xlfn.IFNA(INDEX('Historic replacements'!$H$3:$H$233, MATCH('Household rates'!$A22&amp;RIGHT('Household rates'!AB$4,2), 'Historic replacements'!$A$3:$A$233,0)),"")</f>
        <v>1014.335</v>
      </c>
      <c r="AC22" s="4">
        <f>_xlfn.IFNA(INDEX('Historic replacements'!$H$3:$H$233, MATCH('Household rates'!$A22&amp;RIGHT('Household rates'!AC$4,2), 'Historic replacements'!$A$3:$A$233,0)),"")</f>
        <v>1069.2735</v>
      </c>
      <c r="AD22" s="4">
        <f>_xlfn.IFNA(INDEX('Historic replacements'!$H$3:$H$233, MATCH('Household rates'!$A22&amp;RIGHT('Household rates'!AD$4,2), 'Historic replacements'!$A$3:$A$233,0)),"")</f>
        <v>1120.8945000000001</v>
      </c>
      <c r="AE22" s="4">
        <f>_xlfn.IFNA(INDEX('Historic replacements'!$H$3:$H$233, MATCH('Household rates'!$A22&amp;RIGHT('Household rates'!AE$4,2), 'Historic replacements'!$A$3:$A$233,0)),"")</f>
        <v>1171.0530000000001</v>
      </c>
      <c r="AF22" s="4">
        <f>_xlfn.IFNA(INDEX('Historic replacements'!$H$3:$H$233, MATCH('Household rates'!$A22&amp;RIGHT('Household rates'!AF$4,2), 'Historic replacements'!$A$3:$A$233,0)),"")</f>
        <v>1219.2070000000001</v>
      </c>
      <c r="AG22" s="4">
        <f>_xlfn.IFNA(INDEX('Historic replacements'!$H$3:$H$233, MATCH('Household rates'!$A22&amp;RIGHT('Household rates'!AG$4,2), 'Historic replacements'!$A$3:$A$233,0)),"")</f>
        <v>1272.1415</v>
      </c>
      <c r="AH22" s="4">
        <f>_xlfn.IFNA(INDEX('Historic replacements'!$H$3:$H$233, MATCH('Household rates'!$A22&amp;RIGHT('Household rates'!AH$4,2), 'Historic replacements'!$A$3:$A$233,0)),"")</f>
        <v>1348.59</v>
      </c>
      <c r="AI22" s="4">
        <f>_xlfn.IFNA(INDEX('Historic replacements'!$H$3:$H$233, MATCH('Household rates'!$A22&amp;RIGHT('Household rates'!AI$4,2), 'Historic replacements'!$A$3:$A$233,0)),"")</f>
        <v>1461.404</v>
      </c>
      <c r="AJ22" s="4">
        <f>_xlfn.IFNA(INDEX('Historic replacements'!$H$3:$H$233, MATCH('Household rates'!$A22&amp;RIGHT('Household rates'!AJ$4,2), 'Historic replacements'!$A$3:$A$233,0)),"")</f>
        <v>1588.86</v>
      </c>
      <c r="AK22" s="4">
        <f>_xlfn.IFNA(INDEX('Historic replacements'!$H$3:$H$233, MATCH('Household rates'!$A22&amp;RIGHT('Household rates'!AK$4,2), 'Historic replacements'!$A$3:$A$233,0)),"")</f>
        <v>1713.66</v>
      </c>
      <c r="AL22" s="4">
        <f>_xlfn.IFNA(INDEX('Historic replacements'!$H$3:$H$233, MATCH('Household rates'!$A22&amp;RIGHT('Household rates'!AL$4,2), 'Historic replacements'!$A$3:$A$233,0)),"")</f>
        <v>1829.537</v>
      </c>
      <c r="AM22" s="4">
        <f>_xlfn.IFNA(INDEX('Historic replacements'!$H$3:$H$233, MATCH('Household rates'!$A22&amp;RIGHT('Household rates'!AM$4,2), 'Historic replacements'!$A$3:$A$233,0)),"")</f>
        <v>1947.463</v>
      </c>
      <c r="AN22" s="31">
        <f>_xlfn.IFNA(INDEX('Historic replacements'!$H$3:$H$233, MATCH('Household rates'!$A22&amp;RIGHT('Household rates'!AN$4,2), 'Historic replacements'!$A$3:$A$233,0)),"")</f>
        <v>2087.7600000000002</v>
      </c>
    </row>
    <row r="23" spans="1:40">
      <c r="A23" s="30" t="s">
        <v>48</v>
      </c>
      <c r="B23" s="30">
        <f>_xlfn.IFNA(INDEX('Historic replacements'!$E$3:$E$233, MATCH('Household rates'!$A23&amp;RIGHT('Household rates'!B$4,2), 'Historic replacements'!$A$3:$A$233,0)),"")</f>
        <v>9.1969999999999992</v>
      </c>
      <c r="C23" s="4">
        <f>_xlfn.IFNA(INDEX('Historic replacements'!$E$3:$E$233, MATCH('Household rates'!$A23&amp;RIGHT('Household rates'!C$4,2), 'Historic replacements'!$A$3:$A$233,0)),"")</f>
        <v>9.0399999999999991</v>
      </c>
      <c r="D23" s="4">
        <f>_xlfn.IFNA(INDEX('Historic replacements'!$E$3:$E$233, MATCH('Household rates'!$A23&amp;RIGHT('Household rates'!D$4,2), 'Historic replacements'!$A$3:$A$233,0)),"")</f>
        <v>9.6760000000000002</v>
      </c>
      <c r="E23" s="4">
        <f>_xlfn.IFNA(INDEX('Historic replacements'!$E$3:$E$233, MATCH('Household rates'!$A23&amp;RIGHT('Household rates'!E$4,2), 'Historic replacements'!$A$3:$A$233,0)),"")</f>
        <v>7.9960000000000004</v>
      </c>
      <c r="F23" s="4">
        <f>_xlfn.IFNA(INDEX('Historic replacements'!$E$3:$E$233, MATCH('Household rates'!$A23&amp;RIGHT('Household rates'!F$4,2), 'Historic replacements'!$A$3:$A$233,0)),"")</f>
        <v>8.5960000000000001</v>
      </c>
      <c r="G23" s="4">
        <f>_xlfn.IFNA(INDEX('Historic replacements'!$E$3:$E$233, MATCH('Household rates'!$A23&amp;RIGHT('Household rates'!G$4,2), 'Historic replacements'!$A$3:$A$233,0)),"")</f>
        <v>7.5979999999999999</v>
      </c>
      <c r="H23" s="4">
        <f>_xlfn.IFNA(INDEX('Historic replacements'!$E$3:$E$233, MATCH('Household rates'!$A23&amp;RIGHT('Household rates'!H$4,2), 'Historic replacements'!$A$3:$A$233,0)),"")</f>
        <v>8.0190000000000001</v>
      </c>
      <c r="I23" s="4">
        <f>_xlfn.IFNA(INDEX('Historic replacements'!$E$3:$E$233, MATCH('Household rates'!$A23&amp;RIGHT('Household rates'!I$4,2), 'Historic replacements'!$A$3:$A$233,0)),"")</f>
        <v>8.8729999999999993</v>
      </c>
      <c r="J23" s="4">
        <f>_xlfn.IFNA(INDEX('Historic replacements'!$E$3:$E$233, MATCH('Household rates'!$A23&amp;RIGHT('Household rates'!J$4,2), 'Historic replacements'!$A$3:$A$233,0)),"")</f>
        <v>7.6589999999999998</v>
      </c>
      <c r="K23" s="4">
        <f>_xlfn.IFNA(INDEX('Historic replacements'!$E$3:$E$233, MATCH('Household rates'!$A23&amp;RIGHT('Household rates'!K$4,2), 'Historic replacements'!$A$3:$A$233,0)),"")</f>
        <v>5.2569999999999997</v>
      </c>
      <c r="L23" s="4">
        <f>_xlfn.IFNA(INDEX('Historic replacements'!$E$3:$E$233, MATCH('Household rates'!$A23&amp;RIGHT('Household rates'!L$4,2), 'Historic replacements'!$A$3:$A$233,0)),"")</f>
        <v>5.0409999999999995</v>
      </c>
      <c r="M23" s="4">
        <f>_xlfn.IFNA(INDEX('Historic replacements'!$E$3:$E$233, MATCH('Household rates'!$A23&amp;RIGHT('Household rates'!M$4,2), 'Historic replacements'!$A$3:$A$233,0)),"")</f>
        <v>5.0449999999999999</v>
      </c>
      <c r="N23" s="31">
        <f>_xlfn.IFNA(INDEX('Historic replacements'!$E$3:$E$233, MATCH('Household rates'!$A23&amp;RIGHT('Household rates'!N$4,2), 'Historic replacements'!$A$3:$A$233,0)),"")</f>
        <v>6.722999999999999</v>
      </c>
      <c r="O23" s="30">
        <f>_xlfn.IFNA(INDEX('Historic replacements'!$G$3:$G$233, MATCH('Household rates'!$A23&amp;RIGHT('Household rates'!O$4,2), 'Historic replacements'!$A$3:$A$233, 0)),"")</f>
        <v>1276.569</v>
      </c>
      <c r="P23" s="4">
        <f>_xlfn.IFNA(INDEX('Historic replacements'!$G$3:$G$233, MATCH('Household rates'!$A23&amp;RIGHT('Household rates'!P$4,2), 'Historic replacements'!$A$3:$A$233, 0)),"")</f>
        <v>1281.373</v>
      </c>
      <c r="Q23" s="4">
        <f>_xlfn.IFNA(INDEX('Historic replacements'!$G$3:$G$233, MATCH('Household rates'!$A23&amp;RIGHT('Household rates'!Q$4,2), 'Historic replacements'!$A$3:$A$233, 0)),"")</f>
        <v>1286.71</v>
      </c>
      <c r="R23" s="4">
        <f>_xlfn.IFNA(INDEX('Historic replacements'!$G$3:$G$233, MATCH('Household rates'!$A23&amp;RIGHT('Household rates'!R$4,2), 'Historic replacements'!$A$3:$A$233, 0)),"")</f>
        <v>1293.143</v>
      </c>
      <c r="S23" s="4">
        <f>_xlfn.IFNA(INDEX('Historic replacements'!$G$3:$G$233, MATCH('Household rates'!$A23&amp;RIGHT('Household rates'!S$4,2), 'Historic replacements'!$A$3:$A$233, 0)),"")</f>
        <v>1302.1500000000001</v>
      </c>
      <c r="T23" s="4">
        <f>_xlfn.IFNA(INDEX('Historic replacements'!$G$3:$G$233, MATCH('Household rates'!$A23&amp;RIGHT('Household rates'!T$4,2), 'Historic replacements'!$A$3:$A$233, 0)),"")</f>
        <v>1308.8610000000001</v>
      </c>
      <c r="U23" s="4">
        <f>_xlfn.IFNA(INDEX('Historic replacements'!$G$3:$G$233, MATCH('Household rates'!$A23&amp;RIGHT('Household rates'!U$4,2), 'Historic replacements'!$A$3:$A$233, 0)),"")</f>
        <v>1316.998</v>
      </c>
      <c r="V23" s="4">
        <f>_xlfn.IFNA(INDEX('Historic replacements'!$G$3:$G$233, MATCH('Household rates'!$A23&amp;RIGHT('Household rates'!V$4,2), 'Historic replacements'!$A$3:$A$233, 0)),"")</f>
        <v>1325.4110000000001</v>
      </c>
      <c r="W23" s="4">
        <f>_xlfn.IFNA(INDEX('Historic replacements'!$G$3:$G$233, MATCH('Household rates'!$A23&amp;RIGHT('Household rates'!W$4,2), 'Historic replacements'!$A$3:$A$233, 0)),"")</f>
        <v>1334.8679999999999</v>
      </c>
      <c r="X23" s="4">
        <f>_xlfn.IFNA(INDEX('Historic replacements'!$G$3:$G$233, MATCH('Household rates'!$A23&amp;RIGHT('Household rates'!X$4,2), 'Historic replacements'!$A$3:$A$233, 0)),"")</f>
        <v>1342.875</v>
      </c>
      <c r="Y23" s="4">
        <f>_xlfn.IFNA(INDEX('Historic replacements'!$G$3:$G$233, MATCH('Household rates'!$A23&amp;RIGHT('Household rates'!Y$4,2), 'Historic replacements'!$A$3:$A$233, 0)),"")</f>
        <v>1349.4570000000001</v>
      </c>
      <c r="Z23" s="4">
        <f>_xlfn.IFNA(INDEX('Historic replacements'!$G$3:$G$233, MATCH('Household rates'!$A23&amp;RIGHT('Household rates'!Z$4,2), 'Historic replacements'!$A$3:$A$233, 0)),"")</f>
        <v>1358.1310000000001</v>
      </c>
      <c r="AA23" s="31">
        <f>_xlfn.IFNA(INDEX('Historic replacements'!$G$3:$G$233, MATCH('Household rates'!$A23&amp;RIGHT('Household rates'!AA$4,2), 'Historic replacements'!$A$3:$A$233, 0)),"")</f>
        <v>1363.856</v>
      </c>
      <c r="AB23" s="30">
        <f>_xlfn.IFNA(INDEX('Historic replacements'!$H$3:$H$233, MATCH('Household rates'!$A23&amp;RIGHT('Household rates'!AB$4,2), 'Historic replacements'!$A$3:$A$233,0)),"")</f>
        <v>412.27100000000002</v>
      </c>
      <c r="AC23" s="4">
        <f>_xlfn.IFNA(INDEX('Historic replacements'!$H$3:$H$233, MATCH('Household rates'!$A23&amp;RIGHT('Household rates'!AC$4,2), 'Historic replacements'!$A$3:$A$233,0)),"")</f>
        <v>428.24400000000003</v>
      </c>
      <c r="AD23" s="4">
        <f>_xlfn.IFNA(INDEX('Historic replacements'!$H$3:$H$233, MATCH('Household rates'!$A23&amp;RIGHT('Household rates'!AD$4,2), 'Historic replacements'!$A$3:$A$233,0)),"")</f>
        <v>449.62862419165981</v>
      </c>
      <c r="AE23" s="4">
        <f>_xlfn.IFNA(INDEX('Historic replacements'!$H$3:$H$233, MATCH('Household rates'!$A23&amp;RIGHT('Household rates'!AE$4,2), 'Historic replacements'!$A$3:$A$233,0)),"")</f>
        <v>474.11799999999999</v>
      </c>
      <c r="AF23" s="4">
        <f>_xlfn.IFNA(INDEX('Historic replacements'!$H$3:$H$233, MATCH('Household rates'!$A23&amp;RIGHT('Household rates'!AF$4,2), 'Historic replacements'!$A$3:$A$233,0)),"")</f>
        <v>490.97399999999999</v>
      </c>
      <c r="AG23" s="4">
        <f>_xlfn.IFNA(INDEX('Historic replacements'!$H$3:$H$233, MATCH('Household rates'!$A23&amp;RIGHT('Household rates'!AG$4,2), 'Historic replacements'!$A$3:$A$233,0)),"")</f>
        <v>510.40000000000003</v>
      </c>
      <c r="AH23" s="4">
        <f>_xlfn.IFNA(INDEX('Historic replacements'!$H$3:$H$233, MATCH('Household rates'!$A23&amp;RIGHT('Household rates'!AH$4,2), 'Historic replacements'!$A$3:$A$233,0)),"")</f>
        <v>533.51300000000003</v>
      </c>
      <c r="AI23" s="4">
        <f>_xlfn.IFNA(INDEX('Historic replacements'!$H$3:$H$233, MATCH('Household rates'!$A23&amp;RIGHT('Household rates'!AI$4,2), 'Historic replacements'!$A$3:$A$233,0)),"")</f>
        <v>554.625</v>
      </c>
      <c r="AJ23" s="4">
        <f>_xlfn.IFNA(INDEX('Historic replacements'!$H$3:$H$233, MATCH('Household rates'!$A23&amp;RIGHT('Household rates'!AJ$4,2), 'Historic replacements'!$A$3:$A$233,0)),"")</f>
        <v>578.54499999999996</v>
      </c>
      <c r="AK23" s="4">
        <f>_xlfn.IFNA(INDEX('Historic replacements'!$H$3:$H$233, MATCH('Household rates'!$A23&amp;RIGHT('Household rates'!AK$4,2), 'Historic replacements'!$A$3:$A$233,0)),"")</f>
        <v>594.80600000000004</v>
      </c>
      <c r="AL23" s="4">
        <f>_xlfn.IFNA(INDEX('Historic replacements'!$H$3:$H$233, MATCH('Household rates'!$A23&amp;RIGHT('Household rates'!AL$4,2), 'Historic replacements'!$A$3:$A$233,0)),"")</f>
        <v>613.17100000000005</v>
      </c>
      <c r="AM23" s="4">
        <f>_xlfn.IFNA(INDEX('Historic replacements'!$H$3:$H$233, MATCH('Household rates'!$A23&amp;RIGHT('Household rates'!AM$4,2), 'Historic replacements'!$A$3:$A$233,0)),"")</f>
        <v>632.19200000000001</v>
      </c>
      <c r="AN23" s="31">
        <f>_xlfn.IFNA(INDEX('Historic replacements'!$H$3:$H$233, MATCH('Household rates'!$A23&amp;RIGHT('Household rates'!AN$4,2), 'Historic replacements'!$A$3:$A$233,0)),"")</f>
        <v>656.49</v>
      </c>
    </row>
    <row r="24" spans="1:40">
      <c r="A24" s="30" t="s">
        <v>49</v>
      </c>
      <c r="B24" s="30">
        <f>_xlfn.IFNA(INDEX('Historic replacements'!$E$3:$E$233, MATCH('Household rates'!$A24&amp;RIGHT('Household rates'!B$4,2), 'Historic replacements'!$A$3:$A$233,0)),"")</f>
        <v>17.87</v>
      </c>
      <c r="C24" s="4">
        <f>_xlfn.IFNA(INDEX('Historic replacements'!$E$3:$E$233, MATCH('Household rates'!$A24&amp;RIGHT('Household rates'!C$4,2), 'Historic replacements'!$A$3:$A$233,0)),"")</f>
        <v>21.756</v>
      </c>
      <c r="D24" s="4">
        <f>_xlfn.IFNA(INDEX('Historic replacements'!$E$3:$E$233, MATCH('Household rates'!$A24&amp;RIGHT('Household rates'!D$4,2), 'Historic replacements'!$A$3:$A$233,0)),"")</f>
        <v>22.861000000000001</v>
      </c>
      <c r="E24" s="4">
        <f>_xlfn.IFNA(INDEX('Historic replacements'!$E$3:$E$233, MATCH('Household rates'!$A24&amp;RIGHT('Household rates'!E$4,2), 'Historic replacements'!$A$3:$A$233,0)),"")</f>
        <v>16.707000000000001</v>
      </c>
      <c r="F24" s="4">
        <f>_xlfn.IFNA(INDEX('Historic replacements'!$E$3:$E$233, MATCH('Household rates'!$A24&amp;RIGHT('Household rates'!F$4,2), 'Historic replacements'!$A$3:$A$233,0)),"")</f>
        <v>9.1959999999999997</v>
      </c>
      <c r="G24" s="4">
        <f>_xlfn.IFNA(INDEX('Historic replacements'!$E$3:$E$233, MATCH('Household rates'!$A24&amp;RIGHT('Household rates'!G$4,2), 'Historic replacements'!$A$3:$A$233,0)),"")</f>
        <v>12.227</v>
      </c>
      <c r="H24" s="4">
        <f>_xlfn.IFNA(INDEX('Historic replacements'!$E$3:$E$233, MATCH('Household rates'!$A24&amp;RIGHT('Household rates'!H$4,2), 'Historic replacements'!$A$3:$A$233,0)),"")</f>
        <v>8.2840000000000007</v>
      </c>
      <c r="I24" s="4">
        <f>_xlfn.IFNA(INDEX('Historic replacements'!$E$3:$E$233, MATCH('Household rates'!$A24&amp;RIGHT('Household rates'!I$4,2), 'Historic replacements'!$A$3:$A$233,0)),"")</f>
        <v>6.0730000000000004</v>
      </c>
      <c r="J24" s="4">
        <f>_xlfn.IFNA(INDEX('Historic replacements'!$E$3:$E$233, MATCH('Household rates'!$A24&amp;RIGHT('Household rates'!J$4,2), 'Historic replacements'!$A$3:$A$233,0)),"")</f>
        <v>5.67</v>
      </c>
      <c r="K24" s="4">
        <f>_xlfn.IFNA(INDEX('Historic replacements'!$E$3:$E$233, MATCH('Household rates'!$A24&amp;RIGHT('Household rates'!K$4,2), 'Historic replacements'!$A$3:$A$233,0)),"")</f>
        <v>3.879</v>
      </c>
      <c r="L24" s="4">
        <f>_xlfn.IFNA(INDEX('Historic replacements'!$E$3:$E$233, MATCH('Household rates'!$A24&amp;RIGHT('Household rates'!L$4,2), 'Historic replacements'!$A$3:$A$233,0)),"")</f>
        <v>21.802000000000003</v>
      </c>
      <c r="M24" s="4">
        <f>_xlfn.IFNA(INDEX('Historic replacements'!$E$3:$E$233, MATCH('Household rates'!$A24&amp;RIGHT('Household rates'!M$4,2), 'Historic replacements'!$A$3:$A$233,0)),"")</f>
        <v>10.718</v>
      </c>
      <c r="N24" s="31">
        <f>_xlfn.IFNA(INDEX('Historic replacements'!$E$3:$E$233, MATCH('Household rates'!$A24&amp;RIGHT('Household rates'!N$4,2), 'Historic replacements'!$A$3:$A$233,0)),"")</f>
        <v>15.842000000000001</v>
      </c>
      <c r="O24" s="30">
        <f>_xlfn.IFNA(INDEX('Historic replacements'!$G$3:$G$233, MATCH('Household rates'!$A24&amp;RIGHT('Household rates'!O$4,2), 'Historic replacements'!$A$3:$A$233, 0)),"")</f>
        <v>537.601</v>
      </c>
      <c r="P24" s="4">
        <f>_xlfn.IFNA(INDEX('Historic replacements'!$G$3:$G$233, MATCH('Household rates'!$A24&amp;RIGHT('Household rates'!P$4,2), 'Historic replacements'!$A$3:$A$233, 0)),"")</f>
        <v>542.51099999999997</v>
      </c>
      <c r="Q24" s="4">
        <f>_xlfn.IFNA(INDEX('Historic replacements'!$G$3:$G$233, MATCH('Household rates'!$A24&amp;RIGHT('Household rates'!Q$4,2), 'Historic replacements'!$A$3:$A$233, 0)),"")</f>
        <v>546.99800000000005</v>
      </c>
      <c r="R24" s="4">
        <f>_xlfn.IFNA(INDEX('Historic replacements'!$G$3:$G$233, MATCH('Household rates'!$A24&amp;RIGHT('Household rates'!R$4,2), 'Historic replacements'!$A$3:$A$233, 0)),"")</f>
        <v>551.84199999999998</v>
      </c>
      <c r="S24" s="4">
        <f>_xlfn.IFNA(INDEX('Historic replacements'!$G$3:$G$233, MATCH('Household rates'!$A24&amp;RIGHT('Household rates'!S$4,2), 'Historic replacements'!$A$3:$A$233, 0)),"")</f>
        <v>557.49300000000005</v>
      </c>
      <c r="T24" s="4">
        <f>_xlfn.IFNA(INDEX('Historic replacements'!$G$3:$G$233, MATCH('Household rates'!$A24&amp;RIGHT('Household rates'!T$4,2), 'Historic replacements'!$A$3:$A$233, 0)),"")</f>
        <v>562.55499999999995</v>
      </c>
      <c r="U24" s="4">
        <f>_xlfn.IFNA(INDEX('Historic replacements'!$G$3:$G$233, MATCH('Household rates'!$A24&amp;RIGHT('Household rates'!U$4,2), 'Historic replacements'!$A$3:$A$233, 0)),"")</f>
        <v>567.62900000000002</v>
      </c>
      <c r="V24" s="4">
        <f>_xlfn.IFNA(INDEX('Historic replacements'!$G$3:$G$233, MATCH('Household rates'!$A24&amp;RIGHT('Household rates'!V$4,2), 'Historic replacements'!$A$3:$A$233, 0)),"")</f>
        <v>573.34699999999998</v>
      </c>
      <c r="W24" s="4">
        <f>_xlfn.IFNA(INDEX('Historic replacements'!$G$3:$G$233, MATCH('Household rates'!$A24&amp;RIGHT('Household rates'!W$4,2), 'Historic replacements'!$A$3:$A$233, 0)),"")</f>
        <v>577.68899999999996</v>
      </c>
      <c r="X24" s="4">
        <f>_xlfn.IFNA(INDEX('Historic replacements'!$G$3:$G$233, MATCH('Household rates'!$A24&amp;RIGHT('Household rates'!X$4,2), 'Historic replacements'!$A$3:$A$233, 0)),"")</f>
        <v>580.08199999999999</v>
      </c>
      <c r="Y24" s="4">
        <f>_xlfn.IFNA(INDEX('Historic replacements'!$G$3:$G$233, MATCH('Household rates'!$A24&amp;RIGHT('Household rates'!Y$4,2), 'Historic replacements'!$A$3:$A$233, 0)),"")</f>
        <v>585.59299999999996</v>
      </c>
      <c r="Z24" s="4">
        <f>_xlfn.IFNA(INDEX('Historic replacements'!$G$3:$G$233, MATCH('Household rates'!$A24&amp;RIGHT('Household rates'!Z$4,2), 'Historic replacements'!$A$3:$A$233, 0)),"")</f>
        <v>590.96600000000001</v>
      </c>
      <c r="AA24" s="31">
        <f>_xlfn.IFNA(INDEX('Historic replacements'!$G$3:$G$233, MATCH('Household rates'!$A24&amp;RIGHT('Household rates'!AA$4,2), 'Historic replacements'!$A$3:$A$233, 0)),"")</f>
        <v>594.52600000000007</v>
      </c>
      <c r="AB24" s="30">
        <f>_xlfn.IFNA(INDEX('Historic replacements'!$H$3:$H$233, MATCH('Household rates'!$A24&amp;RIGHT('Household rates'!AB$4,2), 'Historic replacements'!$A$3:$A$233,0)),"")</f>
        <v>270.30799999999999</v>
      </c>
      <c r="AC24" s="4">
        <f>_xlfn.IFNA(INDEX('Historic replacements'!$H$3:$H$233, MATCH('Household rates'!$A24&amp;RIGHT('Household rates'!AC$4,2), 'Historic replacements'!$A$3:$A$233,0)),"")</f>
        <v>286.08600000000001</v>
      </c>
      <c r="AD24" s="4">
        <f>_xlfn.IFNA(INDEX('Historic replacements'!$H$3:$H$233, MATCH('Household rates'!$A24&amp;RIGHT('Household rates'!AD$4,2), 'Historic replacements'!$A$3:$A$233,0)),"")</f>
        <v>299.90499999999997</v>
      </c>
      <c r="AE24" s="4">
        <f>_xlfn.IFNA(INDEX('Historic replacements'!$H$3:$H$233, MATCH('Household rates'!$A24&amp;RIGHT('Household rates'!AE$4,2), 'Historic replacements'!$A$3:$A$233,0)),"")</f>
        <v>313.19</v>
      </c>
      <c r="AF24" s="4">
        <f>_xlfn.IFNA(INDEX('Historic replacements'!$H$3:$H$233, MATCH('Household rates'!$A24&amp;RIGHT('Household rates'!AF$4,2), 'Historic replacements'!$A$3:$A$233,0)),"")</f>
        <v>324.78499999999997</v>
      </c>
      <c r="AG24" s="4">
        <f>_xlfn.IFNA(INDEX('Historic replacements'!$H$3:$H$233, MATCH('Household rates'!$A24&amp;RIGHT('Household rates'!AG$4,2), 'Historic replacements'!$A$3:$A$233,0)),"")</f>
        <v>337.24199999999996</v>
      </c>
      <c r="AH24" s="4">
        <f>_xlfn.IFNA(INDEX('Historic replacements'!$H$3:$H$233, MATCH('Household rates'!$A24&amp;RIGHT('Household rates'!AH$4,2), 'Historic replacements'!$A$3:$A$233,0)),"")</f>
        <v>352.18199999999996</v>
      </c>
      <c r="AI24" s="4">
        <f>_xlfn.IFNA(INDEX('Historic replacements'!$H$3:$H$233, MATCH('Household rates'!$A24&amp;RIGHT('Household rates'!AI$4,2), 'Historic replacements'!$A$3:$A$233,0)),"")</f>
        <v>366.08799999999997</v>
      </c>
      <c r="AJ24" s="4">
        <f>_xlfn.IFNA(INDEX('Historic replacements'!$H$3:$H$233, MATCH('Household rates'!$A24&amp;RIGHT('Household rates'!AJ$4,2), 'Historic replacements'!$A$3:$A$233,0)),"")</f>
        <v>378.99700000000001</v>
      </c>
      <c r="AK24" s="4">
        <f>_xlfn.IFNA(INDEX('Historic replacements'!$H$3:$H$233, MATCH('Household rates'!$A24&amp;RIGHT('Household rates'!AK$4,2), 'Historic replacements'!$A$3:$A$233,0)),"")</f>
        <v>392.63600000000002</v>
      </c>
      <c r="AL24" s="4">
        <f>_xlfn.IFNA(INDEX('Historic replacements'!$H$3:$H$233, MATCH('Household rates'!$A24&amp;RIGHT('Household rates'!AL$4,2), 'Historic replacements'!$A$3:$A$233,0)),"")</f>
        <v>405.45299999999997</v>
      </c>
      <c r="AM24" s="4">
        <f>_xlfn.IFNA(INDEX('Historic replacements'!$H$3:$H$233, MATCH('Household rates'!$A24&amp;RIGHT('Household rates'!AM$4,2), 'Historic replacements'!$A$3:$A$233,0)),"")</f>
        <v>417.42</v>
      </c>
      <c r="AN24" s="31">
        <f>_xlfn.IFNA(INDEX('Historic replacements'!$H$3:$H$233, MATCH('Household rates'!$A24&amp;RIGHT('Household rates'!AN$4,2), 'Historic replacements'!$A$3:$A$233,0)),"")</f>
        <v>429.464</v>
      </c>
    </row>
    <row r="25" spans="1:40">
      <c r="A25" s="32" t="s">
        <v>50</v>
      </c>
      <c r="B25" s="32">
        <f>_xlfn.IFNA(INDEX('Historic replacements'!$E$3:$E$233, MATCH('Household rates'!$A25&amp;RIGHT('Household rates'!B$4,2), 'Historic replacements'!$A$3:$A$233,0)),"")</f>
        <v>46.466999999999999</v>
      </c>
      <c r="C25" s="33">
        <f>_xlfn.IFNA(INDEX('Historic replacements'!$E$3:$E$233, MATCH('Household rates'!$A25&amp;RIGHT('Household rates'!C$4,2), 'Historic replacements'!$A$3:$A$233,0)),"")</f>
        <v>134.405</v>
      </c>
      <c r="D25" s="33">
        <f>_xlfn.IFNA(INDEX('Historic replacements'!$E$3:$E$233, MATCH('Household rates'!$A25&amp;RIGHT('Household rates'!D$4,2), 'Historic replacements'!$A$3:$A$233,0)),"")</f>
        <v>48.378</v>
      </c>
      <c r="E25" s="33">
        <f>_xlfn.IFNA(INDEX('Historic replacements'!$E$3:$E$233, MATCH('Household rates'!$A25&amp;RIGHT('Household rates'!E$4,2), 'Historic replacements'!$A$3:$A$233,0)),"")</f>
        <v>4.1070000000000002</v>
      </c>
      <c r="F25" s="33">
        <f>_xlfn.IFNA(INDEX('Historic replacements'!$E$3:$E$233, MATCH('Household rates'!$A25&amp;RIGHT('Household rates'!F$4,2), 'Historic replacements'!$A$3:$A$233,0)),"")</f>
        <v>27.452999999999999</v>
      </c>
      <c r="G25" s="33">
        <f>_xlfn.IFNA(INDEX('Historic replacements'!$E$3:$E$233, MATCH('Household rates'!$A25&amp;RIGHT('Household rates'!G$4,2), 'Historic replacements'!$A$3:$A$233,0)),"")</f>
        <v>33.359000000000002</v>
      </c>
      <c r="H25" s="33">
        <f>_xlfn.IFNA(INDEX('Historic replacements'!$E$3:$E$233, MATCH('Household rates'!$A25&amp;RIGHT('Household rates'!H$4,2), 'Historic replacements'!$A$3:$A$233,0)),"")</f>
        <v>24.957000000000001</v>
      </c>
      <c r="I25" s="33">
        <f>_xlfn.IFNA(INDEX('Historic replacements'!$E$3:$E$233, MATCH('Household rates'!$A25&amp;RIGHT('Household rates'!I$4,2), 'Historic replacements'!$A$3:$A$233,0)),"")</f>
        <v>3.7160000000000002</v>
      </c>
      <c r="J25" s="33">
        <f>_xlfn.IFNA(INDEX('Historic replacements'!$E$3:$E$233, MATCH('Household rates'!$A25&amp;RIGHT('Household rates'!J$4,2), 'Historic replacements'!$A$3:$A$233,0)),"")</f>
        <v>11.49</v>
      </c>
      <c r="K25" s="33">
        <f>_xlfn.IFNA(INDEX('Historic replacements'!$E$3:$E$233, MATCH('Household rates'!$A25&amp;RIGHT('Household rates'!K$4,2), 'Historic replacements'!$A$3:$A$233,0)),"")</f>
        <v>2.1279999999999997</v>
      </c>
      <c r="L25" s="33">
        <f>_xlfn.IFNA(INDEX('Historic replacements'!$E$3:$E$233, MATCH('Household rates'!$A25&amp;RIGHT('Household rates'!L$4,2), 'Historic replacements'!$A$3:$A$233,0)),"")</f>
        <v>2.5680000000000001</v>
      </c>
      <c r="M25" s="33">
        <f>_xlfn.IFNA(INDEX('Historic replacements'!$E$3:$E$233, MATCH('Household rates'!$A25&amp;RIGHT('Household rates'!M$4,2), 'Historic replacements'!$A$3:$A$233,0)),"")</f>
        <v>3.1139999999999999</v>
      </c>
      <c r="N25" s="34">
        <f>_xlfn.IFNA(INDEX('Historic replacements'!$E$3:$E$233, MATCH('Household rates'!$A25&amp;RIGHT('Household rates'!N$4,2), 'Historic replacements'!$A$3:$A$233,0)),"")</f>
        <v>5.4790000000000001</v>
      </c>
      <c r="O25" s="32">
        <f>_xlfn.IFNA(INDEX('Historic replacements'!$G$3:$G$233, MATCH('Household rates'!$A25&amp;RIGHT('Household rates'!O$4,2), 'Historic replacements'!$A$3:$A$233, 0)),"")</f>
        <v>2087.9929999999999</v>
      </c>
      <c r="P25" s="33">
        <f>_xlfn.IFNA(INDEX('Historic replacements'!$G$3:$G$233, MATCH('Household rates'!$A25&amp;RIGHT('Household rates'!P$4,2), 'Historic replacements'!$A$3:$A$233, 0)),"")</f>
        <v>2093.9059999999999</v>
      </c>
      <c r="Q25" s="33">
        <f>_xlfn.IFNA(INDEX('Historic replacements'!$G$3:$G$233, MATCH('Household rates'!$A25&amp;RIGHT('Household rates'!Q$4,2), 'Historic replacements'!$A$3:$A$233, 0)),"")</f>
        <v>2103.4140000000002</v>
      </c>
      <c r="R25" s="33">
        <f>_xlfn.IFNA(INDEX('Historic replacements'!$G$3:$G$233, MATCH('Household rates'!$A25&amp;RIGHT('Household rates'!R$4,2), 'Historic replacements'!$A$3:$A$233, 0)),"")</f>
        <v>2116.2399999999998</v>
      </c>
      <c r="S25" s="33">
        <f>_xlfn.IFNA(INDEX('Historic replacements'!$G$3:$G$233, MATCH('Household rates'!$A25&amp;RIGHT('Household rates'!S$4,2), 'Historic replacements'!$A$3:$A$233, 0)),"")</f>
        <v>2130.1590000000001</v>
      </c>
      <c r="T25" s="33">
        <f>_xlfn.IFNA(INDEX('Historic replacements'!$G$3:$G$233, MATCH('Household rates'!$A25&amp;RIGHT('Household rates'!T$4,2), 'Historic replacements'!$A$3:$A$233, 0)),"")</f>
        <v>2147.4169999999999</v>
      </c>
      <c r="U25" s="33">
        <f>_xlfn.IFNA(INDEX('Historic replacements'!$G$3:$G$233, MATCH('Household rates'!$A25&amp;RIGHT('Household rates'!U$4,2), 'Historic replacements'!$A$3:$A$233, 0)),"")</f>
        <v>2163.3649999999998</v>
      </c>
      <c r="V25" s="33">
        <f>_xlfn.IFNA(INDEX('Historic replacements'!$G$3:$G$233, MATCH('Household rates'!$A25&amp;RIGHT('Household rates'!V$4,2), 'Historic replacements'!$A$3:$A$233, 0)),"")</f>
        <v>2177.6889999999999</v>
      </c>
      <c r="W25" s="33">
        <f>_xlfn.IFNA(INDEX('Historic replacements'!$G$3:$G$233, MATCH('Household rates'!$A25&amp;RIGHT('Household rates'!W$4,2), 'Historic replacements'!$A$3:$A$233, 0)),"")</f>
        <v>2196.866</v>
      </c>
      <c r="X25" s="33">
        <f>_xlfn.IFNA(INDEX('Historic replacements'!$G$3:$G$233, MATCH('Household rates'!$A25&amp;RIGHT('Household rates'!X$4,2), 'Historic replacements'!$A$3:$A$233, 0)),"")</f>
        <v>2207.8490000000002</v>
      </c>
      <c r="Y25" s="33">
        <f>_xlfn.IFNA(INDEX('Historic replacements'!$G$3:$G$233, MATCH('Household rates'!$A25&amp;RIGHT('Household rates'!Y$4,2), 'Historic replacements'!$A$3:$A$233, 0)),"")</f>
        <v>2223.6590000000001</v>
      </c>
      <c r="Z25" s="33">
        <f>_xlfn.IFNA(INDEX('Historic replacements'!$G$3:$G$233, MATCH('Household rates'!$A25&amp;RIGHT('Household rates'!Z$4,2), 'Historic replacements'!$A$3:$A$233, 0)),"")</f>
        <v>2239.7730000000001</v>
      </c>
      <c r="AA25" s="34">
        <f>_xlfn.IFNA(INDEX('Historic replacements'!$G$3:$G$233, MATCH('Household rates'!$A25&amp;RIGHT('Household rates'!AA$4,2), 'Historic replacements'!$A$3:$A$233, 0)),"")</f>
        <v>2253.9730000000004</v>
      </c>
      <c r="AB25" s="32">
        <f>_xlfn.IFNA(INDEX('Historic replacements'!$H$3:$H$233, MATCH('Household rates'!$A25&amp;RIGHT('Household rates'!AB$4,2), 'Historic replacements'!$A$3:$A$233,0)),"")</f>
        <v>814.29700000000003</v>
      </c>
      <c r="AC25" s="33">
        <f>_xlfn.IFNA(INDEX('Historic replacements'!$H$3:$H$233, MATCH('Household rates'!$A25&amp;RIGHT('Household rates'!AC$4,2), 'Historic replacements'!$A$3:$A$233,0)),"")</f>
        <v>862.50800000000004</v>
      </c>
      <c r="AD25" s="33">
        <f>_xlfn.IFNA(INDEX('Historic replacements'!$H$3:$H$233, MATCH('Household rates'!$A25&amp;RIGHT('Household rates'!AD$4,2), 'Historic replacements'!$A$3:$A$233,0)),"")</f>
        <v>911.95100000000002</v>
      </c>
      <c r="AE25" s="33">
        <f>_xlfn.IFNA(INDEX('Historic replacements'!$H$3:$H$233, MATCH('Household rates'!$A25&amp;RIGHT('Household rates'!AE$4,2), 'Historic replacements'!$A$3:$A$233,0)),"")</f>
        <v>955.37900000000002</v>
      </c>
      <c r="AF25" s="33">
        <f>_xlfn.IFNA(INDEX('Historic replacements'!$H$3:$H$233, MATCH('Household rates'!$A25&amp;RIGHT('Household rates'!AF$4,2), 'Historic replacements'!$A$3:$A$233,0)),"")</f>
        <v>997.71</v>
      </c>
      <c r="AG25" s="33">
        <f>_xlfn.IFNA(INDEX('Historic replacements'!$H$3:$H$233, MATCH('Household rates'!$A25&amp;RIGHT('Household rates'!AG$4,2), 'Historic replacements'!$A$3:$A$233,0)),"")</f>
        <v>1044.2641273972599</v>
      </c>
      <c r="AH25" s="33">
        <f>_xlfn.IFNA(INDEX('Historic replacements'!$H$3:$H$233, MATCH('Household rates'!$A25&amp;RIGHT('Household rates'!AH$4,2), 'Historic replacements'!$A$3:$A$233,0)),"")</f>
        <v>1086.047</v>
      </c>
      <c r="AI25" s="33">
        <f>_xlfn.IFNA(INDEX('Historic replacements'!$H$3:$H$233, MATCH('Household rates'!$A25&amp;RIGHT('Household rates'!AI$4,2), 'Historic replacements'!$A$3:$A$233,0)),"")</f>
        <v>1125.876</v>
      </c>
      <c r="AJ25" s="33">
        <f>_xlfn.IFNA(INDEX('Historic replacements'!$H$3:$H$233, MATCH('Household rates'!$A25&amp;RIGHT('Household rates'!AJ$4,2), 'Historic replacements'!$A$3:$A$233,0)),"")</f>
        <v>1169.7950000000001</v>
      </c>
      <c r="AK25" s="33">
        <f>_xlfn.IFNA(INDEX('Historic replacements'!$H$3:$H$233, MATCH('Household rates'!$A25&amp;RIGHT('Household rates'!AK$4,2), 'Historic replacements'!$A$3:$A$233,0)),"")</f>
        <v>1207.9780000000001</v>
      </c>
      <c r="AL25" s="33">
        <f>_xlfn.IFNA(INDEX('Historic replacements'!$H$3:$H$233, MATCH('Household rates'!$A25&amp;RIGHT('Household rates'!AL$4,2), 'Historic replacements'!$A$3:$A$233,0)),"")</f>
        <v>1245.9829999999999</v>
      </c>
      <c r="AM25" s="33">
        <f>_xlfn.IFNA(INDEX('Historic replacements'!$H$3:$H$233, MATCH('Household rates'!$A25&amp;RIGHT('Household rates'!AM$4,2), 'Historic replacements'!$A$3:$A$233,0)),"")</f>
        <v>1279.5</v>
      </c>
      <c r="AN25" s="34">
        <f>_xlfn.IFNA(INDEX('Historic replacements'!$H$3:$H$233, MATCH('Household rates'!$A25&amp;RIGHT('Household rates'!AN$4,2), 'Historic replacements'!$A$3:$A$233,0)),"")</f>
        <v>1314.0740000000001</v>
      </c>
    </row>
    <row r="27" spans="1:40">
      <c r="A27" s="3" t="s">
        <v>123</v>
      </c>
    </row>
    <row r="29" spans="1:40">
      <c r="A29" s="27" t="s">
        <v>110</v>
      </c>
      <c r="B29" s="27" t="s">
        <v>28</v>
      </c>
      <c r="C29" s="28" t="s">
        <v>29</v>
      </c>
      <c r="D29" s="28" t="s">
        <v>30</v>
      </c>
      <c r="E29" s="28" t="s">
        <v>31</v>
      </c>
      <c r="F29" s="28" t="s">
        <v>32</v>
      </c>
      <c r="G29" s="28" t="s">
        <v>33</v>
      </c>
      <c r="H29" s="28" t="s">
        <v>34</v>
      </c>
      <c r="I29" s="28" t="s">
        <v>35</v>
      </c>
      <c r="J29" s="28" t="s">
        <v>36</v>
      </c>
      <c r="K29" s="28" t="s">
        <v>37</v>
      </c>
      <c r="L29" s="28" t="s">
        <v>38</v>
      </c>
      <c r="M29" s="28" t="s">
        <v>39</v>
      </c>
      <c r="N29" s="28" t="s">
        <v>40</v>
      </c>
      <c r="O29" s="11" t="s">
        <v>124</v>
      </c>
      <c r="P29" s="29" t="s">
        <v>125</v>
      </c>
    </row>
    <row r="30" spans="1:40">
      <c r="A30" s="30" t="s">
        <v>51</v>
      </c>
      <c r="B30" s="39">
        <f t="shared" ref="B30:B50" si="0">IFERROR(AB5/O5, "")</f>
        <v>0.43848366356969792</v>
      </c>
      <c r="C30" s="40">
        <f t="shared" ref="C30:C50" si="1">IFERROR(AC5/P5, "")</f>
        <v>0.45443845943970496</v>
      </c>
      <c r="D30" s="40">
        <f t="shared" ref="D30:D50" si="2">IFERROR(AD5/Q5, "")</f>
        <v>0.46589967491904227</v>
      </c>
      <c r="E30" s="40">
        <f t="shared" ref="E30:E50" si="3">IFERROR(AE5/R5, "")</f>
        <v>0.47450016943409018</v>
      </c>
      <c r="F30" s="40">
        <f t="shared" ref="F30:F50" si="4">IFERROR(AF5/S5, "")</f>
        <v>0.48291496105576553</v>
      </c>
      <c r="G30" s="40">
        <f t="shared" ref="G30:G50" si="5">IFERROR(AG5/T5, "")</f>
        <v>0.49146117236063291</v>
      </c>
      <c r="H30" s="40">
        <f t="shared" ref="H30:H50" si="6">IFERROR(AH5/U5, "")</f>
        <v>0.51030618006094852</v>
      </c>
      <c r="I30" s="40">
        <f t="shared" ref="I30:I50" si="7">IFERROR(AI5/V5, "")</f>
        <v>0.53432343761835699</v>
      </c>
      <c r="J30" s="40">
        <f t="shared" ref="J30:J50" si="8">IFERROR(AJ5/W5, "")</f>
        <v>0.56833403508578495</v>
      </c>
      <c r="K30" s="40">
        <f t="shared" ref="K30:K50" si="9">IFERROR(AK5/X5, "")</f>
        <v>0.59041485235657498</v>
      </c>
      <c r="L30" s="40">
        <f t="shared" ref="L30:L50" si="10">IFERROR(AL5/Y5, "")</f>
        <v>0.60984553614432646</v>
      </c>
      <c r="M30" s="40">
        <f t="shared" ref="M30:M50" si="11">IFERROR(AM5/Z5, "")</f>
        <v>0.63496078538766432</v>
      </c>
      <c r="N30" s="40">
        <f t="shared" ref="N30:N50" si="12">IFERROR(AN5/AA5, "")</f>
        <v>0.66609715686924242</v>
      </c>
      <c r="O30" s="187">
        <f>AVERAGE(B30:N30)</f>
        <v>0.53246000648475633</v>
      </c>
      <c r="P30" s="62">
        <f>IFERROR(AVERAGE(J30:N30), "")</f>
        <v>0.61393047316871863</v>
      </c>
    </row>
    <row r="31" spans="1:40">
      <c r="A31" s="30" t="s">
        <v>27</v>
      </c>
      <c r="B31" s="39">
        <f t="shared" si="0"/>
        <v>0.66179233372051915</v>
      </c>
      <c r="C31" s="40">
        <f t="shared" si="1"/>
        <v>0.68892094564192397</v>
      </c>
      <c r="D31" s="40">
        <f t="shared" si="2"/>
        <v>0.71194479243743458</v>
      </c>
      <c r="E31" s="40">
        <f t="shared" si="3"/>
        <v>0.73166508711817457</v>
      </c>
      <c r="F31" s="40">
        <f t="shared" si="4"/>
        <v>0.73962924749270187</v>
      </c>
      <c r="G31" s="40">
        <f t="shared" si="5"/>
        <v>0.76046085721201917</v>
      </c>
      <c r="H31" s="40">
        <f t="shared" si="6"/>
        <v>0.76722337549937591</v>
      </c>
      <c r="I31" s="40">
        <f t="shared" si="7"/>
        <v>0.78518638708723243</v>
      </c>
      <c r="J31" s="40">
        <f t="shared" si="8"/>
        <v>0.78605513276088668</v>
      </c>
      <c r="K31" s="40">
        <f t="shared" si="9"/>
        <v>0.8149396658978717</v>
      </c>
      <c r="L31" s="40">
        <f t="shared" si="10"/>
        <v>0.82380204996498219</v>
      </c>
      <c r="M31" s="40">
        <f t="shared" si="11"/>
        <v>0.83203285439896923</v>
      </c>
      <c r="N31" s="40">
        <f t="shared" si="12"/>
        <v>0.83787952690092637</v>
      </c>
      <c r="O31" s="188">
        <f t="shared" ref="O31:O50" si="13">AVERAGE(B31:N31)</f>
        <v>0.76473325047177054</v>
      </c>
      <c r="P31" s="63">
        <f t="shared" ref="P31:P50" si="14">IFERROR(AVERAGE(J31:N31), "")</f>
        <v>0.81894184598472708</v>
      </c>
    </row>
    <row r="32" spans="1:40">
      <c r="A32" s="30" t="s">
        <v>52</v>
      </c>
      <c r="B32" s="39">
        <f t="shared" si="0"/>
        <v>0.36375384061173327</v>
      </c>
      <c r="C32" s="40">
        <f t="shared" si="1"/>
        <v>0.3873174604164199</v>
      </c>
      <c r="D32" s="40">
        <f t="shared" si="2"/>
        <v>0.41222473505232921</v>
      </c>
      <c r="E32" s="40">
        <f t="shared" si="3"/>
        <v>0.43601101106230522</v>
      </c>
      <c r="F32" s="40">
        <f t="shared" si="4"/>
        <v>0.45588420594822437</v>
      </c>
      <c r="G32" s="40">
        <f t="shared" si="5"/>
        <v>0.47252092483966679</v>
      </c>
      <c r="H32" s="40">
        <f t="shared" si="6"/>
        <v>0.49770508502227273</v>
      </c>
      <c r="I32" s="40">
        <f t="shared" si="7"/>
        <v>0.53081724820101361</v>
      </c>
      <c r="J32" s="40">
        <f t="shared" si="8"/>
        <v>0.55898806794345202</v>
      </c>
      <c r="K32" s="40">
        <f t="shared" si="9"/>
        <v>0.58122995452311421</v>
      </c>
      <c r="L32" s="40">
        <f t="shared" si="10"/>
        <v>0.5996523498114652</v>
      </c>
      <c r="M32" s="40">
        <f t="shared" si="11"/>
        <v>0.62274623609988256</v>
      </c>
      <c r="N32" s="40">
        <f t="shared" si="12"/>
        <v>0.64953142670953001</v>
      </c>
      <c r="O32" s="188">
        <f t="shared" si="13"/>
        <v>0.50526019586472382</v>
      </c>
      <c r="P32" s="63">
        <f t="shared" si="14"/>
        <v>0.60242960701748882</v>
      </c>
    </row>
    <row r="33" spans="1:16">
      <c r="A33" s="30" t="s">
        <v>53</v>
      </c>
      <c r="B33" s="39">
        <f t="shared" si="0"/>
        <v>0.59299215077647172</v>
      </c>
      <c r="C33" s="40">
        <f t="shared" si="1"/>
        <v>0.6165747631029499</v>
      </c>
      <c r="D33" s="40">
        <f t="shared" si="2"/>
        <v>0.63578522120292114</v>
      </c>
      <c r="E33" s="40">
        <f t="shared" si="3"/>
        <v>0.65105022135845259</v>
      </c>
      <c r="F33" s="40">
        <f t="shared" si="4"/>
        <v>0.6730387984584234</v>
      </c>
      <c r="G33" s="40" t="str">
        <f t="shared" si="5"/>
        <v/>
      </c>
      <c r="H33" s="40" t="str">
        <f t="shared" si="6"/>
        <v/>
      </c>
      <c r="I33" s="40" t="str">
        <f t="shared" si="7"/>
        <v/>
      </c>
      <c r="J33" s="40" t="str">
        <f t="shared" si="8"/>
        <v/>
      </c>
      <c r="K33" s="40" t="str">
        <f t="shared" si="9"/>
        <v/>
      </c>
      <c r="L33" s="40" t="str">
        <f t="shared" si="10"/>
        <v/>
      </c>
      <c r="M33" s="40" t="str">
        <f t="shared" si="11"/>
        <v/>
      </c>
      <c r="N33" s="40" t="str">
        <f t="shared" si="12"/>
        <v/>
      </c>
      <c r="O33" s="188">
        <f t="shared" si="13"/>
        <v>0.6338882309798437</v>
      </c>
      <c r="P33" s="63" t="str">
        <f t="shared" si="14"/>
        <v/>
      </c>
    </row>
    <row r="34" spans="1:16">
      <c r="A34" s="30" t="s">
        <v>54</v>
      </c>
      <c r="B34" s="39">
        <f t="shared" si="0"/>
        <v>0.5069535785061644</v>
      </c>
      <c r="C34" s="40">
        <f t="shared" si="1"/>
        <v>0.52083278842884417</v>
      </c>
      <c r="D34" s="40">
        <f t="shared" si="2"/>
        <v>0.54426363108294351</v>
      </c>
      <c r="E34" s="40">
        <f t="shared" si="3"/>
        <v>0.5600658291024867</v>
      </c>
      <c r="F34" s="40">
        <f t="shared" si="4"/>
        <v>0.57545366086822924</v>
      </c>
      <c r="G34" s="40">
        <f t="shared" si="5"/>
        <v>0.58856770083196364</v>
      </c>
      <c r="H34" s="40">
        <f t="shared" si="6"/>
        <v>0.60008556831623372</v>
      </c>
      <c r="I34" s="40" t="str">
        <f t="shared" si="7"/>
        <v/>
      </c>
      <c r="J34" s="40" t="str">
        <f t="shared" si="8"/>
        <v/>
      </c>
      <c r="K34" s="40" t="str">
        <f t="shared" si="9"/>
        <v/>
      </c>
      <c r="L34" s="40" t="str">
        <f t="shared" si="10"/>
        <v/>
      </c>
      <c r="M34" s="40" t="str">
        <f t="shared" si="11"/>
        <v/>
      </c>
      <c r="N34" s="40" t="str">
        <f t="shared" si="12"/>
        <v/>
      </c>
      <c r="O34" s="188">
        <f t="shared" si="13"/>
        <v>0.5566032510195521</v>
      </c>
      <c r="P34" s="63" t="str">
        <f t="shared" si="14"/>
        <v/>
      </c>
    </row>
    <row r="35" spans="1:16">
      <c r="A35" s="30" t="s">
        <v>60</v>
      </c>
      <c r="B35" s="39" t="str">
        <f t="shared" si="0"/>
        <v/>
      </c>
      <c r="C35" s="40" t="str">
        <f t="shared" si="1"/>
        <v/>
      </c>
      <c r="D35" s="40" t="str">
        <f t="shared" si="2"/>
        <v/>
      </c>
      <c r="E35" s="40" t="str">
        <f t="shared" si="3"/>
        <v/>
      </c>
      <c r="F35" s="40" t="str">
        <f t="shared" si="4"/>
        <v/>
      </c>
      <c r="G35" s="40" t="str">
        <f t="shared" si="5"/>
        <v/>
      </c>
      <c r="H35" s="40" t="str">
        <f t="shared" si="6"/>
        <v/>
      </c>
      <c r="I35" s="40">
        <f t="shared" si="7"/>
        <v>0.53302052181086934</v>
      </c>
      <c r="J35" s="40">
        <f t="shared" si="8"/>
        <v>0.53694448132047901</v>
      </c>
      <c r="K35" s="40">
        <f t="shared" si="9"/>
        <v>0.54709592990563427</v>
      </c>
      <c r="L35" s="40">
        <f t="shared" si="10"/>
        <v>0.55438251902774371</v>
      </c>
      <c r="M35" s="40">
        <f t="shared" si="11"/>
        <v>0.5594376490889712</v>
      </c>
      <c r="N35" s="40">
        <f t="shared" si="12"/>
        <v>0.5675620330151091</v>
      </c>
      <c r="O35" s="188">
        <f t="shared" si="13"/>
        <v>0.54974052236146786</v>
      </c>
      <c r="P35" s="63">
        <f t="shared" si="14"/>
        <v>0.55308452247158746</v>
      </c>
    </row>
    <row r="36" spans="1:16">
      <c r="A36" s="30" t="s">
        <v>41</v>
      </c>
      <c r="B36" s="39">
        <f t="shared" si="0"/>
        <v>0.33930606700009153</v>
      </c>
      <c r="C36" s="40">
        <f t="shared" si="1"/>
        <v>0.35724772205820005</v>
      </c>
      <c r="D36" s="40">
        <f t="shared" si="2"/>
        <v>0.37383356655292854</v>
      </c>
      <c r="E36" s="40">
        <f t="shared" si="3"/>
        <v>0.39073450616086258</v>
      </c>
      <c r="F36" s="40">
        <f t="shared" si="4"/>
        <v>0.40310426682597328</v>
      </c>
      <c r="G36" s="40">
        <f t="shared" si="5"/>
        <v>0.41814172727101401</v>
      </c>
      <c r="H36" s="40">
        <f t="shared" si="6"/>
        <v>0.43727807243045708</v>
      </c>
      <c r="I36" s="40">
        <f t="shared" si="7"/>
        <v>0.45394261463849389</v>
      </c>
      <c r="J36" s="40">
        <f t="shared" si="8"/>
        <v>0.46692366173617122</v>
      </c>
      <c r="K36" s="40">
        <f t="shared" si="9"/>
        <v>0.48184665952990746</v>
      </c>
      <c r="L36" s="40">
        <f t="shared" si="10"/>
        <v>0.49198667122824569</v>
      </c>
      <c r="M36" s="40">
        <f t="shared" si="11"/>
        <v>0.50506236425085305</v>
      </c>
      <c r="N36" s="40">
        <f t="shared" si="12"/>
        <v>0.51828116815514758</v>
      </c>
      <c r="O36" s="188">
        <f t="shared" si="13"/>
        <v>0.43366838983371897</v>
      </c>
      <c r="P36" s="63">
        <f t="shared" si="14"/>
        <v>0.49282010498006501</v>
      </c>
    </row>
    <row r="37" spans="1:16">
      <c r="A37" s="30" t="s">
        <v>42</v>
      </c>
      <c r="B37" s="39">
        <f t="shared" si="0"/>
        <v>0.30343902957088925</v>
      </c>
      <c r="C37" s="40">
        <f t="shared" si="1"/>
        <v>0.32129179546648851</v>
      </c>
      <c r="D37" s="40">
        <f t="shared" si="2"/>
        <v>0.33880994072500431</v>
      </c>
      <c r="E37" s="40">
        <f t="shared" si="3"/>
        <v>0.35339246131346336</v>
      </c>
      <c r="F37" s="40">
        <f t="shared" si="4"/>
        <v>0.36480895705652938</v>
      </c>
      <c r="G37" s="40">
        <f t="shared" si="5"/>
        <v>0.3769746256911452</v>
      </c>
      <c r="H37" s="40">
        <f t="shared" si="6"/>
        <v>0.38881742989039708</v>
      </c>
      <c r="I37" s="40">
        <f t="shared" si="7"/>
        <v>0.40170369938178746</v>
      </c>
      <c r="J37" s="40">
        <f t="shared" si="8"/>
        <v>0.41622294455810671</v>
      </c>
      <c r="K37" s="40">
        <f t="shared" si="9"/>
        <v>0.42914182274513318</v>
      </c>
      <c r="L37" s="40">
        <f t="shared" si="10"/>
        <v>0.44563883039853147</v>
      </c>
      <c r="M37" s="40">
        <f t="shared" si="11"/>
        <v>0.45734727184237955</v>
      </c>
      <c r="N37" s="40">
        <f t="shared" si="12"/>
        <v>0.46966169948338055</v>
      </c>
      <c r="O37" s="188">
        <f t="shared" si="13"/>
        <v>0.38978850062486425</v>
      </c>
      <c r="P37" s="63">
        <f t="shared" si="14"/>
        <v>0.44360251380550625</v>
      </c>
    </row>
    <row r="38" spans="1:16">
      <c r="A38" s="30" t="s">
        <v>55</v>
      </c>
      <c r="B38" s="39">
        <f t="shared" si="0"/>
        <v>0.18528559083433227</v>
      </c>
      <c r="C38" s="40">
        <f t="shared" si="1"/>
        <v>0.20740598024475584</v>
      </c>
      <c r="D38" s="40">
        <f t="shared" si="2"/>
        <v>0.22785656027032028</v>
      </c>
      <c r="E38" s="40">
        <f t="shared" si="3"/>
        <v>0.24623038626843122</v>
      </c>
      <c r="F38" s="40">
        <f t="shared" si="4"/>
        <v>0.26406622088877529</v>
      </c>
      <c r="G38" s="40">
        <f t="shared" si="5"/>
        <v>0.28140925176524056</v>
      </c>
      <c r="H38" s="40">
        <f t="shared" si="6"/>
        <v>0.29616730517272832</v>
      </c>
      <c r="I38" s="40">
        <f t="shared" si="7"/>
        <v>0.30653874567953349</v>
      </c>
      <c r="J38" s="40">
        <f t="shared" si="8"/>
        <v>0.31532377608418932</v>
      </c>
      <c r="K38" s="40">
        <f t="shared" si="9"/>
        <v>0.32431375488429237</v>
      </c>
      <c r="L38" s="40">
        <f t="shared" si="10"/>
        <v>0.33123252249595769</v>
      </c>
      <c r="M38" s="40">
        <f t="shared" si="11"/>
        <v>0.34527527077272563</v>
      </c>
      <c r="N38" s="40">
        <f t="shared" si="12"/>
        <v>0.36020918818891301</v>
      </c>
      <c r="O38" s="188">
        <f t="shared" si="13"/>
        <v>0.28394727335001502</v>
      </c>
      <c r="P38" s="63">
        <f t="shared" si="14"/>
        <v>0.33527090248521557</v>
      </c>
    </row>
    <row r="39" spans="1:16">
      <c r="A39" s="30" t="s">
        <v>56</v>
      </c>
      <c r="B39" s="39">
        <f t="shared" si="0"/>
        <v>0.36341745511082457</v>
      </c>
      <c r="C39" s="40">
        <f t="shared" si="1"/>
        <v>0.3906512046853271</v>
      </c>
      <c r="D39" s="40">
        <f t="shared" si="2"/>
        <v>0.41880991327197115</v>
      </c>
      <c r="E39" s="40">
        <f t="shared" si="3"/>
        <v>0.44640546209112408</v>
      </c>
      <c r="F39" s="40">
        <f t="shared" si="4"/>
        <v>0.47274557106279697</v>
      </c>
      <c r="G39" s="40">
        <f t="shared" si="5"/>
        <v>0.49641803779080451</v>
      </c>
      <c r="H39" s="40">
        <f t="shared" si="6"/>
        <v>0.51625662697997388</v>
      </c>
      <c r="I39" s="40">
        <f t="shared" si="7"/>
        <v>0.54410633264544517</v>
      </c>
      <c r="J39" s="40">
        <f t="shared" si="8"/>
        <v>0.5775353322637905</v>
      </c>
      <c r="K39" s="40">
        <f t="shared" si="9"/>
        <v>0.60520250246954232</v>
      </c>
      <c r="L39" s="40">
        <f t="shared" si="10"/>
        <v>0.62590043724288824</v>
      </c>
      <c r="M39" s="40">
        <f t="shared" si="11"/>
        <v>0.63595129439385412</v>
      </c>
      <c r="N39" s="40">
        <f t="shared" si="12"/>
        <v>0.65183080591189868</v>
      </c>
      <c r="O39" s="188">
        <f t="shared" si="13"/>
        <v>0.51886392122463387</v>
      </c>
      <c r="P39" s="63">
        <f t="shared" si="14"/>
        <v>0.61928407445639466</v>
      </c>
    </row>
    <row r="40" spans="1:16">
      <c r="A40" s="30" t="s">
        <v>57</v>
      </c>
      <c r="B40" s="39">
        <f t="shared" si="0"/>
        <v>0.40595784303739169</v>
      </c>
      <c r="C40" s="40">
        <f t="shared" si="1"/>
        <v>0.46164976622211867</v>
      </c>
      <c r="D40" s="40">
        <f t="shared" si="2"/>
        <v>0.54097729938168715</v>
      </c>
      <c r="E40" s="40">
        <f t="shared" si="3"/>
        <v>0.59958499942691423</v>
      </c>
      <c r="F40" s="40">
        <f t="shared" si="4"/>
        <v>0.65212988839489783</v>
      </c>
      <c r="G40" s="40">
        <f t="shared" si="5"/>
        <v>0.70217365460694214</v>
      </c>
      <c r="H40" s="40">
        <f t="shared" si="6"/>
        <v>0.74674605999427313</v>
      </c>
      <c r="I40" s="40">
        <f t="shared" si="7"/>
        <v>0.78274494351146617</v>
      </c>
      <c r="J40" s="40">
        <f t="shared" si="8"/>
        <v>0.80076941394798862</v>
      </c>
      <c r="K40" s="40">
        <f t="shared" si="9"/>
        <v>0.80503484568340211</v>
      </c>
      <c r="L40" s="40">
        <f t="shared" si="10"/>
        <v>0.80858052936370917</v>
      </c>
      <c r="M40" s="40">
        <f t="shared" si="11"/>
        <v>0.8103281987924198</v>
      </c>
      <c r="N40" s="40">
        <f t="shared" si="12"/>
        <v>0.81009874278101679</v>
      </c>
      <c r="O40" s="188">
        <f t="shared" si="13"/>
        <v>0.68667509116494074</v>
      </c>
      <c r="P40" s="63">
        <f t="shared" si="14"/>
        <v>0.80696234611370732</v>
      </c>
    </row>
    <row r="41" spans="1:16">
      <c r="A41" s="30" t="s">
        <v>43</v>
      </c>
      <c r="B41" s="39">
        <f t="shared" si="0"/>
        <v>0.45056340025644248</v>
      </c>
      <c r="C41" s="40">
        <f t="shared" si="1"/>
        <v>0.56452554693102197</v>
      </c>
      <c r="D41" s="40">
        <f t="shared" si="2"/>
        <v>0.68825044861173457</v>
      </c>
      <c r="E41" s="40">
        <f t="shared" si="3"/>
        <v>0.7736716327936618</v>
      </c>
      <c r="F41" s="40">
        <f t="shared" si="4"/>
        <v>0.82576836982968382</v>
      </c>
      <c r="G41" s="40">
        <f t="shared" si="5"/>
        <v>0.83633309025205815</v>
      </c>
      <c r="H41" s="40">
        <f t="shared" si="6"/>
        <v>0.83609889371273638</v>
      </c>
      <c r="I41" s="40">
        <f t="shared" si="7"/>
        <v>0.84116926515912716</v>
      </c>
      <c r="J41" s="40">
        <f t="shared" si="8"/>
        <v>0.84207157725030579</v>
      </c>
      <c r="K41" s="40">
        <f t="shared" si="9"/>
        <v>0.84150556550932132</v>
      </c>
      <c r="L41" s="40">
        <f t="shared" si="10"/>
        <v>0.84500009219818928</v>
      </c>
      <c r="M41" s="40">
        <f t="shared" si="11"/>
        <v>0.84857727773663783</v>
      </c>
      <c r="N41" s="40">
        <f t="shared" si="12"/>
        <v>0.83867438931170568</v>
      </c>
      <c r="O41" s="188">
        <f t="shared" si="13"/>
        <v>0.77170842688866359</v>
      </c>
      <c r="P41" s="63">
        <f t="shared" si="14"/>
        <v>0.84316578040123191</v>
      </c>
    </row>
    <row r="42" spans="1:16">
      <c r="A42" s="30" t="s">
        <v>58</v>
      </c>
      <c r="B42" s="39">
        <f t="shared" si="0"/>
        <v>0.33726064607289025</v>
      </c>
      <c r="C42" s="40">
        <f t="shared" si="1"/>
        <v>0.35443057205623635</v>
      </c>
      <c r="D42" s="40">
        <f t="shared" si="2"/>
        <v>0.371340681455472</v>
      </c>
      <c r="E42" s="40">
        <f t="shared" si="3"/>
        <v>0.38642270644540261</v>
      </c>
      <c r="F42" s="40">
        <f t="shared" si="4"/>
        <v>0.40264394086467514</v>
      </c>
      <c r="G42" s="40">
        <f t="shared" si="5"/>
        <v>0.41309857295806873</v>
      </c>
      <c r="H42" s="40">
        <f t="shared" si="6"/>
        <v>0.41797849391471603</v>
      </c>
      <c r="I42" s="40">
        <f t="shared" si="7"/>
        <v>0.4400917725590075</v>
      </c>
      <c r="J42" s="40">
        <f t="shared" si="8"/>
        <v>0.45301296730957974</v>
      </c>
      <c r="K42" s="40">
        <f t="shared" si="9"/>
        <v>0.46036507848576658</v>
      </c>
      <c r="L42" s="40">
        <f t="shared" si="10"/>
        <v>0.4668814246587214</v>
      </c>
      <c r="M42" s="40">
        <f t="shared" si="11"/>
        <v>0.47715433579810435</v>
      </c>
      <c r="N42" s="40">
        <f t="shared" si="12"/>
        <v>0.48070890855226972</v>
      </c>
      <c r="O42" s="188">
        <f t="shared" si="13"/>
        <v>0.42010693085622386</v>
      </c>
      <c r="P42" s="63">
        <f t="shared" si="14"/>
        <v>0.46762454296088835</v>
      </c>
    </row>
    <row r="43" spans="1:16">
      <c r="A43" s="30" t="s">
        <v>59</v>
      </c>
      <c r="B43" s="39" t="str">
        <f t="shared" si="0"/>
        <v/>
      </c>
      <c r="C43" s="40" t="str">
        <f t="shared" si="1"/>
        <v/>
      </c>
      <c r="D43" s="40" t="str">
        <f t="shared" si="2"/>
        <v/>
      </c>
      <c r="E43" s="40" t="str">
        <f t="shared" si="3"/>
        <v/>
      </c>
      <c r="F43" s="40" t="str">
        <f t="shared" si="4"/>
        <v/>
      </c>
      <c r="G43" s="40" t="str">
        <f t="shared" si="5"/>
        <v/>
      </c>
      <c r="H43" s="40" t="str">
        <f t="shared" si="6"/>
        <v/>
      </c>
      <c r="I43" s="40">
        <f t="shared" si="7"/>
        <v>0.43585974192838933</v>
      </c>
      <c r="J43" s="40">
        <f t="shared" si="8"/>
        <v>0.44804674192397659</v>
      </c>
      <c r="K43" s="40">
        <f t="shared" si="9"/>
        <v>0.45944190162637599</v>
      </c>
      <c r="L43" s="40">
        <f t="shared" si="10"/>
        <v>0.47215210663799229</v>
      </c>
      <c r="M43" s="40">
        <f t="shared" si="11"/>
        <v>0.49205706994260795</v>
      </c>
      <c r="N43" s="40">
        <f t="shared" si="12"/>
        <v>0.50973346136279551</v>
      </c>
      <c r="O43" s="188">
        <f t="shared" si="13"/>
        <v>0.46954850390368968</v>
      </c>
      <c r="P43" s="63">
        <f t="shared" si="14"/>
        <v>0.47628625629874966</v>
      </c>
    </row>
    <row r="44" spans="1:16">
      <c r="A44" s="30" t="s">
        <v>44</v>
      </c>
      <c r="B44" s="39">
        <f t="shared" si="0"/>
        <v>0.3444027986926998</v>
      </c>
      <c r="C44" s="40">
        <f t="shared" si="1"/>
        <v>0.35818349465580213</v>
      </c>
      <c r="D44" s="40">
        <f t="shared" si="2"/>
        <v>0.37151648380998281</v>
      </c>
      <c r="E44" s="40">
        <f t="shared" si="3"/>
        <v>0.38453723006297624</v>
      </c>
      <c r="F44" s="40">
        <f t="shared" si="4"/>
        <v>0.39642972620255296</v>
      </c>
      <c r="G44" s="40">
        <f t="shared" si="5"/>
        <v>0.40378508108919525</v>
      </c>
      <c r="H44" s="40">
        <f t="shared" si="6"/>
        <v>0.41791497285927898</v>
      </c>
      <c r="I44" s="40" t="str">
        <f t="shared" si="7"/>
        <v/>
      </c>
      <c r="J44" s="40" t="str">
        <f t="shared" si="8"/>
        <v/>
      </c>
      <c r="K44" s="40" t="str">
        <f t="shared" si="9"/>
        <v/>
      </c>
      <c r="L44" s="40" t="str">
        <f t="shared" si="10"/>
        <v/>
      </c>
      <c r="M44" s="40" t="str">
        <f t="shared" si="11"/>
        <v/>
      </c>
      <c r="N44" s="40" t="str">
        <f t="shared" si="12"/>
        <v/>
      </c>
      <c r="O44" s="188">
        <f t="shared" si="13"/>
        <v>0.38239568391035539</v>
      </c>
      <c r="P44" s="63" t="str">
        <f t="shared" si="14"/>
        <v/>
      </c>
    </row>
    <row r="45" spans="1:16">
      <c r="A45" s="30" t="s">
        <v>46</v>
      </c>
      <c r="B45" s="39">
        <f t="shared" si="0"/>
        <v>0.68491012881267532</v>
      </c>
      <c r="C45" s="40">
        <f t="shared" si="1"/>
        <v>0.70889171353655367</v>
      </c>
      <c r="D45" s="40">
        <f t="shared" si="2"/>
        <v>0.72501057828344706</v>
      </c>
      <c r="E45" s="40">
        <f t="shared" si="3"/>
        <v>0.73918026877168186</v>
      </c>
      <c r="F45" s="40">
        <f t="shared" si="4"/>
        <v>0.74828393091129053</v>
      </c>
      <c r="G45" s="40">
        <f t="shared" si="5"/>
        <v>0.75807092616151317</v>
      </c>
      <c r="H45" s="40">
        <f t="shared" si="6"/>
        <v>0.78067836773160715</v>
      </c>
      <c r="I45" s="40">
        <f t="shared" si="7"/>
        <v>0.78633174392165517</v>
      </c>
      <c r="J45" s="40">
        <f t="shared" si="8"/>
        <v>0.80045855375581509</v>
      </c>
      <c r="K45" s="40">
        <f t="shared" si="9"/>
        <v>0.80683033100664348</v>
      </c>
      <c r="L45" s="40">
        <f t="shared" si="10"/>
        <v>0.81375950255454532</v>
      </c>
      <c r="M45" s="40">
        <f t="shared" si="11"/>
        <v>0.81930077657386668</v>
      </c>
      <c r="N45" s="40">
        <f t="shared" si="12"/>
        <v>0.82510401114956278</v>
      </c>
      <c r="O45" s="188">
        <f t="shared" si="13"/>
        <v>0.76898544870545049</v>
      </c>
      <c r="P45" s="63">
        <f t="shared" si="14"/>
        <v>0.81309063500808665</v>
      </c>
    </row>
    <row r="46" spans="1:16">
      <c r="A46" s="30" t="s">
        <v>45</v>
      </c>
      <c r="B46" s="39">
        <f t="shared" si="0"/>
        <v>0.70892911771368261</v>
      </c>
      <c r="C46" s="40">
        <f t="shared" si="1"/>
        <v>0.7328838373930352</v>
      </c>
      <c r="D46" s="40">
        <f t="shared" si="2"/>
        <v>0.74817333810374276</v>
      </c>
      <c r="E46" s="40">
        <f t="shared" si="3"/>
        <v>0.76203783830808125</v>
      </c>
      <c r="F46" s="40">
        <f t="shared" si="4"/>
        <v>0.76742242308195663</v>
      </c>
      <c r="G46" s="40" t="str">
        <f t="shared" si="5"/>
        <v/>
      </c>
      <c r="H46" s="40" t="str">
        <f t="shared" si="6"/>
        <v/>
      </c>
      <c r="I46" s="40" t="str">
        <f t="shared" si="7"/>
        <v/>
      </c>
      <c r="J46" s="40" t="str">
        <f t="shared" si="8"/>
        <v/>
      </c>
      <c r="K46" s="40" t="str">
        <f t="shared" si="9"/>
        <v/>
      </c>
      <c r="L46" s="40" t="str">
        <f t="shared" si="10"/>
        <v/>
      </c>
      <c r="M46" s="40" t="str">
        <f t="shared" si="11"/>
        <v/>
      </c>
      <c r="N46" s="40" t="str">
        <f t="shared" si="12"/>
        <v/>
      </c>
      <c r="O46" s="188">
        <f t="shared" si="13"/>
        <v>0.74388931092009969</v>
      </c>
      <c r="P46" s="63" t="str">
        <f t="shared" si="14"/>
        <v/>
      </c>
    </row>
    <row r="47" spans="1:16">
      <c r="A47" s="30" t="s">
        <v>47</v>
      </c>
      <c r="B47" s="39">
        <f t="shared" si="0"/>
        <v>0.29519322804759834</v>
      </c>
      <c r="C47" s="40">
        <f t="shared" si="1"/>
        <v>0.30905948552589974</v>
      </c>
      <c r="D47" s="40">
        <f t="shared" si="2"/>
        <v>0.32197547240918922</v>
      </c>
      <c r="E47" s="40">
        <f t="shared" si="3"/>
        <v>0.33363105209537031</v>
      </c>
      <c r="F47" s="40">
        <f t="shared" si="4"/>
        <v>0.34396830273550849</v>
      </c>
      <c r="G47" s="40">
        <f t="shared" si="5"/>
        <v>0.35587294287335997</v>
      </c>
      <c r="H47" s="40">
        <f t="shared" si="6"/>
        <v>0.37383273425218622</v>
      </c>
      <c r="I47" s="40">
        <f t="shared" si="7"/>
        <v>0.39921719333652766</v>
      </c>
      <c r="J47" s="40">
        <f t="shared" si="8"/>
        <v>0.42907951768184827</v>
      </c>
      <c r="K47" s="40">
        <f t="shared" si="9"/>
        <v>0.45755483737293262</v>
      </c>
      <c r="L47" s="40">
        <f t="shared" si="10"/>
        <v>0.48273571974189533</v>
      </c>
      <c r="M47" s="40">
        <f t="shared" si="11"/>
        <v>0.50885449777131864</v>
      </c>
      <c r="N47" s="40">
        <f t="shared" si="12"/>
        <v>0.54185928933525329</v>
      </c>
      <c r="O47" s="188">
        <f t="shared" si="13"/>
        <v>0.39637186716760675</v>
      </c>
      <c r="P47" s="63">
        <f t="shared" si="14"/>
        <v>0.48401677238064955</v>
      </c>
    </row>
    <row r="48" spans="1:16">
      <c r="A48" s="30" t="s">
        <v>48</v>
      </c>
      <c r="B48" s="39">
        <f t="shared" si="0"/>
        <v>0.32295238251908048</v>
      </c>
      <c r="C48" s="40">
        <f t="shared" si="1"/>
        <v>0.33420713562717491</v>
      </c>
      <c r="D48" s="40">
        <f t="shared" si="2"/>
        <v>0.3494405298720456</v>
      </c>
      <c r="E48" s="40">
        <f t="shared" si="3"/>
        <v>0.36664003903667264</v>
      </c>
      <c r="F48" s="40">
        <f t="shared" si="4"/>
        <v>0.37704872710517218</v>
      </c>
      <c r="G48" s="40">
        <f t="shared" si="5"/>
        <v>0.38995737515290013</v>
      </c>
      <c r="H48" s="40">
        <f t="shared" si="6"/>
        <v>0.40509780576735882</v>
      </c>
      <c r="I48" s="40">
        <f t="shared" si="7"/>
        <v>0.41845510562384042</v>
      </c>
      <c r="J48" s="40">
        <f t="shared" si="8"/>
        <v>0.43340989521061257</v>
      </c>
      <c r="K48" s="40">
        <f t="shared" si="9"/>
        <v>0.44293474820813555</v>
      </c>
      <c r="L48" s="40">
        <f t="shared" si="10"/>
        <v>0.45438350388341386</v>
      </c>
      <c r="M48" s="40">
        <f t="shared" si="11"/>
        <v>0.46548676085002105</v>
      </c>
      <c r="N48" s="40">
        <f t="shared" si="12"/>
        <v>0.48134847080630216</v>
      </c>
      <c r="O48" s="188">
        <f t="shared" si="13"/>
        <v>0.40318172920482542</v>
      </c>
      <c r="P48" s="63">
        <f t="shared" si="14"/>
        <v>0.45551267579169707</v>
      </c>
    </row>
    <row r="49" spans="1:16">
      <c r="A49" s="30" t="s">
        <v>49</v>
      </c>
      <c r="B49" s="39">
        <f t="shared" si="0"/>
        <v>0.5028041242482808</v>
      </c>
      <c r="C49" s="40">
        <f t="shared" si="1"/>
        <v>0.52733677289492753</v>
      </c>
      <c r="D49" s="40">
        <f t="shared" si="2"/>
        <v>0.54827439954076607</v>
      </c>
      <c r="E49" s="40">
        <f t="shared" si="3"/>
        <v>0.56753563519993044</v>
      </c>
      <c r="F49" s="40">
        <f t="shared" si="4"/>
        <v>0.58258130595361723</v>
      </c>
      <c r="G49" s="40">
        <f t="shared" si="5"/>
        <v>0.5994827172454249</v>
      </c>
      <c r="H49" s="40">
        <f t="shared" si="6"/>
        <v>0.6204439871817683</v>
      </c>
      <c r="I49" s="40">
        <f t="shared" si="7"/>
        <v>0.63851036109022974</v>
      </c>
      <c r="J49" s="40">
        <f t="shared" si="8"/>
        <v>0.65605715185852598</v>
      </c>
      <c r="K49" s="40">
        <f t="shared" si="9"/>
        <v>0.67686292627594036</v>
      </c>
      <c r="L49" s="40">
        <f t="shared" si="10"/>
        <v>0.69238020263220357</v>
      </c>
      <c r="M49" s="40">
        <f t="shared" si="11"/>
        <v>0.70633505142427822</v>
      </c>
      <c r="N49" s="40">
        <f t="shared" si="12"/>
        <v>0.72236369813935797</v>
      </c>
      <c r="O49" s="188">
        <f t="shared" si="13"/>
        <v>0.61853602566809629</v>
      </c>
      <c r="P49" s="63">
        <f t="shared" si="14"/>
        <v>0.69079980606606128</v>
      </c>
    </row>
    <row r="50" spans="1:16">
      <c r="A50" s="32" t="s">
        <v>50</v>
      </c>
      <c r="B50" s="39">
        <f t="shared" si="0"/>
        <v>0.38999029211304831</v>
      </c>
      <c r="C50" s="40">
        <f t="shared" si="1"/>
        <v>0.4119134287785603</v>
      </c>
      <c r="D50" s="40">
        <f t="shared" si="2"/>
        <v>0.43355754026549215</v>
      </c>
      <c r="E50" s="40">
        <f t="shared" si="3"/>
        <v>0.45145115865875329</v>
      </c>
      <c r="F50" s="40">
        <f t="shared" si="4"/>
        <v>0.46837348761289649</v>
      </c>
      <c r="G50" s="40">
        <f t="shared" si="5"/>
        <v>0.48628847000711084</v>
      </c>
      <c r="H50" s="40">
        <f t="shared" si="6"/>
        <v>0.50201745891238891</v>
      </c>
      <c r="I50" s="40">
        <f t="shared" si="7"/>
        <v>0.51700495341621322</v>
      </c>
      <c r="J50" s="40">
        <f t="shared" si="8"/>
        <v>0.53248354701652267</v>
      </c>
      <c r="K50" s="40">
        <f t="shared" si="9"/>
        <v>0.54712890238417577</v>
      </c>
      <c r="L50" s="40">
        <f t="shared" si="10"/>
        <v>0.56033006859415035</v>
      </c>
      <c r="M50" s="40">
        <f t="shared" si="11"/>
        <v>0.57126324855242028</v>
      </c>
      <c r="N50" s="40">
        <f t="shared" si="12"/>
        <v>0.58300343438009228</v>
      </c>
      <c r="O50" s="189">
        <f t="shared" si="13"/>
        <v>0.49652353774552505</v>
      </c>
      <c r="P50" s="64">
        <f t="shared" si="14"/>
        <v>0.55884184018547223</v>
      </c>
    </row>
    <row r="51" spans="1:16">
      <c r="A51" s="186" t="s">
        <v>124</v>
      </c>
      <c r="B51" s="46">
        <f>AVERAGE(B30:B34,B36:B42,B44,B46:B50)</f>
        <v>0.41741541902232443</v>
      </c>
      <c r="C51" s="61">
        <f t="shared" ref="C51:E51" si="15">AVERAGE(C30:C34,C36:C42,C44,C46:C50)</f>
        <v>0.44438173108718837</v>
      </c>
      <c r="D51" s="61">
        <f t="shared" si="15"/>
        <v>0.4723852349425004</v>
      </c>
      <c r="E51" s="61">
        <f t="shared" si="15"/>
        <v>0.49530930144095309</v>
      </c>
      <c r="F51" s="61">
        <f>AVERAGE(F30:F34,F36:F42,F44,F46:F50)</f>
        <v>0.51377844785768778</v>
      </c>
      <c r="G51" s="61">
        <f>AVERAGE(G30:G32,G34,G36:G42,G44:G45,G47:G50)</f>
        <v>0.51947159577112112</v>
      </c>
      <c r="H51" s="61">
        <f>AVERAGE(H30:H32,H34,H36:H42,H44:H45,H47:H50)</f>
        <v>0.53615578927639429</v>
      </c>
      <c r="I51" s="61">
        <f>AVERAGE(I30:I32,I35:I43,I45,I47:I50)</f>
        <v>0.54994259221230535</v>
      </c>
      <c r="J51" s="61">
        <f t="shared" ref="J51:N51" si="16">AVERAGE(J30:J32,J35:J43,J45,J47:J50)</f>
        <v>0.56598334104164916</v>
      </c>
      <c r="K51" s="61">
        <f t="shared" si="16"/>
        <v>0.58069672228616254</v>
      </c>
      <c r="L51" s="61">
        <f t="shared" si="16"/>
        <v>0.5928614156811155</v>
      </c>
      <c r="M51" s="61">
        <f t="shared" si="16"/>
        <v>0.60542182021629254</v>
      </c>
      <c r="N51" s="47">
        <f t="shared" si="16"/>
        <v>0.61846749476779439</v>
      </c>
      <c r="O51" s="190">
        <f>AVERAGE(B51:N51)</f>
        <v>0.53171314658488378</v>
      </c>
      <c r="P51" s="45">
        <f>AVERAGE(J51:N51)</f>
        <v>0.59268615879860287</v>
      </c>
    </row>
    <row r="52" spans="1:16" ht="26.25">
      <c r="A52" s="48" t="s">
        <v>126</v>
      </c>
      <c r="B52" s="49">
        <f>AVERAGE(B30:B34,B36:B42,B44,B46:B50)</f>
        <v>0.41741541902232443</v>
      </c>
      <c r="C52" s="49">
        <f t="shared" ref="C52:E52" si="17">AVERAGE(C30:C34,C36:C42,C44,C46:C50)</f>
        <v>0.44438173108718837</v>
      </c>
      <c r="D52" s="49">
        <f t="shared" si="17"/>
        <v>0.4723852349425004</v>
      </c>
      <c r="E52" s="49">
        <f t="shared" si="17"/>
        <v>0.49530930144095309</v>
      </c>
      <c r="F52" s="49">
        <f>AVERAGE(F30:F34,F36:F42,F44,F46:F50)</f>
        <v>0.51377844785768778</v>
      </c>
      <c r="G52" s="49">
        <f>AVERAGE(G30:G32,G36:G42,G44:G45,G47:G50,G34)</f>
        <v>0.51947159577112112</v>
      </c>
      <c r="H52" s="49">
        <f>AVERAGE(H30:H32,H36:H42,H44:H45,H47:H50,H34)</f>
        <v>0.53615578927639418</v>
      </c>
      <c r="I52" s="49">
        <f t="shared" ref="I52:N52" si="18">AVERAGE(I30:I32,I35:I43,I45,I47:I50)</f>
        <v>0.54994259221230535</v>
      </c>
      <c r="J52" s="49">
        <f t="shared" si="18"/>
        <v>0.56598334104164916</v>
      </c>
      <c r="K52" s="49">
        <f t="shared" si="18"/>
        <v>0.58069672228616254</v>
      </c>
      <c r="L52" s="49">
        <f t="shared" si="18"/>
        <v>0.5928614156811155</v>
      </c>
      <c r="M52" s="49">
        <f t="shared" si="18"/>
        <v>0.60542182021629254</v>
      </c>
      <c r="N52" s="49">
        <f t="shared" si="18"/>
        <v>0.61846749476779439</v>
      </c>
      <c r="O52" s="50">
        <f>AVERAGE(B52:N52)</f>
        <v>0.53171314658488378</v>
      </c>
      <c r="P52" s="50">
        <f>IFERROR(AVERAGE(J52:N52), "")</f>
        <v>0.59268615879860287</v>
      </c>
    </row>
    <row r="53" spans="1:16" ht="26.25">
      <c r="A53" s="51" t="s">
        <v>127</v>
      </c>
      <c r="B53" s="52">
        <f>AVERAGE(B30:B34,B36:B42,B44,B46:B50)</f>
        <v>0.41741541902232443</v>
      </c>
      <c r="C53" s="52">
        <f t="shared" ref="C53:E53" si="19">AVERAGE(C30:C34,C36:C42,C44,C46:C50)</f>
        <v>0.44438173108718837</v>
      </c>
      <c r="D53" s="52">
        <f t="shared" si="19"/>
        <v>0.4723852349425004</v>
      </c>
      <c r="E53" s="52">
        <f t="shared" si="19"/>
        <v>0.49530930144095309</v>
      </c>
      <c r="F53" s="52">
        <f>AVERAGE(F30:F34,F36:F42,F44,F46:F50)</f>
        <v>0.51377844785768778</v>
      </c>
      <c r="G53" s="52">
        <f>AVERAGE(G30:G32,G34, G36:G42,G44:G45,G47:G50)</f>
        <v>0.51947159577112112</v>
      </c>
      <c r="H53" s="52">
        <f>AVERAGE(H30:H32,H34, H36:H42,H44:H45,H47:H50)</f>
        <v>0.53615578927639429</v>
      </c>
      <c r="I53" s="52">
        <f>AVERAGE(I30:I32, I35:I43,I45,I47:I50)</f>
        <v>0.54994259221230535</v>
      </c>
      <c r="J53" s="53"/>
      <c r="K53" s="53"/>
      <c r="L53" s="53"/>
      <c r="M53" s="53"/>
      <c r="N53" s="53"/>
      <c r="O53" s="53">
        <f>AVERAGE(B53:I53)</f>
        <v>0.4936050139513094</v>
      </c>
      <c r="P53" s="53">
        <f>AVERAGE(E53:I53)</f>
        <v>0.52293154531169228</v>
      </c>
    </row>
    <row r="54" spans="1:16" ht="26.25">
      <c r="A54" s="54" t="s">
        <v>128</v>
      </c>
      <c r="B54" s="55">
        <f>B51</f>
        <v>0.41741541902232443</v>
      </c>
      <c r="C54" s="55">
        <f t="shared" ref="C54:E54" si="20">C51</f>
        <v>0.44438173108718837</v>
      </c>
      <c r="D54" s="55">
        <f t="shared" si="20"/>
        <v>0.4723852349425004</v>
      </c>
      <c r="E54" s="55">
        <f t="shared" si="20"/>
        <v>0.49530930144095309</v>
      </c>
      <c r="F54" s="56"/>
      <c r="G54" s="56"/>
      <c r="H54" s="56"/>
      <c r="I54" s="56"/>
      <c r="J54" s="56"/>
      <c r="K54" s="56"/>
      <c r="L54" s="56"/>
      <c r="M54" s="56"/>
      <c r="N54" s="56"/>
      <c r="O54" s="56">
        <f>AVERAGE(B54:E54)</f>
        <v>0.45737292162324156</v>
      </c>
      <c r="P54" s="57"/>
    </row>
    <row r="57" spans="1:16">
      <c r="A57" s="3" t="s">
        <v>129</v>
      </c>
    </row>
    <row r="59" spans="1:16">
      <c r="A59" s="27" t="s">
        <v>110</v>
      </c>
      <c r="B59" s="27" t="s">
        <v>28</v>
      </c>
      <c r="C59" s="28" t="s">
        <v>29</v>
      </c>
      <c r="D59" s="28" t="s">
        <v>30</v>
      </c>
      <c r="E59" s="28" t="s">
        <v>31</v>
      </c>
      <c r="F59" s="28" t="s">
        <v>32</v>
      </c>
      <c r="G59" s="28" t="s">
        <v>33</v>
      </c>
      <c r="H59" s="28" t="s">
        <v>34</v>
      </c>
      <c r="I59" s="28" t="s">
        <v>35</v>
      </c>
      <c r="J59" s="28" t="s">
        <v>36</v>
      </c>
      <c r="K59" s="28" t="s">
        <v>37</v>
      </c>
      <c r="L59" s="28" t="s">
        <v>38</v>
      </c>
      <c r="M59" s="28" t="s">
        <v>39</v>
      </c>
      <c r="N59" s="29" t="s">
        <v>40</v>
      </c>
      <c r="O59" s="29" t="s">
        <v>124</v>
      </c>
      <c r="P59" s="29" t="s">
        <v>125</v>
      </c>
    </row>
    <row r="60" spans="1:16">
      <c r="A60" s="30" t="s">
        <v>51</v>
      </c>
      <c r="B60" s="39">
        <f t="shared" ref="B60:B80" si="21">IFERROR(B5/O5, "")</f>
        <v>1.0660695638499022E-2</v>
      </c>
      <c r="C60" s="40">
        <f t="shared" ref="C60:C80" si="22">IFERROR(C5/P5, "")</f>
        <v>1.0198861743957177E-2</v>
      </c>
      <c r="D60" s="40">
        <f t="shared" ref="D60:D80" si="23">IFERROR(D5/Q5, "")</f>
        <v>1.0433390910033206E-2</v>
      </c>
      <c r="E60" s="40">
        <f t="shared" ref="E60:E80" si="24">IFERROR(E5/R5, "")</f>
        <v>8.6115777558274514E-3</v>
      </c>
      <c r="F60" s="40">
        <f t="shared" ref="F60:F80" si="25">IFERROR(F5/S5, "")</f>
        <v>5.7109124907741005E-3</v>
      </c>
      <c r="G60" s="40">
        <f t="shared" ref="G60:G80" si="26">IFERROR(G5/T5, "")</f>
        <v>1.0865798722835504E-2</v>
      </c>
      <c r="H60" s="40">
        <f t="shared" ref="H60:H80" si="27">IFERROR(H5/U5, "")</f>
        <v>8.7943919006589297E-3</v>
      </c>
      <c r="I60" s="40">
        <f t="shared" ref="I60:I80" si="28">IFERROR(I5/V5, "")</f>
        <v>1.0203110134797527E-2</v>
      </c>
      <c r="J60" s="40">
        <f t="shared" ref="J60:J80" si="29">IFERROR(J5/W5, "")</f>
        <v>7.6995222340674064E-3</v>
      </c>
      <c r="K60" s="40">
        <f t="shared" ref="K60:K80" si="30">IFERROR(K5/X5, "")</f>
        <v>7.264739629031962E-3</v>
      </c>
      <c r="L60" s="40">
        <f t="shared" ref="L60:L80" si="31">IFERROR(L5/Y5, "")</f>
        <v>7.8149347889731515E-3</v>
      </c>
      <c r="M60" s="40">
        <f t="shared" ref="M60:M80" si="32">IFERROR(M5/Z5, "")</f>
        <v>8.1849064820665451E-3</v>
      </c>
      <c r="N60" s="41">
        <f t="shared" ref="N60:N80" si="33">IFERROR(N5/AA5, "")</f>
        <v>9.0867519384982432E-3</v>
      </c>
      <c r="O60" s="187">
        <f>AVERAGE(B60:N60)</f>
        <v>8.8868918746169388E-3</v>
      </c>
      <c r="P60" s="62">
        <f>IFERROR(AVERAGE(J60:N60), "")</f>
        <v>8.0101710145274625E-3</v>
      </c>
    </row>
    <row r="61" spans="1:16">
      <c r="A61" s="30" t="s">
        <v>27</v>
      </c>
      <c r="B61" s="39">
        <f t="shared" si="21"/>
        <v>5.8760668653098334E-2</v>
      </c>
      <c r="C61" s="40">
        <f t="shared" si="22"/>
        <v>5.654670938376543E-2</v>
      </c>
      <c r="D61" s="40">
        <f t="shared" si="23"/>
        <v>5.7315563577201183E-2</v>
      </c>
      <c r="E61" s="40">
        <f t="shared" si="24"/>
        <v>5.6529774653271046E-2</v>
      </c>
      <c r="F61" s="40">
        <f t="shared" si="25"/>
        <v>2.9847972890373248E-2</v>
      </c>
      <c r="G61" s="40">
        <f t="shared" si="26"/>
        <v>4.2036104719825322E-2</v>
      </c>
      <c r="H61" s="40">
        <f t="shared" si="27"/>
        <v>4.4151083756223959E-2</v>
      </c>
      <c r="I61" s="40">
        <f t="shared" si="28"/>
        <v>4.4191279200835119E-2</v>
      </c>
      <c r="J61" s="40">
        <f t="shared" si="29"/>
        <v>4.1606429650648147E-2</v>
      </c>
      <c r="K61" s="40">
        <f t="shared" si="30"/>
        <v>9.5254971060327487E-2</v>
      </c>
      <c r="L61" s="40">
        <f t="shared" si="31"/>
        <v>0.12892341867238141</v>
      </c>
      <c r="M61" s="40">
        <f t="shared" si="32"/>
        <v>0.11157813903218157</v>
      </c>
      <c r="N61" s="41">
        <f t="shared" si="33"/>
        <v>0.11468507768579903</v>
      </c>
      <c r="O61" s="188">
        <f t="shared" ref="O61:O80" si="34">AVERAGE(B61:N61)</f>
        <v>6.7802091764302422E-2</v>
      </c>
      <c r="P61" s="63">
        <f t="shared" ref="P61:P80" si="35">IFERROR(AVERAGE(J61:N61), "")</f>
        <v>9.8409607220267523E-2</v>
      </c>
    </row>
    <row r="62" spans="1:16">
      <c r="A62" s="30" t="s">
        <v>52</v>
      </c>
      <c r="B62" s="39">
        <f t="shared" si="21"/>
        <v>1.8753285594904738E-2</v>
      </c>
      <c r="C62" s="40">
        <f t="shared" si="22"/>
        <v>1.9796465896503926E-2</v>
      </c>
      <c r="D62" s="40">
        <f t="shared" si="23"/>
        <v>1.5380996401333816E-2</v>
      </c>
      <c r="E62" s="40">
        <f t="shared" si="24"/>
        <v>1.4061036376270054E-2</v>
      </c>
      <c r="F62" s="40">
        <f t="shared" si="25"/>
        <v>7.4362966064148474E-3</v>
      </c>
      <c r="G62" s="40">
        <f t="shared" si="26"/>
        <v>2.4980977418484714E-3</v>
      </c>
      <c r="H62" s="40">
        <f t="shared" si="27"/>
        <v>3.0021904650112505E-3</v>
      </c>
      <c r="I62" s="40">
        <f t="shared" si="28"/>
        <v>3.9664399378926043E-3</v>
      </c>
      <c r="J62" s="40">
        <f t="shared" si="29"/>
        <v>4.6089153828892558E-3</v>
      </c>
      <c r="K62" s="40">
        <f t="shared" si="30"/>
        <v>3.5491785603972278E-3</v>
      </c>
      <c r="L62" s="40">
        <f t="shared" si="31"/>
        <v>3.9379844365009624E-3</v>
      </c>
      <c r="M62" s="40">
        <f t="shared" si="32"/>
        <v>6.3875711213142762E-3</v>
      </c>
      <c r="N62" s="41">
        <f t="shared" si="33"/>
        <v>7.8559669924357662E-3</v>
      </c>
      <c r="O62" s="188">
        <f t="shared" si="34"/>
        <v>8.5564942702859373E-3</v>
      </c>
      <c r="P62" s="63">
        <f t="shared" si="35"/>
        <v>5.267923298707497E-3</v>
      </c>
    </row>
    <row r="63" spans="1:16">
      <c r="A63" s="30" t="s">
        <v>53</v>
      </c>
      <c r="B63" s="39">
        <f t="shared" si="21"/>
        <v>3.0440513970142236E-2</v>
      </c>
      <c r="C63" s="40">
        <f t="shared" si="22"/>
        <v>2.6992879704480967E-2</v>
      </c>
      <c r="D63" s="40">
        <f t="shared" si="23"/>
        <v>2.3951031809795346E-2</v>
      </c>
      <c r="E63" s="40">
        <f t="shared" si="24"/>
        <v>2.0506519621735369E-2</v>
      </c>
      <c r="F63" s="40">
        <f t="shared" si="25"/>
        <v>2.5655936602927722E-2</v>
      </c>
      <c r="G63" s="40" t="str">
        <f t="shared" si="26"/>
        <v/>
      </c>
      <c r="H63" s="40" t="str">
        <f t="shared" si="27"/>
        <v/>
      </c>
      <c r="I63" s="40" t="str">
        <f t="shared" si="28"/>
        <v/>
      </c>
      <c r="J63" s="40" t="str">
        <f t="shared" si="29"/>
        <v/>
      </c>
      <c r="K63" s="40" t="str">
        <f t="shared" si="30"/>
        <v/>
      </c>
      <c r="L63" s="40" t="str">
        <f t="shared" si="31"/>
        <v/>
      </c>
      <c r="M63" s="40" t="str">
        <f t="shared" si="32"/>
        <v/>
      </c>
      <c r="N63" s="41" t="str">
        <f t="shared" si="33"/>
        <v/>
      </c>
      <c r="O63" s="188">
        <f t="shared" si="34"/>
        <v>2.5509376341816326E-2</v>
      </c>
      <c r="P63" s="63" t="str">
        <f t="shared" si="35"/>
        <v/>
      </c>
    </row>
    <row r="64" spans="1:16">
      <c r="A64" s="30" t="s">
        <v>54</v>
      </c>
      <c r="B64" s="39">
        <f t="shared" si="21"/>
        <v>8.9703793339296033E-3</v>
      </c>
      <c r="C64" s="40">
        <f t="shared" si="22"/>
        <v>1.0723720346297701E-2</v>
      </c>
      <c r="D64" s="40">
        <f t="shared" si="23"/>
        <v>2.2550133081331334E-2</v>
      </c>
      <c r="E64" s="40">
        <f t="shared" si="24"/>
        <v>3.3938559504345579E-2</v>
      </c>
      <c r="F64" s="40">
        <f t="shared" si="25"/>
        <v>2.0297376192833609E-2</v>
      </c>
      <c r="G64" s="40">
        <f t="shared" si="26"/>
        <v>8.2523925558025644E-3</v>
      </c>
      <c r="H64" s="40">
        <f t="shared" si="27"/>
        <v>5.1173208727968249E-4</v>
      </c>
      <c r="I64" s="40" t="str">
        <f t="shared" si="28"/>
        <v/>
      </c>
      <c r="J64" s="40" t="str">
        <f t="shared" si="29"/>
        <v/>
      </c>
      <c r="K64" s="40" t="str">
        <f t="shared" si="30"/>
        <v/>
      </c>
      <c r="L64" s="40" t="str">
        <f t="shared" si="31"/>
        <v/>
      </c>
      <c r="M64" s="40" t="str">
        <f t="shared" si="32"/>
        <v/>
      </c>
      <c r="N64" s="41" t="str">
        <f t="shared" si="33"/>
        <v/>
      </c>
      <c r="O64" s="188">
        <f t="shared" si="34"/>
        <v>1.5034899014545727E-2</v>
      </c>
      <c r="P64" s="63" t="str">
        <f t="shared" si="35"/>
        <v/>
      </c>
    </row>
    <row r="65" spans="1:16">
      <c r="A65" s="30" t="s">
        <v>60</v>
      </c>
      <c r="B65" s="39" t="str">
        <f t="shared" si="21"/>
        <v/>
      </c>
      <c r="C65" s="40" t="str">
        <f t="shared" si="22"/>
        <v/>
      </c>
      <c r="D65" s="40" t="str">
        <f t="shared" si="23"/>
        <v/>
      </c>
      <c r="E65" s="40" t="str">
        <f t="shared" si="24"/>
        <v/>
      </c>
      <c r="F65" s="40" t="str">
        <f t="shared" si="25"/>
        <v/>
      </c>
      <c r="G65" s="40" t="str">
        <f t="shared" si="26"/>
        <v/>
      </c>
      <c r="H65" s="40" t="str">
        <f t="shared" si="27"/>
        <v/>
      </c>
      <c r="I65" s="40">
        <f t="shared" si="28"/>
        <v>1.6417448695472826E-2</v>
      </c>
      <c r="J65" s="40">
        <f t="shared" si="29"/>
        <v>5.5361473017960627E-2</v>
      </c>
      <c r="K65" s="40">
        <f t="shared" si="30"/>
        <v>2.3412499616607539E-2</v>
      </c>
      <c r="L65" s="40">
        <f t="shared" si="31"/>
        <v>2.8040347000572882E-2</v>
      </c>
      <c r="M65" s="40">
        <f t="shared" si="32"/>
        <v>2.6899456935492057E-2</v>
      </c>
      <c r="N65" s="41">
        <f t="shared" si="33"/>
        <v>2.3583096089001956E-2</v>
      </c>
      <c r="O65" s="188">
        <f t="shared" si="34"/>
        <v>2.8952386892517983E-2</v>
      </c>
      <c r="P65" s="63">
        <f t="shared" si="35"/>
        <v>3.1459374531927008E-2</v>
      </c>
    </row>
    <row r="66" spans="1:16">
      <c r="A66" s="30" t="s">
        <v>41</v>
      </c>
      <c r="B66" s="39">
        <f t="shared" si="21"/>
        <v>1.832807856221232E-3</v>
      </c>
      <c r="C66" s="40">
        <f t="shared" si="22"/>
        <v>4.6411007903624756E-3</v>
      </c>
      <c r="D66" s="40">
        <f t="shared" si="23"/>
        <v>1.1143012188072147E-2</v>
      </c>
      <c r="E66" s="40">
        <f t="shared" si="24"/>
        <v>1.6441582144479102E-2</v>
      </c>
      <c r="F66" s="40">
        <f t="shared" si="25"/>
        <v>5.0742113952711634E-3</v>
      </c>
      <c r="G66" s="40">
        <f t="shared" si="26"/>
        <v>2.5829701958534272E-3</v>
      </c>
      <c r="H66" s="40">
        <f t="shared" si="27"/>
        <v>9.2284172002701625E-3</v>
      </c>
      <c r="I66" s="40">
        <f t="shared" si="28"/>
        <v>9.9229114564570505E-3</v>
      </c>
      <c r="J66" s="40">
        <f t="shared" si="29"/>
        <v>3.3381163162297858E-3</v>
      </c>
      <c r="K66" s="40">
        <f t="shared" si="30"/>
        <v>2.3549253641003912E-3</v>
      </c>
      <c r="L66" s="40">
        <f t="shared" si="31"/>
        <v>3.7769847638893729E-3</v>
      </c>
      <c r="M66" s="40">
        <f t="shared" si="32"/>
        <v>8.8386470142646882E-3</v>
      </c>
      <c r="N66" s="41">
        <f t="shared" si="33"/>
        <v>2.1222991355925636E-2</v>
      </c>
      <c r="O66" s="188">
        <f t="shared" si="34"/>
        <v>7.7229752339535891E-3</v>
      </c>
      <c r="P66" s="63">
        <f t="shared" si="35"/>
        <v>7.9063329628819741E-3</v>
      </c>
    </row>
    <row r="67" spans="1:16">
      <c r="A67" s="30" t="s">
        <v>42</v>
      </c>
      <c r="B67" s="39">
        <f t="shared" si="21"/>
        <v>8.9777350976655498E-3</v>
      </c>
      <c r="C67" s="40">
        <f t="shared" si="22"/>
        <v>7.5973591233541998E-3</v>
      </c>
      <c r="D67" s="40">
        <f t="shared" si="23"/>
        <v>1.7080501687720549E-2</v>
      </c>
      <c r="E67" s="40">
        <f t="shared" si="24"/>
        <v>1.4299190721777716E-2</v>
      </c>
      <c r="F67" s="40">
        <f t="shared" si="25"/>
        <v>2.6539559023531233E-2</v>
      </c>
      <c r="G67" s="40">
        <f t="shared" si="26"/>
        <v>3.2776505625392296E-3</v>
      </c>
      <c r="H67" s="40">
        <f t="shared" si="27"/>
        <v>2.6926006795382523E-3</v>
      </c>
      <c r="I67" s="40">
        <f t="shared" si="28"/>
        <v>2.6794706253916146E-3</v>
      </c>
      <c r="J67" s="40">
        <f t="shared" si="29"/>
        <v>3.0048880013401067E-3</v>
      </c>
      <c r="K67" s="40">
        <f t="shared" si="30"/>
        <v>2.3564589840815364E-3</v>
      </c>
      <c r="L67" s="40">
        <f t="shared" si="31"/>
        <v>3.3921836314413307E-3</v>
      </c>
      <c r="M67" s="40">
        <f t="shared" si="32"/>
        <v>3.086574231158371E-3</v>
      </c>
      <c r="N67" s="41">
        <f t="shared" si="33"/>
        <v>3.4442318939467789E-3</v>
      </c>
      <c r="O67" s="188">
        <f t="shared" si="34"/>
        <v>7.5714157125758817E-3</v>
      </c>
      <c r="P67" s="63">
        <f t="shared" si="35"/>
        <v>3.0568673483936247E-3</v>
      </c>
    </row>
    <row r="68" spans="1:16">
      <c r="A68" s="30" t="s">
        <v>55</v>
      </c>
      <c r="B68" s="39">
        <f t="shared" si="21"/>
        <v>5.9585203356284674E-4</v>
      </c>
      <c r="C68" s="40">
        <f t="shared" si="22"/>
        <v>9.1860853170575637E-4</v>
      </c>
      <c r="D68" s="40">
        <f t="shared" si="23"/>
        <v>1.1381004927999122E-2</v>
      </c>
      <c r="E68" s="40">
        <f t="shared" si="24"/>
        <v>2.3041349200137479E-2</v>
      </c>
      <c r="F68" s="40">
        <f t="shared" si="25"/>
        <v>2.2199200828770167E-3</v>
      </c>
      <c r="G68" s="40">
        <f t="shared" si="26"/>
        <v>1.9849557729130396E-3</v>
      </c>
      <c r="H68" s="40">
        <f t="shared" si="27"/>
        <v>7.5990513624226742E-3</v>
      </c>
      <c r="I68" s="40">
        <f t="shared" si="28"/>
        <v>3.7828817181604704E-2</v>
      </c>
      <c r="J68" s="40">
        <f t="shared" si="29"/>
        <v>1.459765639060593E-2</v>
      </c>
      <c r="K68" s="40">
        <f t="shared" si="30"/>
        <v>3.1415898921626456E-3</v>
      </c>
      <c r="L68" s="40">
        <f t="shared" si="31"/>
        <v>7.063908933900606E-4</v>
      </c>
      <c r="M68" s="40">
        <f t="shared" si="32"/>
        <v>0</v>
      </c>
      <c r="N68" s="41">
        <f t="shared" si="33"/>
        <v>0</v>
      </c>
      <c r="O68" s="188">
        <f t="shared" si="34"/>
        <v>8.0011689437985596E-3</v>
      </c>
      <c r="P68" s="63">
        <f t="shared" si="35"/>
        <v>3.6891274352317273E-3</v>
      </c>
    </row>
    <row r="69" spans="1:16">
      <c r="A69" s="30" t="s">
        <v>56</v>
      </c>
      <c r="B69" s="39">
        <f t="shared" si="21"/>
        <v>2.2453119963595686E-2</v>
      </c>
      <c r="C69" s="40">
        <f t="shared" si="22"/>
        <v>1.5723282291709849E-2</v>
      </c>
      <c r="D69" s="40">
        <f t="shared" si="23"/>
        <v>1.4624359459044682E-2</v>
      </c>
      <c r="E69" s="40">
        <f t="shared" si="24"/>
        <v>1.2119386555996845E-2</v>
      </c>
      <c r="F69" s="40">
        <f t="shared" si="25"/>
        <v>1.3505113442952922E-2</v>
      </c>
      <c r="G69" s="40">
        <f t="shared" si="26"/>
        <v>2.2039732566435471E-2</v>
      </c>
      <c r="H69" s="40">
        <f t="shared" si="27"/>
        <v>1.9271925424144763E-2</v>
      </c>
      <c r="I69" s="40">
        <f t="shared" si="28"/>
        <v>1.6707053130370381E-2</v>
      </c>
      <c r="J69" s="40">
        <f t="shared" si="29"/>
        <v>2.9720721265522897E-2</v>
      </c>
      <c r="K69" s="40">
        <f t="shared" si="30"/>
        <v>3.6421765961740689E-2</v>
      </c>
      <c r="L69" s="40">
        <f t="shared" si="31"/>
        <v>3.2176323175271138E-2</v>
      </c>
      <c r="M69" s="40">
        <f t="shared" si="32"/>
        <v>1.4010155104989336E-2</v>
      </c>
      <c r="N69" s="41">
        <f t="shared" si="33"/>
        <v>1.2563815387152408E-2</v>
      </c>
      <c r="O69" s="188">
        <f t="shared" si="34"/>
        <v>2.0102827209917466E-2</v>
      </c>
      <c r="P69" s="63">
        <f t="shared" si="35"/>
        <v>2.4978556178935293E-2</v>
      </c>
    </row>
    <row r="70" spans="1:16">
      <c r="A70" s="30" t="s">
        <v>57</v>
      </c>
      <c r="B70" s="39">
        <f t="shared" si="21"/>
        <v>4.6346529435471366E-3</v>
      </c>
      <c r="C70" s="40">
        <f t="shared" si="22"/>
        <v>4.9745119460827096E-3</v>
      </c>
      <c r="D70" s="40">
        <f t="shared" si="23"/>
        <v>1.2357513151581194E-2</v>
      </c>
      <c r="E70" s="40">
        <f t="shared" si="24"/>
        <v>1.7524529150600442E-2</v>
      </c>
      <c r="F70" s="40">
        <f t="shared" si="25"/>
        <v>2.9055077238545057E-2</v>
      </c>
      <c r="G70" s="40">
        <f t="shared" si="26"/>
        <v>2.9044690516631132E-2</v>
      </c>
      <c r="H70" s="40">
        <f t="shared" si="27"/>
        <v>6.5236041550470001E-3</v>
      </c>
      <c r="I70" s="40">
        <f t="shared" si="28"/>
        <v>7.5470132886748132E-3</v>
      </c>
      <c r="J70" s="40">
        <f t="shared" si="29"/>
        <v>8.4044309046567203E-3</v>
      </c>
      <c r="K70" s="40">
        <f t="shared" si="30"/>
        <v>6.1970457362293518E-3</v>
      </c>
      <c r="L70" s="40">
        <f t="shared" si="31"/>
        <v>7.1724074096431601E-3</v>
      </c>
      <c r="M70" s="40">
        <f t="shared" si="32"/>
        <v>6.5061873542833232E-3</v>
      </c>
      <c r="N70" s="41">
        <f t="shared" si="33"/>
        <v>7.1566592009333308E-3</v>
      </c>
      <c r="O70" s="188">
        <f t="shared" si="34"/>
        <v>1.1315255615111954E-2</v>
      </c>
      <c r="P70" s="63">
        <f t="shared" si="35"/>
        <v>7.0873461211491771E-3</v>
      </c>
    </row>
    <row r="71" spans="1:16">
      <c r="A71" s="30" t="s">
        <v>43</v>
      </c>
      <c r="B71" s="39">
        <f t="shared" si="21"/>
        <v>2.2062297172171053E-2</v>
      </c>
      <c r="C71" s="40">
        <f t="shared" si="22"/>
        <v>2.2710038153656079E-2</v>
      </c>
      <c r="D71" s="40">
        <f t="shared" si="23"/>
        <v>2.3064585357037974E-2</v>
      </c>
      <c r="E71" s="40">
        <f t="shared" si="24"/>
        <v>1.9365742335514986E-2</v>
      </c>
      <c r="F71" s="40">
        <f t="shared" si="25"/>
        <v>1.1508515815085158E-2</v>
      </c>
      <c r="G71" s="40">
        <f t="shared" si="26"/>
        <v>8.4523378868006892E-3</v>
      </c>
      <c r="H71" s="40">
        <f t="shared" si="27"/>
        <v>2.8570725325325701E-3</v>
      </c>
      <c r="I71" s="40">
        <f t="shared" si="28"/>
        <v>3.442390989384001E-3</v>
      </c>
      <c r="J71" s="40">
        <f t="shared" si="29"/>
        <v>3.369032702288909E-3</v>
      </c>
      <c r="K71" s="40">
        <f t="shared" si="30"/>
        <v>5.1294077082002865E-3</v>
      </c>
      <c r="L71" s="40">
        <f t="shared" si="31"/>
        <v>6.7857867271486801E-3</v>
      </c>
      <c r="M71" s="40">
        <f t="shared" si="32"/>
        <v>5.1423364596610132E-3</v>
      </c>
      <c r="N71" s="41">
        <f t="shared" si="33"/>
        <v>5.0969097114992434E-3</v>
      </c>
      <c r="O71" s="188">
        <f t="shared" si="34"/>
        <v>1.0691265657767741E-2</v>
      </c>
      <c r="P71" s="63">
        <f t="shared" si="35"/>
        <v>5.1046946617596262E-3</v>
      </c>
    </row>
    <row r="72" spans="1:16">
      <c r="A72" s="30" t="s">
        <v>58</v>
      </c>
      <c r="B72" s="39">
        <f t="shared" si="21"/>
        <v>9.8847690508672773E-3</v>
      </c>
      <c r="C72" s="40">
        <f t="shared" si="22"/>
        <v>7.2118525360744552E-3</v>
      </c>
      <c r="D72" s="40">
        <f t="shared" si="23"/>
        <v>1.1708923594160318E-2</v>
      </c>
      <c r="E72" s="40">
        <f t="shared" si="24"/>
        <v>4.7829639600636548E-3</v>
      </c>
      <c r="F72" s="40">
        <f t="shared" si="25"/>
        <v>3.7091944488566501E-3</v>
      </c>
      <c r="G72" s="40">
        <f t="shared" si="26"/>
        <v>4.4160567883490022E-3</v>
      </c>
      <c r="H72" s="40">
        <f t="shared" si="27"/>
        <v>8.1185059525612675E-3</v>
      </c>
      <c r="I72" s="40">
        <f t="shared" si="28"/>
        <v>8.9604361834526077E-3</v>
      </c>
      <c r="J72" s="40">
        <f t="shared" si="29"/>
        <v>6.0243631703836191E-3</v>
      </c>
      <c r="K72" s="40">
        <f t="shared" si="30"/>
        <v>3.3195409743854163E-3</v>
      </c>
      <c r="L72" s="40">
        <f t="shared" si="31"/>
        <v>3.1535218096211391E-3</v>
      </c>
      <c r="M72" s="40">
        <f t="shared" si="32"/>
        <v>6.1104797182584781E-3</v>
      </c>
      <c r="N72" s="41">
        <f t="shared" si="33"/>
        <v>7.613519782327491E-3</v>
      </c>
      <c r="O72" s="188">
        <f t="shared" si="34"/>
        <v>6.5395483053354913E-3</v>
      </c>
      <c r="P72" s="63">
        <f t="shared" si="35"/>
        <v>5.2442850909952283E-3</v>
      </c>
    </row>
    <row r="73" spans="1:16">
      <c r="A73" s="30" t="s">
        <v>59</v>
      </c>
      <c r="B73" s="39" t="str">
        <f t="shared" si="21"/>
        <v/>
      </c>
      <c r="C73" s="40" t="str">
        <f t="shared" si="22"/>
        <v/>
      </c>
      <c r="D73" s="40" t="str">
        <f t="shared" si="23"/>
        <v/>
      </c>
      <c r="E73" s="40" t="str">
        <f t="shared" si="24"/>
        <v/>
      </c>
      <c r="F73" s="40" t="str">
        <f t="shared" si="25"/>
        <v/>
      </c>
      <c r="G73" s="40" t="str">
        <f t="shared" si="26"/>
        <v/>
      </c>
      <c r="H73" s="40" t="str">
        <f t="shared" si="27"/>
        <v/>
      </c>
      <c r="I73" s="40">
        <f t="shared" si="28"/>
        <v>1.657642745317062E-2</v>
      </c>
      <c r="J73" s="40">
        <f t="shared" si="29"/>
        <v>1.7551447458086008E-2</v>
      </c>
      <c r="K73" s="40">
        <f t="shared" si="30"/>
        <v>2.9309199247066586E-5</v>
      </c>
      <c r="L73" s="40">
        <f t="shared" si="31"/>
        <v>3.777649819559066E-2</v>
      </c>
      <c r="M73" s="40">
        <f t="shared" si="32"/>
        <v>4.4067199142272799E-2</v>
      </c>
      <c r="N73" s="41">
        <f t="shared" si="33"/>
        <v>5.3667228977811114E-2</v>
      </c>
      <c r="O73" s="188">
        <f t="shared" si="34"/>
        <v>2.8278018404363045E-2</v>
      </c>
      <c r="P73" s="63">
        <f t="shared" si="35"/>
        <v>3.0618336594601531E-2</v>
      </c>
    </row>
    <row r="74" spans="1:16">
      <c r="A74" s="30" t="s">
        <v>44</v>
      </c>
      <c r="B74" s="39">
        <f t="shared" si="21"/>
        <v>1.022570933801664E-2</v>
      </c>
      <c r="C74" s="40">
        <f t="shared" si="22"/>
        <v>9.4470779588427031E-3</v>
      </c>
      <c r="D74" s="40">
        <f t="shared" si="23"/>
        <v>1.0734667156726019E-2</v>
      </c>
      <c r="E74" s="40">
        <f t="shared" si="24"/>
        <v>1.2194834060913337E-2</v>
      </c>
      <c r="F74" s="40">
        <f t="shared" si="25"/>
        <v>1.5872320125563926E-2</v>
      </c>
      <c r="G74" s="40">
        <f t="shared" si="26"/>
        <v>3.4881429993796204E-2</v>
      </c>
      <c r="H74" s="40">
        <f t="shared" si="27"/>
        <v>3.1171492428032969E-2</v>
      </c>
      <c r="I74" s="40" t="str">
        <f t="shared" si="28"/>
        <v/>
      </c>
      <c r="J74" s="40" t="str">
        <f t="shared" si="29"/>
        <v/>
      </c>
      <c r="K74" s="40" t="str">
        <f t="shared" si="30"/>
        <v/>
      </c>
      <c r="L74" s="40" t="str">
        <f t="shared" si="31"/>
        <v/>
      </c>
      <c r="M74" s="40" t="str">
        <f t="shared" si="32"/>
        <v/>
      </c>
      <c r="N74" s="41" t="str">
        <f t="shared" si="33"/>
        <v/>
      </c>
      <c r="O74" s="188">
        <f t="shared" si="34"/>
        <v>1.7789647294555972E-2</v>
      </c>
      <c r="P74" s="63" t="str">
        <f t="shared" si="35"/>
        <v/>
      </c>
    </row>
    <row r="75" spans="1:16">
      <c r="A75" s="30" t="s">
        <v>46</v>
      </c>
      <c r="B75" s="39">
        <f t="shared" si="21"/>
        <v>2.0196850024574813E-2</v>
      </c>
      <c r="C75" s="40">
        <f t="shared" si="22"/>
        <v>2.2965784338518931E-2</v>
      </c>
      <c r="D75" s="40">
        <f t="shared" si="23"/>
        <v>3.1640693569963775E-2</v>
      </c>
      <c r="E75" s="40">
        <f t="shared" si="24"/>
        <v>4.0527776249585035E-2</v>
      </c>
      <c r="F75" s="40">
        <f t="shared" si="25"/>
        <v>4.0857630763392577E-2</v>
      </c>
      <c r="G75" s="40">
        <f t="shared" si="26"/>
        <v>6.3005057142556747E-2</v>
      </c>
      <c r="H75" s="40">
        <f t="shared" si="27"/>
        <v>1.2480534921676788E-2</v>
      </c>
      <c r="I75" s="40">
        <f t="shared" si="28"/>
        <v>5.0484779116259735E-3</v>
      </c>
      <c r="J75" s="40">
        <f t="shared" si="29"/>
        <v>7.6340405601227996E-3</v>
      </c>
      <c r="K75" s="40">
        <f t="shared" si="30"/>
        <v>1.7906140385349812E-3</v>
      </c>
      <c r="L75" s="40">
        <f t="shared" si="31"/>
        <v>2.2332709429077669E-3</v>
      </c>
      <c r="M75" s="40">
        <f t="shared" si="32"/>
        <v>3.8130638279754723E-3</v>
      </c>
      <c r="N75" s="41">
        <f t="shared" si="33"/>
        <v>2.759084328397083E-2</v>
      </c>
      <c r="O75" s="188">
        <f t="shared" si="34"/>
        <v>2.1521895198108189E-2</v>
      </c>
      <c r="P75" s="63">
        <f t="shared" si="35"/>
        <v>8.6123665307023707E-3</v>
      </c>
    </row>
    <row r="76" spans="1:16">
      <c r="A76" s="30" t="s">
        <v>45</v>
      </c>
      <c r="B76" s="39">
        <f t="shared" si="21"/>
        <v>1.7520089113697027E-2</v>
      </c>
      <c r="C76" s="40">
        <f t="shared" si="22"/>
        <v>2.1919188124625209E-2</v>
      </c>
      <c r="D76" s="40">
        <f t="shared" si="23"/>
        <v>3.3636917449340865E-2</v>
      </c>
      <c r="E76" s="40">
        <f t="shared" si="24"/>
        <v>4.5720525816953059E-2</v>
      </c>
      <c r="F76" s="40">
        <f t="shared" si="25"/>
        <v>4.4724160001721143E-2</v>
      </c>
      <c r="G76" s="40" t="str">
        <f t="shared" si="26"/>
        <v/>
      </c>
      <c r="H76" s="40" t="str">
        <f t="shared" si="27"/>
        <v/>
      </c>
      <c r="I76" s="40" t="str">
        <f t="shared" si="28"/>
        <v/>
      </c>
      <c r="J76" s="40" t="str">
        <f t="shared" si="29"/>
        <v/>
      </c>
      <c r="K76" s="40" t="str">
        <f t="shared" si="30"/>
        <v/>
      </c>
      <c r="L76" s="40" t="str">
        <f t="shared" si="31"/>
        <v/>
      </c>
      <c r="M76" s="40" t="str">
        <f t="shared" si="32"/>
        <v/>
      </c>
      <c r="N76" s="41" t="str">
        <f t="shared" si="33"/>
        <v/>
      </c>
      <c r="O76" s="188">
        <f t="shared" si="34"/>
        <v>3.2704176101267461E-2</v>
      </c>
      <c r="P76" s="63" t="str">
        <f t="shared" si="35"/>
        <v/>
      </c>
    </row>
    <row r="77" spans="1:16">
      <c r="A77" s="30" t="s">
        <v>47</v>
      </c>
      <c r="B77" s="39">
        <f t="shared" si="21"/>
        <v>6.106502786675759E-3</v>
      </c>
      <c r="C77" s="40">
        <f t="shared" si="22"/>
        <v>5.8064620555262981E-3</v>
      </c>
      <c r="D77" s="40">
        <f t="shared" si="23"/>
        <v>7.7695024622957366E-3</v>
      </c>
      <c r="E77" s="40">
        <f t="shared" si="24"/>
        <v>8.1384058912417692E-3</v>
      </c>
      <c r="F77" s="40">
        <f t="shared" si="25"/>
        <v>8.9013136568343414E-3</v>
      </c>
      <c r="G77" s="40">
        <f t="shared" si="26"/>
        <v>1.0804242137887105E-2</v>
      </c>
      <c r="H77" s="40">
        <f t="shared" si="27"/>
        <v>5.2973428184691258E-3</v>
      </c>
      <c r="I77" s="40">
        <f t="shared" si="28"/>
        <v>7.0547117825843003E-3</v>
      </c>
      <c r="J77" s="40">
        <f t="shared" si="29"/>
        <v>1.4306431358781513E-2</v>
      </c>
      <c r="K77" s="40">
        <f t="shared" si="30"/>
        <v>6.9020649055765481E-3</v>
      </c>
      <c r="L77" s="40">
        <f t="shared" si="31"/>
        <v>1.3004180810488833E-2</v>
      </c>
      <c r="M77" s="40">
        <f t="shared" si="32"/>
        <v>1.0504942188066267E-2</v>
      </c>
      <c r="N77" s="41">
        <f t="shared" si="33"/>
        <v>9.0154156964159463E-3</v>
      </c>
      <c r="O77" s="188">
        <f t="shared" si="34"/>
        <v>8.7393475808341184E-3</v>
      </c>
      <c r="P77" s="63">
        <f t="shared" si="35"/>
        <v>1.0746606991865821E-2</v>
      </c>
    </row>
    <row r="78" spans="1:16">
      <c r="A78" s="30" t="s">
        <v>48</v>
      </c>
      <c r="B78" s="39">
        <f t="shared" si="21"/>
        <v>7.2044676002628915E-3</v>
      </c>
      <c r="C78" s="40">
        <f t="shared" si="22"/>
        <v>7.0549324825792325E-3</v>
      </c>
      <c r="D78" s="40">
        <f t="shared" si="23"/>
        <v>7.5199539911868256E-3</v>
      </c>
      <c r="E78" s="40">
        <f t="shared" si="24"/>
        <v>6.1833842042218071E-3</v>
      </c>
      <c r="F78" s="40">
        <f t="shared" si="25"/>
        <v>6.6013900088315479E-3</v>
      </c>
      <c r="G78" s="40">
        <f t="shared" si="26"/>
        <v>5.8050472892079447E-3</v>
      </c>
      <c r="H78" s="40">
        <f t="shared" si="27"/>
        <v>6.0888475153341162E-3</v>
      </c>
      <c r="I78" s="40">
        <f t="shared" si="28"/>
        <v>6.6945272070323839E-3</v>
      </c>
      <c r="J78" s="40">
        <f t="shared" si="29"/>
        <v>5.7376459694891179E-3</v>
      </c>
      <c r="K78" s="40">
        <f t="shared" si="30"/>
        <v>3.9147351763939306E-3</v>
      </c>
      <c r="L78" s="40">
        <f t="shared" si="31"/>
        <v>3.7355766059978192E-3</v>
      </c>
      <c r="M78" s="40">
        <f t="shared" si="32"/>
        <v>3.7146637548218838E-3</v>
      </c>
      <c r="N78" s="41">
        <f t="shared" si="33"/>
        <v>4.9294060370009734E-3</v>
      </c>
      <c r="O78" s="188">
        <f t="shared" si="34"/>
        <v>5.78342906479696E-3</v>
      </c>
      <c r="P78" s="63">
        <f t="shared" si="35"/>
        <v>4.4064055087407444E-3</v>
      </c>
    </row>
    <row r="79" spans="1:16">
      <c r="A79" s="30" t="s">
        <v>49</v>
      </c>
      <c r="B79" s="39">
        <f t="shared" si="21"/>
        <v>3.3240265550101282E-2</v>
      </c>
      <c r="C79" s="40">
        <f t="shared" si="22"/>
        <v>4.0102412669973518E-2</v>
      </c>
      <c r="D79" s="40">
        <f t="shared" si="23"/>
        <v>4.1793571457299658E-2</v>
      </c>
      <c r="E79" s="40">
        <f t="shared" si="24"/>
        <v>3.0274970009531717E-2</v>
      </c>
      <c r="F79" s="40">
        <f t="shared" si="25"/>
        <v>1.6495274380126743E-2</v>
      </c>
      <c r="G79" s="40">
        <f t="shared" si="26"/>
        <v>2.1734763711992608E-2</v>
      </c>
      <c r="H79" s="40">
        <f t="shared" si="27"/>
        <v>1.4594039416590767E-2</v>
      </c>
      <c r="I79" s="40">
        <f t="shared" si="28"/>
        <v>1.0592189372230082E-2</v>
      </c>
      <c r="J79" s="40">
        <f t="shared" si="29"/>
        <v>9.814969646297576E-3</v>
      </c>
      <c r="K79" s="40">
        <f t="shared" si="30"/>
        <v>6.6869856330656705E-3</v>
      </c>
      <c r="L79" s="40">
        <f t="shared" si="31"/>
        <v>3.7230636295174299E-2</v>
      </c>
      <c r="M79" s="40">
        <f t="shared" si="32"/>
        <v>1.8136407170632491E-2</v>
      </c>
      <c r="N79" s="41">
        <f t="shared" si="33"/>
        <v>2.6646437666308958E-2</v>
      </c>
      <c r="O79" s="188">
        <f t="shared" si="34"/>
        <v>2.3641763306101952E-2</v>
      </c>
      <c r="P79" s="63">
        <f t="shared" si="35"/>
        <v>1.9703087282295799E-2</v>
      </c>
    </row>
    <row r="80" spans="1:16">
      <c r="A80" s="32" t="s">
        <v>50</v>
      </c>
      <c r="B80" s="42">
        <f t="shared" si="21"/>
        <v>2.2254384952439976E-2</v>
      </c>
      <c r="C80" s="43">
        <f t="shared" si="22"/>
        <v>6.41886503023536E-2</v>
      </c>
      <c r="D80" s="43">
        <f t="shared" si="23"/>
        <v>2.2999751832021655E-2</v>
      </c>
      <c r="E80" s="43">
        <f t="shared" si="24"/>
        <v>1.94070615809171E-3</v>
      </c>
      <c r="F80" s="43">
        <f t="shared" si="25"/>
        <v>1.2887770349537288E-2</v>
      </c>
      <c r="G80" s="43">
        <f t="shared" si="26"/>
        <v>1.5534477001905082E-2</v>
      </c>
      <c r="H80" s="43">
        <f t="shared" si="27"/>
        <v>1.1536194770646655E-2</v>
      </c>
      <c r="I80" s="43">
        <f t="shared" si="28"/>
        <v>1.7063960923713168E-3</v>
      </c>
      <c r="J80" s="43">
        <f t="shared" si="29"/>
        <v>5.2301778988795861E-3</v>
      </c>
      <c r="K80" s="43">
        <f t="shared" si="30"/>
        <v>9.638340303163846E-4</v>
      </c>
      <c r="L80" s="43">
        <f t="shared" si="31"/>
        <v>1.1548533295797601E-3</v>
      </c>
      <c r="M80" s="43">
        <f t="shared" si="32"/>
        <v>1.3903194654101105E-3</v>
      </c>
      <c r="N80" s="44">
        <f t="shared" si="33"/>
        <v>2.4308188252476844E-3</v>
      </c>
      <c r="O80" s="189">
        <f t="shared" si="34"/>
        <v>1.26321796160616E-2</v>
      </c>
      <c r="P80" s="64">
        <f t="shared" si="35"/>
        <v>2.2340007098867053E-3</v>
      </c>
    </row>
    <row r="81" spans="1:16" ht="26.25">
      <c r="A81" s="48" t="s">
        <v>126</v>
      </c>
      <c r="B81" s="49">
        <f>AVERAGE(B60:B64,B66:B72,B74,B76:B80)</f>
        <v>1.6365455369411017E-2</v>
      </c>
      <c r="C81" s="49">
        <f t="shared" ref="C81:F81" si="36">AVERAGE(C60:C64,C66:C72,C74,C76:C80)</f>
        <v>1.8697450780102848E-2</v>
      </c>
      <c r="D81" s="49">
        <f t="shared" si="36"/>
        <v>1.9746965583010093E-2</v>
      </c>
      <c r="E81" s="49">
        <f t="shared" si="36"/>
        <v>1.9204168784498505E-2</v>
      </c>
      <c r="F81" s="49">
        <f t="shared" si="36"/>
        <v>1.5891239708503209E-2</v>
      </c>
      <c r="G81" s="49">
        <f>AVERAGE(G60:G62,G64,G66:G72,G74:G75,G77:G80)</f>
        <v>1.6895047371010562E-2</v>
      </c>
      <c r="H81" s="49">
        <f>AVERAGE(H60:H62,H64,H66:H72,H74:H75,H77:H80)</f>
        <v>1.1407001610967115E-2</v>
      </c>
      <c r="I81" s="49">
        <f>AVERAGE(I60:I62,I65:I73,I75,I77:I80)</f>
        <v>1.2325829449608703E-2</v>
      </c>
      <c r="J81" s="49">
        <f>AVERAGE(J60:J62,J65:J73,J75,J77:J80)</f>
        <v>1.4000603642838236E-2</v>
      </c>
      <c r="K81" s="49">
        <f t="shared" ref="K81:N81" si="37">AVERAGE(K60:K62,K65:K73,K75,K77:K80)</f>
        <v>1.2275862733552887E-2</v>
      </c>
      <c r="L81" s="49">
        <f t="shared" si="37"/>
        <v>1.8883252911092496E-2</v>
      </c>
      <c r="M81" s="49">
        <f t="shared" si="37"/>
        <v>1.6374767588402867E-2</v>
      </c>
      <c r="N81" s="49">
        <f t="shared" si="37"/>
        <v>1.9799362972016205E-2</v>
      </c>
      <c r="O81" s="50">
        <f>AVERAGE(B81:N81)</f>
        <v>1.629746219269344E-2</v>
      </c>
      <c r="P81" s="50">
        <f>IFERROR(AVERAGE(J81:N81), "")</f>
        <v>1.6266769969580538E-2</v>
      </c>
    </row>
    <row r="82" spans="1:16" ht="39.4">
      <c r="A82" s="51" t="s">
        <v>130</v>
      </c>
      <c r="B82" s="52">
        <f>AVERAGE(B60:B64,B66:B72,B74,B76:B80)</f>
        <v>1.6365455369411017E-2</v>
      </c>
      <c r="C82" s="52">
        <f t="shared" ref="C82:E82" si="38">AVERAGE(C60:C64,C66:C72,C74,C76:C80)</f>
        <v>1.8697450780102848E-2</v>
      </c>
      <c r="D82" s="52">
        <f t="shared" si="38"/>
        <v>1.9746965583010093E-2</v>
      </c>
      <c r="E82" s="52">
        <f t="shared" si="38"/>
        <v>1.9204168784498505E-2</v>
      </c>
      <c r="F82" s="52">
        <f>AVERAGE(F60:F64,F66:F72,F74,F76:F80)</f>
        <v>1.5891239708503209E-2</v>
      </c>
      <c r="G82" s="52">
        <f>AVERAGE(G60:G62,G64,G66:G72,G74:G75,G77:G80)</f>
        <v>1.6895047371010562E-2</v>
      </c>
      <c r="H82" s="52">
        <f>AVERAGE(H60:H62,H64,H66:H72,H74:H75,H77:H80)</f>
        <v>1.1407001610967115E-2</v>
      </c>
      <c r="I82" s="52">
        <f>AVERAGE(I60:I62,I65:I73,I75,I77:I80)</f>
        <v>1.2325829449608703E-2</v>
      </c>
      <c r="J82" s="65"/>
      <c r="K82" s="65"/>
      <c r="L82" s="65"/>
      <c r="M82" s="65"/>
      <c r="N82" s="65"/>
      <c r="O82" s="66">
        <f>AVERAGE(B82:I82)</f>
        <v>1.6316644832139005E-2</v>
      </c>
      <c r="P82" s="66">
        <f>AVERAGE(E82:I82)</f>
        <v>1.5144657384917621E-2</v>
      </c>
    </row>
    <row r="83" spans="1:16" ht="26.25">
      <c r="A83" s="54" t="s">
        <v>128</v>
      </c>
      <c r="B83" s="55">
        <f>B81</f>
        <v>1.6365455369411017E-2</v>
      </c>
      <c r="C83" s="55">
        <f t="shared" ref="C83:E83" si="39">C81</f>
        <v>1.8697450780102848E-2</v>
      </c>
      <c r="D83" s="55">
        <f t="shared" si="39"/>
        <v>1.9746965583010093E-2</v>
      </c>
      <c r="E83" s="55">
        <f t="shared" si="39"/>
        <v>1.9204168784498505E-2</v>
      </c>
      <c r="F83" s="56"/>
      <c r="G83" s="56"/>
      <c r="H83" s="56"/>
      <c r="I83" s="56"/>
      <c r="J83" s="56"/>
      <c r="K83" s="56"/>
      <c r="L83" s="56"/>
      <c r="M83" s="56"/>
      <c r="N83" s="56"/>
      <c r="O83" s="56">
        <f>AVERAGE(B83:E83)</f>
        <v>1.8503510129255614E-2</v>
      </c>
      <c r="P83" s="57"/>
    </row>
  </sheetData>
  <mergeCells count="3">
    <mergeCell ref="B3:N3"/>
    <mergeCell ref="O3:AA3"/>
    <mergeCell ref="AB3:AN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f xmlns="fadac89a-56fa-4a3d-a427-8ae1dcb95347" xsi:nil="true"/>
    <lcf76f155ced4ddcb4097134ff3c332f xmlns="fadac89a-56fa-4a3d-a427-8ae1dcb95347">
      <Terms xmlns="http://schemas.microsoft.com/office/infopath/2007/PartnerControls"/>
    </lcf76f155ced4ddcb4097134ff3c332f>
    <TaxCatchAll xmlns="71c95305-930c-4d63-9794-2d644343057c" xsi:nil="true"/>
  </documentManagement>
</p:properties>
</file>

<file path=customXml/item3.xml>��< ? x m l   v e r s i o n = " 1 . 0 "   e n c o d i n g = " u t f - 1 6 " ? > < D a t a M a s h u p   s q m i d = " 4 0 3 6 c a 2 2 - 6 5 9 a - 4 4 b e - 8 e e a - f d d 7 1 6 c e 5 c e 1 "   x m l n s = " h t t p : / / s c h e m a s . m i c r o s o f t . c o m / D a t a M a s h u p " > A A A A A E 8 L A A B Q S w M E F A A C A A g A n W V 5 W E d m l i W m A A A A 9 g A A A B I A H A B D b 2 5 m a W c v U G F j a 2 F n Z S 5 4 b W w g o h g A K K A U A A A A A A A A A A A A A A A A A A A A A A A A A A A A h Y 8 x D o I w G I W v Q r r T l m o M I a U k O r h I Y m J i X J t S o R F + D C 2 W u z l 4 J K 8 g R l E 3 x / e 9 b 3 j v f r 3 x b G j q 4 K I 7 a 1 p I U Y Q p C j S o t j B Q p q h 3 x z B G m e B b q U 6 y 1 M E o g 0 0 G W 6 S o c u 6 c E O K 9 x 3 6 G 2 6 4 k j N K I H P L N T l W 6 k e g j m / 9 y a M A 6 C U o j w f e v M Y L h i M 3 x g s W Y c j J B n h v 4 C m z c + 2 x / I F / 1 t e s 7 L T S E 6 y U n U + T k / U E 8 A F B L A w Q U A A I A C A C d Z X l Y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n W V 5 W J 4 H E q x Q C A A A N S Y A A B M A H A B G b 3 J t d W x h c y 9 T Z W N 0 a W 9 u M S 5 t I K I Y A C i g F A A A A A A A A A A A A A A A A A A A A A A A A A A A A O 1 Z e W / b R h b / P 0 C / A 8 E A h Y y V Z A 4 P 0 W 5 g F N T h 2 q h 1 V K T D B r Y g 0 N I 4 J k K R A k m l M Q J / 9 5 0 Z X j M c X t j t L l q g C Z B w 3 j y + 8 / f e P H E i u I v d w B f M 5 H / w 4 d 2 7 6 M U J 4 V 6 4 9 Y + n O B K u B A / G P 7 w T 0 B 8 z O I U 7 i C i / H 7 y h 5 T x 5 M O r Z 8 G k 4 C f w Y + n H U E 1 / i + B j 9 d H 7 + H J z 8 2 H F 9 C Z x f p 4 / n I Y z i Q Q T D r + 4 O R m h 1 D M L 4 / N l z 4 h h L O g e a J i k / h y f / d n 8 F N P n H 2 P m M n i T x 7 K y f a C c K J a Q 9 M e O 7 9 P Z A S J t 0 / 7 0 4 e X H 8 z 8 h y 6 / U I R c R I t o d W 6 P j R c x A e J o F 3 O v h 4 M + o l w v r f v 4 s 7 6 H l b S e w j f + O R O s T b b 3 0 h p Q N E j x F F i O G 3 u C D L 1 W S l m q x W k 7 V q 8 q i a r F e T L 6 r J l 9 V k I N X Q a / w E N Y 6 C G k 8 B 6 + r b W Z 6 a N T w E X 1 F q k h x E R X a S j Z T c K + W w n 6 e H E r U K g 0 M Q I 5 Y b 6 O x h S M l K d 1 J 6 j 9 f a F x 5 S H s P z z J 3 j O W F 0 F Y c n u D m r B B F o Q V G F M R h S k + B w d P x X w d i F g f 9 6 4 G J 1 G 8 M D s m k P q 3 e m M N q F 7 h G X Y z X D v e / G 1 T v E V s E 8 u T E v W 5 Y A G F R k F N H l Q U V G E V 0 Z A B 6 8 i K 4 O A I 9 e R N c G g I c v o o 8 G g M c v o u s D w A M Y 0 S 8 G g E c w o l 8 O Z K k j w k A 3 i A G M M T q o f B w p H f f + 0 f 1 K 0 r 2 M X 2 D I o z l l I L u F Q s 6 0 m l Q z w O B Q h I I g G n E c u k 8 n k l 3 x o + O d o E h H w H c O 1 T W G N w p 7 6 t z A 2 G U 0 f I J O K N J B N v Z 7 o s D f u 9 h m x 0 v f L X Q h j o T U 4 w 3 K b M Y Y h M 7 u R X C f B Q u l k R w g 6 I i I e g 9 5 B D a I e b W W 1 d 8 M 8 U x A V v q C f / I 8 A X o R F B 6 I l E 1 t 7 u X 6 3 N c 6 g G C Q x J O B 1 N F z d o g / 2 a G E E j q h 8 u l F 3 o n + u S P 2 s c H 9 l D d k X s q U y f X a Q I M 6 x q q + u D g 3 0 L 8 i p w q H t o M m u a M m B F t x U K m o 3 i e 6 1 O T W Z l q 2 C + M x B w w p e v 9 0 e I J h Q 9 k r 3 c p e z s u e r k D 6 k E k L p A x v Q u d z j r v n n R v F w y n 6 x / V 3 l S w P 7 6 k C R + g t 1 X v u K R F k n g 7 t Z Q e q 6 6 5 k f N F L T D R y U b X 3 U G o x G y R N N B Y 3 Y l J w I K m 2 O s b F z E w Z 5 W b G m + k 0 Y 1 R a R N p W y q k 2 M 5 r r R c q o t T B + n G W 6 W 6 w 0 P 2 a 6 9 R Z G e 5 w y X r Y x Z h I v m h m t e R Z J I D V z 2 m a e n J b s 2 O b v G W e L 4 5 9 + / Z R x t q T H u L Y z z p b 8 j N d 3 G W d L g s Z 2 7 t G o m X P 6 M d f e k q H V O g s 8 a I m 8 m W M Y t C V z l m m X W 3 J k m p O M M 8 0 R P g i K Y s Z F i I r z 6 V X Y J W 8 X R Y y 3 G g 4 p Q E + X S S 0 v Q z R 1 D o 1 o B x G z / / k N t T V y a H M b 9 S 1 T r W + Z v K n 9 k v 7 s k N 5 O D E k C 2 + W 9 R X 4 z 8 d T S A c Q M B q B + V O F s x R F I P B T E Z 9 d 3 / J 2 L 4 v N K B h U 8 V v G z t 5 j a v s N 9 t o j D e C E D S Z p b S 2 T k 3 a T L / E I c Y 1 + j m 2 m + s 7 k i o w q B A K E C a S P 8 K 3 3 U N u k M U 7 D X Z k a r y w x r B M p J T s h M J L / 0 k i e t I f J y 5 8 h r J P K c 9 5 T m J L T 4 b x J e o I + 0 z r G V E 1 n 5 O 2 x g M b k U V Q l p V b f j e R r Z Z G n O i + i S d 4 p k 5 5 L l S n N Y 1 f R S 5 k 0 h 9 C 7 2 G P N 1 a X 3 L G p h I q g X A q B 4 A h X 0 k / X i Z G J 4 Z Q q 9 M Z o W s Y p e 3 5 e D X A 0 b p D J h R C h g m k J m l G V b y 3 O i d k a L k Y v R q p O g V m d H Y z G h l p O g s U v Q 2 p O g s U v Q a p O h 1 S O H s Y Z G i c U j R W 5 C i N y J F Z 5 G i F + n X G K R o D F I 0 F i k a g x S 9 D S l q Z 6 T o B V L 0 E l L 0 E l J k M A K d k a J m / S l 9 p 9 y s R w C f 1 6 V e P Q L W 0 q J 7 N O K i f Q z w u V p z d J E 9 u k e n i v F n L O o M 4 k + u P p 7 X c I y B v S 4 W M r 1 Q k 8 V 4 r i i X t 9 T z g l 4 s s z e A B G T q W c l 4 Z E l e 2 9 O M f 5 Q / y 6 p E 0 S 9 v 6 c W C W S 2 z x U S R V F V L V x N b k i R K H k D G W 7 m a 7 B G o U k F F X l i 0 F x b l h U V p S B a p g o w L + W F R f l i U H x b t h 8 X 4 Q a + W j B s W 4 0 a 6 w q G T w M S w q Z Q w K z V d J b r Q Y i t L l L o S Y V m s k w T l s n C G M l E L 9 U J R x P p p 7 a J + W q s A Z z o a j P L R h c C 7 o W q 1 z l V 7 k Q 8 E R X l l y s p T V u e S 1 Y q R o m a + q i h Z S b p H U x Q z V t U 3 y s v m m Y o d q A p r 7 v G A U x u 1 U e e o X V J j V G m G E t 9 q P 9 E o D Z 9 o S o b 0 p e b v T p P t Z I p Q r W 5 X a 3 B p 2 y h X Z z + 8 c / 0 6 v d R 1 U A w P 1 M e S 9 G L o r 3 I v 9 G d e C / 1 z K / T 3 u B U i z S K P T h G Q I g a F 2 5 S n l H O U P 5 Q L l N V F q g p E Z B j 4 W 1 1 J / Y d X T h W 5 m p 6 O n r t z Y k h 5 S X 3 1 L F 2 u M L d d F d J q 7 l F M 6 M F d z H d R S n m f d a r q a y 7 b 2 K o U f s C j Z d r g 3 o v X 2 + U p x p f e 2 y N q Q 0 J v 9 d u Z W H n / P f u G M D C 0 g / D L U x B 8 6 V 2 7 y O S i 2 S 1 / e l x e 2 + a N s Z 4 9 T o I o F p w o g l F 0 Q L u P + L v I 4 9 h B J 9 U B 2 Y 1 O M Y g j 9 / k R y E P h / r h 3 c N 7 + c O M X A U 0 4 8 k B W B E R y H m 1 E D x + v 5 1 v U s I W v 6 h A M v 3 n R N / G s T 4 5 C l D C E l y y 2 r B N b 8 w X C u O i O 5 I L l q u S p 2 P / V 9 f d X I u E V N 2 8 P U 6 R 0 U 4 t u U A v v K t 3 / e 4 A n n 8 X w a I 2 m 7 C f X 5 z H O T t / s H j e K s 9 u T 7 X p m 3 M 2 X 0 7 F h z u z 1 F i e Q f N X K O J F c n h F N k B 0 5 b b s r 4 3 r V k X O x a p S 5 W i 8 b J c 3 v Z o t f r J s m F t u 6 U 0 b N D I 0 W T K x 2 C Y Z t T e 6 a O M b L p W n N G j O S s q w a 5 R i r m 5 Z 0 3 R n T u b k 0 b H v V E r k u T D j 8 q 7 Y Q l z + f 8 i d x m Y M / k 5 O i k R X O h I S u 0 v T / 9 k w m v z T o C q w Q a A V H Y R 3 8 Q X f 5 L + 6 x 6 k g E f 9 q N e 6 6 z s t L Z L 8 P / / + t 1 c m S t 4 T P 6 z e b v I D P / t 9 8 / l q / W + e t H l u P h f T k A 5 A q S D 0 r q N 3 1 4 l q z 5 8 G 9 Q S w E C L Q A U A A I A C A C d Z X l Y R 2 a W J a Y A A A D 2 A A A A E g A A A A A A A A A A A A A A A A A A A A A A Q 2 9 u Z m l n L 1 B h Y 2 t h Z 2 U u e G 1 s U E s B A i 0 A F A A C A A g A n W V 5 W F N y O C y b A A A A 4 Q A A A B M A A A A A A A A A A A A A A A A A 8 g A A A F t D b 2 5 0 Z W 5 0 X 1 R 5 c G V z X S 5 4 b W x Q S w E C L Q A U A A I A C A C d Z X l Y n g c S r F A I A A A 1 J g A A E w A A A A A A A A A A A A A A A A D a A Q A A R m 9 y b X V s Y X M v U 2 V j d G l v b j E u b V B L B Q Y A A A A A A w A D A M I A A A B 3 C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T q w A A A A A A A L G r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J b n B 1 d H M 8 L 0 l 0 Z W 1 Q Y X R o P j w v S X R l b U x v Y 2 F 0 a W 9 u P j x T d G F i b G V F b n R y a W V z P j x F b n R y e S B U e X B l P S J C d W Z m Z X J O Z X h 0 U m V m c m V z a C I g V m F s d W U 9 I m w x I i A v P j x F b n R y e S B U e X B l P S J G a W x s R W 5 h Y m x l Z C I g V m F s d W U 9 I m w w I i A v P j x F b n R y e S B U e X B l P S J G a W x s Z W R D b 2 1 w b G V 0 Z V J l c 3 V s d F R v V 2 9 y a 3 N o Z W V 0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O W Y y Y j I 5 M j g t Y j J i Z S 0 0 N D Q w L T g 0 Y z c t N T E x M j c 5 Y z Y y Y T g x I i A v P j x F b n R y e S B U e X B l P S J G a W x s T G F z d F V w Z G F 0 Z W Q i I F Z h b H V l P S J k M j A y M y 0 w O C 0 x N 1 Q x M T o 0 M z o 0 M i 4 4 M D M 0 N D U 2 W i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G a W x s R X J y b 3 J D b 3 V u d C I g V m F s d W U 9 I m w y I i A v P j x F b n R y e S B U e X B l P S J G a W x s R X J y b 3 J D b 2 R l I i B W Y W x 1 Z T 0 i c 1 V u a 2 5 v d 2 4 i I C 8 + P E V u d H J 5 I F R 5 c G U 9 I k Z p b G x D b 2 x 1 b W 5 U e X B l c y I g V m F s d W U 9 I n N C Z 1 l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F B Q U F B Q U E 9 P S I g L z 4 8 R W 5 0 c n k g V H l w Z T 0 i R m l s b E N v d W 5 0 I i B W Y W x 1 Z T 0 i b D I 1 M i I g L z 4 8 R W 5 0 c n k g V H l w Z T 0 i R m l s b E N v b H V t b k 5 h b W V z I i B W Y W x 1 Z T 0 i c 1 s m c X V v d D t j b 2 1 w Y W 5 5 Y 2 9 k Z S Z x d W 9 0 O y w m c X V v d D t m a W 5 h b m N p Y W w g e W V h c i Z x d W 9 0 O y w m c X V v d D t D X 0 N E M D A x N F 9 Q U j E 5 V 1 c x J n F 1 b 3 Q 7 L C Z x d W 9 0 O 1 d T M D E w M D F X U i Z x d W 9 0 O y w m c X V v d D t X U z A x M D A y V 1 I m c X V v d D s s J n F 1 b 3 Q 7 V 1 M w M T A w N F d S J n F 1 b 3 Q 7 L C Z x d W 9 0 O 0 J N M z M 5 S V d S J n F 1 b 3 Q 7 L C Z x d W 9 0 O 0 J N M z M 5 T k l X U i Z x d W 9 0 O y w m c X V v d D t C T T M z O U 9 X U i Z x d W 9 0 O y w m c X V v d D t X U z E w M T J X U i Z x d W 9 0 O y w m c X V v d D t X U z E w M T N X U i Z x d W 9 0 O y w m c X V v d D t C T T I w M l J X R C Z x d W 9 0 O y w m c X V v d D t C T T M z N l J X R C Z x d W 9 0 O y w m c X V v d D t C T T I 0 M F J X R C Z x d W 9 0 O y w m c X V v d D t C T T M z O U l S V 0 Q m c X V v d D s s J n F 1 b 3 Q 7 Q k 0 z M z l O S V J X R C Z x d W 9 0 O y w m c X V v d D t C T T M z O U 9 S V 0 Q m c X V v d D s s J n F 1 b 3 Q 7 Q k M z M D Q 0 N V J X R C Z x d W 9 0 O y w m c X V v d D t D V z A w M D M 2 U l d E J n F 1 b 3 Q 7 L C Z x d W 9 0 O 0 J N M T A y V 1 Q m c X V v d D s s J n F 1 b 3 Q 7 Q k 0 z M z Z X V C Z x d W 9 0 O y w m c X V v d D t C T T E 0 M F d U J n F 1 b 3 Q 7 L C Z x d W 9 0 O 0 J N M z M 5 S V d U J n F 1 b 3 Q 7 L C Z x d W 9 0 O 0 J N M z M 5 T k l X V C Z x d W 9 0 O y w m c X V v d D t C T T M z O U 9 X V C Z x d W 9 0 O y w m c X V v d D t C Q z M w N D Q 1 V 1 Q m c X V v d D s s J n F 1 b 3 Q 7 Q 1 c w M D A z N l d U J n F 1 b 3 Q 7 L C Z x d W 9 0 O 0 J N M j A y V F d E J n F 1 b 3 Q 7 L C Z x d W 9 0 O 0 J N M z M 2 V F d E J n F 1 b 3 Q 7 L C Z x d W 9 0 O 0 J N M j Q w V F d E J n F 1 b 3 Q 7 L C Z x d W 9 0 O 0 J N M z M 5 S V R X R C Z x d W 9 0 O y w m c X V v d D t C T T M z O U 5 J V F d E J n F 1 b 3 Q 7 L C Z x d W 9 0 O 0 J N M z M 5 T 1 d E J n F 1 b 3 Q 7 L C Z x d W 9 0 O 0 J D M z A 0 N D V U V 0 Q m c X V v d D s s J n F 1 b 3 Q 7 Q 1 c w M D A z N l R X R C Z x d W 9 0 O y w m c X V v d D t X U z E w M D F D Q V c m c X V v d D s s J n F 1 b 3 Q 7 V 1 M w M T A w M k N B V y Z x d W 9 0 O y w m c X V v d D t X U z A x M D A 0 Q 0 F X J n F 1 b 3 Q 7 L C Z x d W 9 0 O 0 J N M z M 5 S U N B V 1 8 y M C Z x d W 9 0 O y w m c X V v d D t C T T M z O U 5 J Q 0 F X X z I w J n F 1 b 3 Q 7 L C Z x d W 9 0 O 0 J N M z M 5 T 0 N B V 1 8 y M C Z x d W 9 0 O y w m c X V v d D t X U z E w M T J D Q V c m c X V v d D s s J n F 1 b 3 Q 7 V 1 M x M D E z Q 0 F X J n F 1 b 3 Q 7 L C Z x d W 9 0 O 0 F Q U D I 4 U l J f V z A w M D I m c X V v d D s s J n F 1 b 3 Q 7 Q V B Q M j h S U l 9 X M D A w M y Z x d W 9 0 O y w m c X V v d D t X M z A w M l d S J n F 1 b 3 Q 7 L C Z x d W 9 0 O 1 c z M D A y V F d E J n F 1 b 3 Q 7 L C Z x d W 9 0 O 1 c z M D A y Q 0 F X X z I w J n F 1 b 3 Q 7 L C Z x d W 9 0 O 1 c z M D M 2 V 1 I m c X V v d D s s J n F 1 b 3 Q 7 V z M w M z Z U V 0 Q m c X V v d D s s J n F 1 b 3 Q 7 V z M w M z Z D Q V d f M j A m c X V v d D s s J n F 1 b 3 Q 7 V z M w M z J X U i Z x d W 9 0 O y w m c X V v d D t X M z A z M l R X R C Z x d W 9 0 O y w m c X V v d D t X M z A z M l R P V C Z x d W 9 0 O y w m c X V v d D t C M D I w M U R T Q 1 R E V 0 5 D J n F 1 b 3 Q 7 L C Z x d W 9 0 O 0 I w M j A x R F N D V E R X T k 8 m c X V v d D s s J n F 1 b 3 Q 7 Q j A y M D F E U 1 J U R F d O Q y Z x d W 9 0 O y w m c X V v d D t C M D I w M U R T U l R E V 0 5 P J n F 1 b 3 Q 7 L C Z x d W 9 0 O 0 I w M j A x R F N J V E R X T k M m c X V v d D s s J n F 1 b 3 Q 7 Q j A y M D F E U 0 l U R F d O T y Z x d W 9 0 O y w m c X V v d D t C M D I w M U R T R F R E V 0 5 D J n F 1 b 3 Q 7 L C Z x d W 9 0 O 0 I w M j A x R F N E V E R X T k 8 m c X V v d D s s J n F 1 b 3 Q 7 Q j A y M D F E U 0 9 U R F d O Q y Z x d W 9 0 O y w m c X V v d D t C M D I w M U R T T 1 R E V 0 5 P J n F 1 b 3 Q 7 L C Z x d W 9 0 O 0 J O N D A x M l 9 X U i Z x d W 9 0 O y w m c X V v d D t C T j Q w M T J f U l d E J n F 1 b 3 Q 7 L C Z x d W 9 0 O 0 J O N D A x M l 9 X V C Z x d W 9 0 O y w m c X V v d D t C T j Q w M T J f V F d E J n F 1 b 3 Q 7 L C Z x d W 9 0 O 0 J O N D A x M l 9 X V y Z x d W 9 0 O y w m c X V v d D t C M D I w M U R T V 0 F E S i Z x d W 9 0 O y w m c X V v d D t C T j Q 4 M z M m c X V v d D s s J n F 1 b 3 Q 7 Q k 4 0 O D M 0 J n F 1 b 3 Q 7 L C Z x d W 9 0 O 0 J O N D g z O C Z x d W 9 0 O y w m c X V v d D t C T j Q 4 N D g m c X V v d D s s J n F 1 b 3 Q 7 Q k 4 0 O D Q 2 J n F 1 b 3 Q 7 L C Z x d W 9 0 O 0 J O N D g 0 N y Z x d W 9 0 O y w m c X V v d D t C T j Q 4 M z A m c X V v d D s s J n F 1 b 3 Q 7 Q k 4 0 O D Q 5 J n F 1 b 3 Q 7 L C Z x d W 9 0 O 0 J O N D g z N S Z x d W 9 0 O y w m c X V v d D t C T j Q 4 N T E m c X V v d D s s J n F 1 b 3 Q 7 Q k 4 0 O D U y J n F 1 b 3 Q 7 L C Z x d W 9 0 O 0 J O N D g 1 M y Z x d W 9 0 O y w m c X V v d D t C T j Q 4 N D M m c X V v d D s s J n F 1 b 3 Q 7 Q k 4 x M D E 5 M C Z x d W 9 0 O y w m c X V v d D t C T j E w M T k x J n F 1 b 3 Q 7 L C Z x d W 9 0 O 1 c 1 M D A z J n F 1 b 3 Q 7 L C Z x d W 9 0 O 1 c 1 M D A z Q 0 F Q J n F 1 b 3 Q 7 L C Z x d W 9 0 O 0 J O M T A y O T A m c X V v d D s s J n F 1 b 3 Q 7 Q k 4 0 O D Y x J n F 1 b 3 Q 7 L C Z x d W 9 0 O 0 J O N D g 2 M i Z x d W 9 0 O y w m c X V v d D t D U E 1 X M D A 5 O C Z x d W 9 0 O y w m c X V v d D t D U E 1 X M D E w N C Z x d W 9 0 O y w m c X V v d D t D U E 1 X M D E x M C Z x d W 9 0 O y w m c X V v d D t D U E 1 X M D E x N i Z x d W 9 0 O y w m c X V v d D t D U E 1 X M D E 2 N S Z x d W 9 0 O y w m c X V v d D t D U E 1 X M D E 2 N i Z x d W 9 0 O y w m c X V v d D t D U E 1 X M D E 2 N y Z x d W 9 0 O y w m c X V v d D t D U E 1 X M D A y N y Z x d W 9 0 O y w m c X V v d D t D U E 1 X M D A z M y Z x d W 9 0 O y w m c X V v d D t D U E 1 X M D A z O S Z x d W 9 0 O y w m c X V v d D t D U E 1 X M D A 0 N S Z x d W 9 0 O y w m c X V v d D t D U E 1 X M D E 4 N S Z x d W 9 0 O y w m c X V v d D t D U E 1 X M D E 5 N y Z x d W 9 0 O y w m c X V v d D t D U E 1 X M D E 5 O C Z x d W 9 0 O y w m c X V v d D t D U E 1 X M D A x Q S Z x d W 9 0 O y w m c X V v d D t D U E 1 X M D A x N S Z x d W 9 0 O y w m c X V v d D t C T j E w N D k x J n F 1 b 3 Q 7 L C Z x d W 9 0 O 0 J O M T A 0 O T A m c X V v d D s s J n F 1 b 3 Q 7 Q k 4 x M D U 5 M C Z x d W 9 0 O y w m c X V v d D t C T j E w N T k 3 J n F 1 b 3 Q 7 L C Z x d W 9 0 O 0 J O M T A 1 O T g m c X V v d D s s J n F 1 b 3 Q 7 Q k 4 x M D U 5 O S Z x d W 9 0 O y w m c X V v d D t D U E 1 X M D A y M S Z x d W 9 0 O y w m c X V v d D t C T j E w N z k x J n F 1 b 3 Q 7 L C Z x d W 9 0 O 0 J O M T A 3 O T A m c X V v d D s s J n F 1 b 3 Q 7 Q k 4 x M D g 5 M C Z x d W 9 0 O y w m c X V v d D t C T j E w O D k 3 J n F 1 b 3 Q 7 L C Z x d W 9 0 O 0 J O M T A 4 O T g m c X V v d D s s J n F 1 b 3 Q 7 Q k 4 x M D g 5 O S Z x d W 9 0 O y w m c X V v d D t C T j E w O T A y J n F 1 b 3 Q 7 L C Z x d W 9 0 O 1 d U V z A w M U 5 S J n F 1 b 3 Q 7 L C Z x d W 9 0 O 1 d U V z A w M k 5 S J n F 1 b 3 Q 7 L C Z x d W 9 0 O 1 d U V z A w M 0 5 S J n F 1 b 3 Q 7 L C Z x d W 9 0 O 1 d U V z A w N E 5 S J n F 1 b 3 Q 7 L C Z x d W 9 0 O 1 d U V z A w N U 5 S J n F 1 b 3 Q 7 L C Z x d W 9 0 O 1 d U V z A w N k 5 S J n F 1 b 3 Q 7 L C Z x d W 9 0 O 1 d U V z A w N 0 5 S J n F 1 b 3 Q 7 L C Z x d W 9 0 O 1 d U V z A w O E 5 S J n F 1 b 3 Q 7 L C Z x d W 9 0 O 1 d U V z A w M V B O J n F 1 b 3 Q 7 L C Z x d W 9 0 O 1 d U V z A w M l B O J n F 1 b 3 Q 7 L C Z x d W 9 0 O 1 d U V z A w M 1 B O J n F 1 b 3 Q 7 L C Z x d W 9 0 O 1 d U V z A w N F B O J n F 1 b 3 Q 7 L C Z x d W 9 0 O 1 d U V z A w N V B O J n F 1 b 3 Q 7 L C Z x d W 9 0 O 1 d U V z A w N l B O J n F 1 b 3 Q 7 L C Z x d W 9 0 O 1 d U V z A w N 1 B O J n F 1 b 3 Q 7 L C Z x d W 9 0 O 1 d U V z A w O F B O J n F 1 b 3 Q 7 L C Z x d W 9 0 O 0 J O M T E w M C Z x d W 9 0 O y w m c X V v d D t C T j E y M D Q m c X V v d D s s J n F 1 b 3 Q 7 Q k 4 x M j A w J n F 1 b 3 Q 7 L C Z x d W 9 0 O 0 J O M T I w O C Z x d W 9 0 O y w m c X V v d D t C T j E x N T k w J n F 1 b 3 Q 7 L C Z x d W 9 0 O 0 J O M T E z M D B D Q V A m c X V v d D s s J n F 1 b 3 Q 7 Q k 4 x M D k w M E N B U C Z x d W 9 0 O y w m c X V v d D t C T j E x M D M w Q 0 F Q J n F 1 b 3 Q 7 L C Z x d W 9 0 O 0 J O M T E 2 M D A m c X V v d D s s J n F 1 b 3 Q 7 Q k 4 x M T Y x M C Z x d W 9 0 O y w m c X V v d D t C T j E x N j I w J n F 1 b 3 Q 7 L C Z x d W 9 0 O 0 J O M T E z O T A m c X V v d D s s J n F 1 b 3 Q 7 Q k 4 x M D k 5 M C Z x d W 9 0 O y w m c X V v d D t C T j E x M D k w J n F 1 b 3 Q 7 L C Z x d W 9 0 O 0 J C M T M w M D A m c X V v d D s s J n F 1 b 3 Q 7 Q k I x M z A x M C Z x d W 9 0 O y w m c X V v d D t C Q j E z M D I w J n F 1 b 3 Q 7 L C Z x d W 9 0 O 0 J C M T M w M z A m c X V v d D s s J n F 1 b 3 Q 7 Q k I x M z A 0 M C Z x d W 9 0 O y w m c X V v d D t C Q j E z M D U w J n F 1 b 3 Q 7 L C Z x d W 9 0 O 0 J C M T M w N j A m c X V v d D s s J n F 1 b 3 Q 7 Q k I x M z A 3 M C Z x d W 9 0 O y w m c X V v d D t C T j Q 4 N z A m c X V v d D s s J n F 1 b 3 Q 7 Q k 4 y M j E w J n F 1 b 3 Q 7 L C Z x d W 9 0 O 0 J O M j I w M C Z x d W 9 0 O y w m c X V v d D t C T j I y M j E m c X V v d D s s J n F 1 b 3 Q 7 Q k 4 y N T k w J n F 1 b 3 Q 7 L C Z x d W 9 0 O 1 N Z U z A z J n F 1 b 3 Q 7 L C Z x d W 9 0 O 0 J N O T A y R U N X V y Z x d W 9 0 O y w m c X V v d D t C T T k w M k V D T l A m c X V v d D s s J n F 1 b 3 Q 7 Q k 0 x M D J F Q 1 d S J n F 1 b 3 Q 7 L C Z x d W 9 0 O 0 J O M T U w M C Z x d W 9 0 O y w m c X V v d D t C T j E 1 M D E m c X V v d D s s J n F 1 b 3 Q 7 Q k 4 0 O D M w U y Z x d W 9 0 O y w m c X V v d D t C T j E w M D B f Q 0 E y M l 9 B J n F 1 b 3 Q 7 L C Z x d W 9 0 O 0 J O M T A w M F B S T V 9 D Q T I y X 0 E m c X V v d D s s J n F 1 b 3 Q 7 Q k 4 y M z A w X 0 N B M j J f Q S Z x d W 9 0 O y w m c X V v d D t C T j I z M D V f Q 0 E y M l 9 B J n F 1 b 3 Q 7 L C Z x d W 9 0 O 0 J O M j M x M F 9 D Q T I y X 0 E m c X V v d D s s J n F 1 b 3 Q 7 Q k 4 y M z E 1 X 0 N B M j J f Q S Z x d W 9 0 O y w m c X V v d D t C T j I z M j V f Q 0 E y M l 9 B J n F 1 b 3 Q 7 L C Z x d W 9 0 O 0 J O M j M y N 1 9 D Q T I y X 0 E m c X V v d D s s J n F 1 b 3 Q 7 Q k 4 y M z Q 1 Q V 9 D Q T I y X 0 E m c X V v d D s s J n F 1 b 3 Q 7 Q k 4 0 M D A w J n F 1 b 3 Q 7 L C Z x d W 9 0 O 0 J O N D A w M S Z x d W 9 0 O y w m c X V v d D t C T j Q w M D I m c X V v d D s s J n F 1 b 3 Q 7 Q k 4 0 M D E z J n F 1 b 3 Q 7 L C Z x d W 9 0 O 0 J O N D A x N C Z x d W 9 0 O y w m c X V v d D t C T j Q 1 M D A m c X V v d D s s J n F 1 b 3 Q 7 Q k 4 0 N T A x J n F 1 b 3 Q 7 L C Z x d W 9 0 O 0 J O N D U w O S Z x d W 9 0 O y w m c X V v d D t C T j Q 1 M T A m c X V v d D s s J n F 1 b 3 Q 7 Q k 4 y M T A w T V R P J n F 1 b 3 Q 7 L C Z x d W 9 0 O 0 J O M T c 2 N S Z x d W 9 0 O y w m c X V v d D t C T j E 3 N j c m c X V v d D s s J n F 1 b 3 Q 7 Q k 4 y M T Y x J n F 1 b 3 Q 7 L C Z x d W 9 0 O 0 J O M j E w M C Z x d W 9 0 O 1 0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b n B 1 d H M v Q X V 0 b 1 J l b W 9 2 Z W R D b 2 x 1 b W 5 z M S 5 7 Y 2 9 t c G F u e W N v Z G U s M H 0 m c X V v d D s s J n F 1 b 3 Q 7 U 2 V j d G l v b j E v S W 5 w d X R z L 0 F 1 d G 9 S Z W 1 v d m V k Q 2 9 s d W 1 u c z E u e 2 Z p b m F u Y 2 l h b C B 5 Z W F y L D F 9 J n F 1 b 3 Q 7 L C Z x d W 9 0 O 1 N l Y 3 R p b 2 4 x L 0 l u c H V 0 c y 9 B d X R v U m V t b 3 Z l Z E N v b H V t b n M x L n t D X 0 N E M D A x N F 9 Q U j E 5 V 1 c x L D J 9 J n F 1 b 3 Q 7 L C Z x d W 9 0 O 1 N l Y 3 R p b 2 4 x L 0 l u c H V 0 c y 9 B d X R v U m V t b 3 Z l Z E N v b H V t b n M x L n t X U z A x M D A x V 1 I s M 3 0 m c X V v d D s s J n F 1 b 3 Q 7 U 2 V j d G l v b j E v S W 5 w d X R z L 0 F 1 d G 9 S Z W 1 v d m V k Q 2 9 s d W 1 u c z E u e 1 d T M D E w M D J X U i w 0 f S Z x d W 9 0 O y w m c X V v d D t T Z W N 0 a W 9 u M S 9 J b n B 1 d H M v Q X V 0 b 1 J l b W 9 2 Z W R D b 2 x 1 b W 5 z M S 5 7 V 1 M w M T A w N F d S L D V 9 J n F 1 b 3 Q 7 L C Z x d W 9 0 O 1 N l Y 3 R p b 2 4 x L 0 l u c H V 0 c y 9 B d X R v U m V t b 3 Z l Z E N v b H V t b n M x L n t C T T M z O U l X U i w 2 f S Z x d W 9 0 O y w m c X V v d D t T Z W N 0 a W 9 u M S 9 J b n B 1 d H M v Q X V 0 b 1 J l b W 9 2 Z W R D b 2 x 1 b W 5 z M S 5 7 Q k 0 z M z l O S V d S L D d 9 J n F 1 b 3 Q 7 L C Z x d W 9 0 O 1 N l Y 3 R p b 2 4 x L 0 l u c H V 0 c y 9 B d X R v U m V t b 3 Z l Z E N v b H V t b n M x L n t C T T M z O U 9 X U i w 4 f S Z x d W 9 0 O y w m c X V v d D t T Z W N 0 a W 9 u M S 9 J b n B 1 d H M v Q X V 0 b 1 J l b W 9 2 Z W R D b 2 x 1 b W 5 z M S 5 7 V 1 M x M D E y V 1 I s O X 0 m c X V v d D s s J n F 1 b 3 Q 7 U 2 V j d G l v b j E v S W 5 w d X R z L 0 F 1 d G 9 S Z W 1 v d m V k Q 2 9 s d W 1 u c z E u e 1 d T M T A x M 1 d S L D E w f S Z x d W 9 0 O y w m c X V v d D t T Z W N 0 a W 9 u M S 9 J b n B 1 d H M v Q X V 0 b 1 J l b W 9 2 Z W R D b 2 x 1 b W 5 z M S 5 7 Q k 0 y M D J S V 0 Q s M T F 9 J n F 1 b 3 Q 7 L C Z x d W 9 0 O 1 N l Y 3 R p b 2 4 x L 0 l u c H V 0 c y 9 B d X R v U m V t b 3 Z l Z E N v b H V t b n M x L n t C T T M z N l J X R C w x M n 0 m c X V v d D s s J n F 1 b 3 Q 7 U 2 V j d G l v b j E v S W 5 w d X R z L 0 F 1 d G 9 S Z W 1 v d m V k Q 2 9 s d W 1 u c z E u e 0 J N M j Q w U l d E L D E z f S Z x d W 9 0 O y w m c X V v d D t T Z W N 0 a W 9 u M S 9 J b n B 1 d H M v Q X V 0 b 1 J l b W 9 2 Z W R D b 2 x 1 b W 5 z M S 5 7 Q k 0 z M z l J U l d E L D E 0 f S Z x d W 9 0 O y w m c X V v d D t T Z W N 0 a W 9 u M S 9 J b n B 1 d H M v Q X V 0 b 1 J l b W 9 2 Z W R D b 2 x 1 b W 5 z M S 5 7 Q k 0 z M z l O S V J X R C w x N X 0 m c X V v d D s s J n F 1 b 3 Q 7 U 2 V j d G l v b j E v S W 5 w d X R z L 0 F 1 d G 9 S Z W 1 v d m V k Q 2 9 s d W 1 u c z E u e 0 J N M z M 5 T 1 J X R C w x N n 0 m c X V v d D s s J n F 1 b 3 Q 7 U 2 V j d G l v b j E v S W 5 w d X R z L 0 F 1 d G 9 S Z W 1 v d m V k Q 2 9 s d W 1 u c z E u e 0 J D M z A 0 N D V S V 0 Q s M T d 9 J n F 1 b 3 Q 7 L C Z x d W 9 0 O 1 N l Y 3 R p b 2 4 x L 0 l u c H V 0 c y 9 B d X R v U m V t b 3 Z l Z E N v b H V t b n M x L n t D V z A w M D M 2 U l d E L D E 4 f S Z x d W 9 0 O y w m c X V v d D t T Z W N 0 a W 9 u M S 9 J b n B 1 d H M v Q X V 0 b 1 J l b W 9 2 Z W R D b 2 x 1 b W 5 z M S 5 7 Q k 0 x M D J X V C w x O X 0 m c X V v d D s s J n F 1 b 3 Q 7 U 2 V j d G l v b j E v S W 5 w d X R z L 0 F 1 d G 9 S Z W 1 v d m V k Q 2 9 s d W 1 u c z E u e 0 J N M z M 2 V 1 Q s M j B 9 J n F 1 b 3 Q 7 L C Z x d W 9 0 O 1 N l Y 3 R p b 2 4 x L 0 l u c H V 0 c y 9 B d X R v U m V t b 3 Z l Z E N v b H V t b n M x L n t C T T E 0 M F d U L D I x f S Z x d W 9 0 O y w m c X V v d D t T Z W N 0 a W 9 u M S 9 J b n B 1 d H M v Q X V 0 b 1 J l b W 9 2 Z W R D b 2 x 1 b W 5 z M S 5 7 Q k 0 z M z l J V 1 Q s M j J 9 J n F 1 b 3 Q 7 L C Z x d W 9 0 O 1 N l Y 3 R p b 2 4 x L 0 l u c H V 0 c y 9 B d X R v U m V t b 3 Z l Z E N v b H V t b n M x L n t C T T M z O U 5 J V 1 Q s M j N 9 J n F 1 b 3 Q 7 L C Z x d W 9 0 O 1 N l Y 3 R p b 2 4 x L 0 l u c H V 0 c y 9 B d X R v U m V t b 3 Z l Z E N v b H V t b n M x L n t C T T M z O U 9 X V C w y N H 0 m c X V v d D s s J n F 1 b 3 Q 7 U 2 V j d G l v b j E v S W 5 w d X R z L 0 F 1 d G 9 S Z W 1 v d m V k Q 2 9 s d W 1 u c z E u e 0 J D M z A 0 N D V X V C w y N X 0 m c X V v d D s s J n F 1 b 3 Q 7 U 2 V j d G l v b j E v S W 5 w d X R z L 0 F 1 d G 9 S Z W 1 v d m V k Q 2 9 s d W 1 u c z E u e 0 N X M D A w M z Z X V C w y N n 0 m c X V v d D s s J n F 1 b 3 Q 7 U 2 V j d G l v b j E v S W 5 w d X R z L 0 F 1 d G 9 S Z W 1 v d m V k Q 2 9 s d W 1 u c z E u e 0 J N M j A y V F d E L D I 3 f S Z x d W 9 0 O y w m c X V v d D t T Z W N 0 a W 9 u M S 9 J b n B 1 d H M v Q X V 0 b 1 J l b W 9 2 Z W R D b 2 x 1 b W 5 z M S 5 7 Q k 0 z M z Z U V 0 Q s M j h 9 J n F 1 b 3 Q 7 L C Z x d W 9 0 O 1 N l Y 3 R p b 2 4 x L 0 l u c H V 0 c y 9 B d X R v U m V t b 3 Z l Z E N v b H V t b n M x L n t C T T I 0 M F R X R C w y O X 0 m c X V v d D s s J n F 1 b 3 Q 7 U 2 V j d G l v b j E v S W 5 w d X R z L 0 F 1 d G 9 S Z W 1 v d m V k Q 2 9 s d W 1 u c z E u e 0 J N M z M 5 S V R X R C w z M H 0 m c X V v d D s s J n F 1 b 3 Q 7 U 2 V j d G l v b j E v S W 5 w d X R z L 0 F 1 d G 9 S Z W 1 v d m V k Q 2 9 s d W 1 u c z E u e 0 J N M z M 5 T k l U V 0 Q s M z F 9 J n F 1 b 3 Q 7 L C Z x d W 9 0 O 1 N l Y 3 R p b 2 4 x L 0 l u c H V 0 c y 9 B d X R v U m V t b 3 Z l Z E N v b H V t b n M x L n t C T T M z O U 9 X R C w z M n 0 m c X V v d D s s J n F 1 b 3 Q 7 U 2 V j d G l v b j E v S W 5 w d X R z L 0 F 1 d G 9 S Z W 1 v d m V k Q 2 9 s d W 1 u c z E u e 0 J D M z A 0 N D V U V 0 Q s M z N 9 J n F 1 b 3 Q 7 L C Z x d W 9 0 O 1 N l Y 3 R p b 2 4 x L 0 l u c H V 0 c y 9 B d X R v U m V t b 3 Z l Z E N v b H V t b n M x L n t D V z A w M D M 2 V F d E L D M 0 f S Z x d W 9 0 O y w m c X V v d D t T Z W N 0 a W 9 u M S 9 J b n B 1 d H M v Q X V 0 b 1 J l b W 9 2 Z W R D b 2 x 1 b W 5 z M S 5 7 V 1 M x M D A x Q 0 F X L D M 1 f S Z x d W 9 0 O y w m c X V v d D t T Z W N 0 a W 9 u M S 9 J b n B 1 d H M v Q X V 0 b 1 J l b W 9 2 Z W R D b 2 x 1 b W 5 z M S 5 7 V 1 M w M T A w M k N B V y w z N n 0 m c X V v d D s s J n F 1 b 3 Q 7 U 2 V j d G l v b j E v S W 5 w d X R z L 0 F 1 d G 9 S Z W 1 v d m V k Q 2 9 s d W 1 u c z E u e 1 d T M D E w M D R D Q V c s M z d 9 J n F 1 b 3 Q 7 L C Z x d W 9 0 O 1 N l Y 3 R p b 2 4 x L 0 l u c H V 0 c y 9 B d X R v U m V t b 3 Z l Z E N v b H V t b n M x L n t C T T M z O U l D Q V d f M j A s M z h 9 J n F 1 b 3 Q 7 L C Z x d W 9 0 O 1 N l Y 3 R p b 2 4 x L 0 l u c H V 0 c y 9 B d X R v U m V t b 3 Z l Z E N v b H V t b n M x L n t C T T M z O U 5 J Q 0 F X X z I w L D M 5 f S Z x d W 9 0 O y w m c X V v d D t T Z W N 0 a W 9 u M S 9 J b n B 1 d H M v Q X V 0 b 1 J l b W 9 2 Z W R D b 2 x 1 b W 5 z M S 5 7 Q k 0 z M z l P Q 0 F X X z I w L D Q w f S Z x d W 9 0 O y w m c X V v d D t T Z W N 0 a W 9 u M S 9 J b n B 1 d H M v Q X V 0 b 1 J l b W 9 2 Z W R D b 2 x 1 b W 5 z M S 5 7 V 1 M x M D E y Q 0 F X L D Q x f S Z x d W 9 0 O y w m c X V v d D t T Z W N 0 a W 9 u M S 9 J b n B 1 d H M v Q X V 0 b 1 J l b W 9 2 Z W R D b 2 x 1 b W 5 z M S 5 7 V 1 M x M D E z Q 0 F X L D Q y f S Z x d W 9 0 O y w m c X V v d D t T Z W N 0 a W 9 u M S 9 J b n B 1 d H M v Q X V 0 b 1 J l b W 9 2 Z W R D b 2 x 1 b W 5 z M S 5 7 Q V B Q M j h S U l 9 X M D A w M i w 0 M 3 0 m c X V v d D s s J n F 1 b 3 Q 7 U 2 V j d G l v b j E v S W 5 w d X R z L 0 F 1 d G 9 S Z W 1 v d m V k Q 2 9 s d W 1 u c z E u e 0 F Q U D I 4 U l J f V z A w M D M s N D R 9 J n F 1 b 3 Q 7 L C Z x d W 9 0 O 1 N l Y 3 R p b 2 4 x L 0 l u c H V 0 c y 9 B d X R v U m V t b 3 Z l Z E N v b H V t b n M x L n t X M z A w M l d S L D Q 1 f S Z x d W 9 0 O y w m c X V v d D t T Z W N 0 a W 9 u M S 9 J b n B 1 d H M v Q X V 0 b 1 J l b W 9 2 Z W R D b 2 x 1 b W 5 z M S 5 7 V z M w M D J U V 0 Q s N D Z 9 J n F 1 b 3 Q 7 L C Z x d W 9 0 O 1 N l Y 3 R p b 2 4 x L 0 l u c H V 0 c y 9 B d X R v U m V t b 3 Z l Z E N v b H V t b n M x L n t X M z A w M k N B V 1 8 y M C w 0 N 3 0 m c X V v d D s s J n F 1 b 3 Q 7 U 2 V j d G l v b j E v S W 5 w d X R z L 0 F 1 d G 9 S Z W 1 v d m V k Q 2 9 s d W 1 u c z E u e 1 c z M D M 2 V 1 I s N D h 9 J n F 1 b 3 Q 7 L C Z x d W 9 0 O 1 N l Y 3 R p b 2 4 x L 0 l u c H V 0 c y 9 B d X R v U m V t b 3 Z l Z E N v b H V t b n M x L n t X M z A z N l R X R C w 0 O X 0 m c X V v d D s s J n F 1 b 3 Q 7 U 2 V j d G l v b j E v S W 5 w d X R z L 0 F 1 d G 9 S Z W 1 v d m V k Q 2 9 s d W 1 u c z E u e 1 c z M D M 2 Q 0 F X X z I w L D U w f S Z x d W 9 0 O y w m c X V v d D t T Z W N 0 a W 9 u M S 9 J b n B 1 d H M v Q X V 0 b 1 J l b W 9 2 Z W R D b 2 x 1 b W 5 z M S 5 7 V z M w M z J X U i w 1 M X 0 m c X V v d D s s J n F 1 b 3 Q 7 U 2 V j d G l v b j E v S W 5 w d X R z L 0 F 1 d G 9 S Z W 1 v d m V k Q 2 9 s d W 1 u c z E u e 1 c z M D M y V F d E L D U y f S Z x d W 9 0 O y w m c X V v d D t T Z W N 0 a W 9 u M S 9 J b n B 1 d H M v Q X V 0 b 1 J l b W 9 2 Z W R D b 2 x 1 b W 5 z M S 5 7 V z M w M z J U T 1 Q s N T N 9 J n F 1 b 3 Q 7 L C Z x d W 9 0 O 1 N l Y 3 R p b 2 4 x L 0 l u c H V 0 c y 9 B d X R v U m V t b 3 Z l Z E N v b H V t b n M x L n t C M D I w M U R T Q 1 R E V 0 5 D L D U 0 f S Z x d W 9 0 O y w m c X V v d D t T Z W N 0 a W 9 u M S 9 J b n B 1 d H M v Q X V 0 b 1 J l b W 9 2 Z W R D b 2 x 1 b W 5 z M S 5 7 Q j A y M D F E U 0 N U R F d O T y w 1 N X 0 m c X V v d D s s J n F 1 b 3 Q 7 U 2 V j d G l v b j E v S W 5 w d X R z L 0 F 1 d G 9 S Z W 1 v d m V k Q 2 9 s d W 1 u c z E u e 0 I w M j A x R F N S V E R X T k M s N T Z 9 J n F 1 b 3 Q 7 L C Z x d W 9 0 O 1 N l Y 3 R p b 2 4 x L 0 l u c H V 0 c y 9 B d X R v U m V t b 3 Z l Z E N v b H V t b n M x L n t C M D I w M U R T U l R E V 0 5 P L D U 3 f S Z x d W 9 0 O y w m c X V v d D t T Z W N 0 a W 9 u M S 9 J b n B 1 d H M v Q X V 0 b 1 J l b W 9 2 Z W R D b 2 x 1 b W 5 z M S 5 7 Q j A y M D F E U 0 l U R F d O Q y w 1 O H 0 m c X V v d D s s J n F 1 b 3 Q 7 U 2 V j d G l v b j E v S W 5 w d X R z L 0 F 1 d G 9 S Z W 1 v d m V k Q 2 9 s d W 1 u c z E u e 0 I w M j A x R F N J V E R X T k 8 s N T l 9 J n F 1 b 3 Q 7 L C Z x d W 9 0 O 1 N l Y 3 R p b 2 4 x L 0 l u c H V 0 c y 9 B d X R v U m V t b 3 Z l Z E N v b H V t b n M x L n t C M D I w M U R T R F R E V 0 5 D L D Y w f S Z x d W 9 0 O y w m c X V v d D t T Z W N 0 a W 9 u M S 9 J b n B 1 d H M v Q X V 0 b 1 J l b W 9 2 Z W R D b 2 x 1 b W 5 z M S 5 7 Q j A y M D F E U 0 R U R F d O T y w 2 M X 0 m c X V v d D s s J n F 1 b 3 Q 7 U 2 V j d G l v b j E v S W 5 w d X R z L 0 F 1 d G 9 S Z W 1 v d m V k Q 2 9 s d W 1 u c z E u e 0 I w M j A x R F N P V E R X T k M s N j J 9 J n F 1 b 3 Q 7 L C Z x d W 9 0 O 1 N l Y 3 R p b 2 4 x L 0 l u c H V 0 c y 9 B d X R v U m V t b 3 Z l Z E N v b H V t b n M x L n t C M D I w M U R T T 1 R E V 0 5 P L D Y z f S Z x d W 9 0 O y w m c X V v d D t T Z W N 0 a W 9 u M S 9 J b n B 1 d H M v Q X V 0 b 1 J l b W 9 2 Z W R D b 2 x 1 b W 5 z M S 5 7 Q k 4 0 M D E y X 1 d S L D Y 0 f S Z x d W 9 0 O y w m c X V v d D t T Z W N 0 a W 9 u M S 9 J b n B 1 d H M v Q X V 0 b 1 J l b W 9 2 Z W R D b 2 x 1 b W 5 z M S 5 7 Q k 4 0 M D E y X 1 J X R C w 2 N X 0 m c X V v d D s s J n F 1 b 3 Q 7 U 2 V j d G l v b j E v S W 5 w d X R z L 0 F 1 d G 9 S Z W 1 v d m V k Q 2 9 s d W 1 u c z E u e 0 J O N D A x M l 9 X V C w 2 N n 0 m c X V v d D s s J n F 1 b 3 Q 7 U 2 V j d G l v b j E v S W 5 w d X R z L 0 F 1 d G 9 S Z W 1 v d m V k Q 2 9 s d W 1 u c z E u e 0 J O N D A x M l 9 U V 0 Q s N j d 9 J n F 1 b 3 Q 7 L C Z x d W 9 0 O 1 N l Y 3 R p b 2 4 x L 0 l u c H V 0 c y 9 B d X R v U m V t b 3 Z l Z E N v b H V t b n M x L n t C T j Q w M T J f V 1 c s N j h 9 J n F 1 b 3 Q 7 L C Z x d W 9 0 O 1 N l Y 3 R p b 2 4 x L 0 l u c H V 0 c y 9 B d X R v U m V t b 3 Z l Z E N v b H V t b n M x L n t C M D I w M U R T V 0 F E S i w 2 O X 0 m c X V v d D s s J n F 1 b 3 Q 7 U 2 V j d G l v b j E v S W 5 w d X R z L 0 F 1 d G 9 S Z W 1 v d m V k Q 2 9 s d W 1 u c z E u e 0 J O N D g z M y w 3 M H 0 m c X V v d D s s J n F 1 b 3 Q 7 U 2 V j d G l v b j E v S W 5 w d X R z L 0 F 1 d G 9 S Z W 1 v d m V k Q 2 9 s d W 1 u c z E u e 0 J O N D g z N C w 3 M X 0 m c X V v d D s s J n F 1 b 3 Q 7 U 2 V j d G l v b j E v S W 5 w d X R z L 0 F 1 d G 9 S Z W 1 v d m V k Q 2 9 s d W 1 u c z E u e 0 J O N D g z O C w 3 M n 0 m c X V v d D s s J n F 1 b 3 Q 7 U 2 V j d G l v b j E v S W 5 w d X R z L 0 F 1 d G 9 S Z W 1 v d m V k Q 2 9 s d W 1 u c z E u e 0 J O N D g 0 O C w 3 M 3 0 m c X V v d D s s J n F 1 b 3 Q 7 U 2 V j d G l v b j E v S W 5 w d X R z L 0 F 1 d G 9 S Z W 1 v d m V k Q 2 9 s d W 1 u c z E u e 0 J O N D g 0 N i w 3 N H 0 m c X V v d D s s J n F 1 b 3 Q 7 U 2 V j d G l v b j E v S W 5 w d X R z L 0 F 1 d G 9 S Z W 1 v d m V k Q 2 9 s d W 1 u c z E u e 0 J O N D g 0 N y w 3 N X 0 m c X V v d D s s J n F 1 b 3 Q 7 U 2 V j d G l v b j E v S W 5 w d X R z L 0 F 1 d G 9 S Z W 1 v d m V k Q 2 9 s d W 1 u c z E u e 0 J O N D g z M C w 3 N n 0 m c X V v d D s s J n F 1 b 3 Q 7 U 2 V j d G l v b j E v S W 5 w d X R z L 0 F 1 d G 9 S Z W 1 v d m V k Q 2 9 s d W 1 u c z E u e 0 J O N D g 0 O S w 3 N 3 0 m c X V v d D s s J n F 1 b 3 Q 7 U 2 V j d G l v b j E v S W 5 w d X R z L 0 F 1 d G 9 S Z W 1 v d m V k Q 2 9 s d W 1 u c z E u e 0 J O N D g z N S w 3 O H 0 m c X V v d D s s J n F 1 b 3 Q 7 U 2 V j d G l v b j E v S W 5 w d X R z L 0 F 1 d G 9 S Z W 1 v d m V k Q 2 9 s d W 1 u c z E u e 0 J O N D g 1 M S w 3 O X 0 m c X V v d D s s J n F 1 b 3 Q 7 U 2 V j d G l v b j E v S W 5 w d X R z L 0 F 1 d G 9 S Z W 1 v d m V k Q 2 9 s d W 1 u c z E u e 0 J O N D g 1 M i w 4 M H 0 m c X V v d D s s J n F 1 b 3 Q 7 U 2 V j d G l v b j E v S W 5 w d X R z L 0 F 1 d G 9 S Z W 1 v d m V k Q 2 9 s d W 1 u c z E u e 0 J O N D g 1 M y w 4 M X 0 m c X V v d D s s J n F 1 b 3 Q 7 U 2 V j d G l v b j E v S W 5 w d X R z L 0 F 1 d G 9 S Z W 1 v d m V k Q 2 9 s d W 1 u c z E u e 0 J O N D g 0 M y w 4 M n 0 m c X V v d D s s J n F 1 b 3 Q 7 U 2 V j d G l v b j E v S W 5 w d X R z L 0 F 1 d G 9 S Z W 1 v d m V k Q 2 9 s d W 1 u c z E u e 0 J O M T A x O T A s O D N 9 J n F 1 b 3 Q 7 L C Z x d W 9 0 O 1 N l Y 3 R p b 2 4 x L 0 l u c H V 0 c y 9 B d X R v U m V t b 3 Z l Z E N v b H V t b n M x L n t C T j E w M T k x L D g 0 f S Z x d W 9 0 O y w m c X V v d D t T Z W N 0 a W 9 u M S 9 J b n B 1 d H M v Q X V 0 b 1 J l b W 9 2 Z W R D b 2 x 1 b W 5 z M S 5 7 V z U w M D M s O D V 9 J n F 1 b 3 Q 7 L C Z x d W 9 0 O 1 N l Y 3 R p b 2 4 x L 0 l u c H V 0 c y 9 B d X R v U m V t b 3 Z l Z E N v b H V t b n M x L n t X N T A w M 0 N B U C w 4 N n 0 m c X V v d D s s J n F 1 b 3 Q 7 U 2 V j d G l v b j E v S W 5 w d X R z L 0 F 1 d G 9 S Z W 1 v d m V k Q 2 9 s d W 1 u c z E u e 0 J O M T A y O T A s O D d 9 J n F 1 b 3 Q 7 L C Z x d W 9 0 O 1 N l Y 3 R p b 2 4 x L 0 l u c H V 0 c y 9 B d X R v U m V t b 3 Z l Z E N v b H V t b n M x L n t C T j Q 4 N j E s O D h 9 J n F 1 b 3 Q 7 L C Z x d W 9 0 O 1 N l Y 3 R p b 2 4 x L 0 l u c H V 0 c y 9 B d X R v U m V t b 3 Z l Z E N v b H V t b n M x L n t C T j Q 4 N j I s O D l 9 J n F 1 b 3 Q 7 L C Z x d W 9 0 O 1 N l Y 3 R p b 2 4 x L 0 l u c H V 0 c y 9 B d X R v U m V t b 3 Z l Z E N v b H V t b n M x L n t D U E 1 X M D A 5 O C w 5 M H 0 m c X V v d D s s J n F 1 b 3 Q 7 U 2 V j d G l v b j E v S W 5 w d X R z L 0 F 1 d G 9 S Z W 1 v d m V k Q 2 9 s d W 1 u c z E u e 0 N Q T V c w M T A 0 L D k x f S Z x d W 9 0 O y w m c X V v d D t T Z W N 0 a W 9 u M S 9 J b n B 1 d H M v Q X V 0 b 1 J l b W 9 2 Z W R D b 2 x 1 b W 5 z M S 5 7 Q 1 B N V z A x M T A s O T J 9 J n F 1 b 3 Q 7 L C Z x d W 9 0 O 1 N l Y 3 R p b 2 4 x L 0 l u c H V 0 c y 9 B d X R v U m V t b 3 Z l Z E N v b H V t b n M x L n t D U E 1 X M D E x N i w 5 M 3 0 m c X V v d D s s J n F 1 b 3 Q 7 U 2 V j d G l v b j E v S W 5 w d X R z L 0 F 1 d G 9 S Z W 1 v d m V k Q 2 9 s d W 1 u c z E u e 0 N Q T V c w M T Y 1 L D k 0 f S Z x d W 9 0 O y w m c X V v d D t T Z W N 0 a W 9 u M S 9 J b n B 1 d H M v Q X V 0 b 1 J l b W 9 2 Z W R D b 2 x 1 b W 5 z M S 5 7 Q 1 B N V z A x N j Y s O T V 9 J n F 1 b 3 Q 7 L C Z x d W 9 0 O 1 N l Y 3 R p b 2 4 x L 0 l u c H V 0 c y 9 B d X R v U m V t b 3 Z l Z E N v b H V t b n M x L n t D U E 1 X M D E 2 N y w 5 N n 0 m c X V v d D s s J n F 1 b 3 Q 7 U 2 V j d G l v b j E v S W 5 w d X R z L 0 F 1 d G 9 S Z W 1 v d m V k Q 2 9 s d W 1 u c z E u e 0 N Q T V c w M D I 3 L D k 3 f S Z x d W 9 0 O y w m c X V v d D t T Z W N 0 a W 9 u M S 9 J b n B 1 d H M v Q X V 0 b 1 J l b W 9 2 Z W R D b 2 x 1 b W 5 z M S 5 7 Q 1 B N V z A w M z M s O T h 9 J n F 1 b 3 Q 7 L C Z x d W 9 0 O 1 N l Y 3 R p b 2 4 x L 0 l u c H V 0 c y 9 B d X R v U m V t b 3 Z l Z E N v b H V t b n M x L n t D U E 1 X M D A z O S w 5 O X 0 m c X V v d D s s J n F 1 b 3 Q 7 U 2 V j d G l v b j E v S W 5 w d X R z L 0 F 1 d G 9 S Z W 1 v d m V k Q 2 9 s d W 1 u c z E u e 0 N Q T V c w M D Q 1 L D E w M H 0 m c X V v d D s s J n F 1 b 3 Q 7 U 2 V j d G l v b j E v S W 5 w d X R z L 0 F 1 d G 9 S Z W 1 v d m V k Q 2 9 s d W 1 u c z E u e 0 N Q T V c w M T g 1 L D E w M X 0 m c X V v d D s s J n F 1 b 3 Q 7 U 2 V j d G l v b j E v S W 5 w d X R z L 0 F 1 d G 9 S Z W 1 v d m V k Q 2 9 s d W 1 u c z E u e 0 N Q T V c w M T k 3 L D E w M n 0 m c X V v d D s s J n F 1 b 3 Q 7 U 2 V j d G l v b j E v S W 5 w d X R z L 0 F 1 d G 9 S Z W 1 v d m V k Q 2 9 s d W 1 u c z E u e 0 N Q T V c w M T k 4 L D E w M 3 0 m c X V v d D s s J n F 1 b 3 Q 7 U 2 V j d G l v b j E v S W 5 w d X R z L 0 F 1 d G 9 S Z W 1 v d m V k Q 2 9 s d W 1 u c z E u e 0 N Q T V c w M D F B L D E w N H 0 m c X V v d D s s J n F 1 b 3 Q 7 U 2 V j d G l v b j E v S W 5 w d X R z L 0 F 1 d G 9 S Z W 1 v d m V k Q 2 9 s d W 1 u c z E u e 0 N Q T V c w M D E 1 L D E w N X 0 m c X V v d D s s J n F 1 b 3 Q 7 U 2 V j d G l v b j E v S W 5 w d X R z L 0 F 1 d G 9 S Z W 1 v d m V k Q 2 9 s d W 1 u c z E u e 0 J O M T A 0 O T E s M T A 2 f S Z x d W 9 0 O y w m c X V v d D t T Z W N 0 a W 9 u M S 9 J b n B 1 d H M v Q X V 0 b 1 J l b W 9 2 Z W R D b 2 x 1 b W 5 z M S 5 7 Q k 4 x M D Q 5 M C w x M D d 9 J n F 1 b 3 Q 7 L C Z x d W 9 0 O 1 N l Y 3 R p b 2 4 x L 0 l u c H V 0 c y 9 B d X R v U m V t b 3 Z l Z E N v b H V t b n M x L n t C T j E w N T k w L D E w O H 0 m c X V v d D s s J n F 1 b 3 Q 7 U 2 V j d G l v b j E v S W 5 w d X R z L 0 F 1 d G 9 S Z W 1 v d m V k Q 2 9 s d W 1 u c z E u e 0 J O M T A 1 O T c s M T A 5 f S Z x d W 9 0 O y w m c X V v d D t T Z W N 0 a W 9 u M S 9 J b n B 1 d H M v Q X V 0 b 1 J l b W 9 2 Z W R D b 2 x 1 b W 5 z M S 5 7 Q k 4 x M D U 5 O C w x M T B 9 J n F 1 b 3 Q 7 L C Z x d W 9 0 O 1 N l Y 3 R p b 2 4 x L 0 l u c H V 0 c y 9 B d X R v U m V t b 3 Z l Z E N v b H V t b n M x L n t C T j E w N T k 5 L D E x M X 0 m c X V v d D s s J n F 1 b 3 Q 7 U 2 V j d G l v b j E v S W 5 w d X R z L 0 F 1 d G 9 S Z W 1 v d m V k Q 2 9 s d W 1 u c z E u e 0 N Q T V c w M D I x L D E x M n 0 m c X V v d D s s J n F 1 b 3 Q 7 U 2 V j d G l v b j E v S W 5 w d X R z L 0 F 1 d G 9 S Z W 1 v d m V k Q 2 9 s d W 1 u c z E u e 0 J O M T A 3 O T E s M T E z f S Z x d W 9 0 O y w m c X V v d D t T Z W N 0 a W 9 u M S 9 J b n B 1 d H M v Q X V 0 b 1 J l b W 9 2 Z W R D b 2 x 1 b W 5 z M S 5 7 Q k 4 x M D c 5 M C w x M T R 9 J n F 1 b 3 Q 7 L C Z x d W 9 0 O 1 N l Y 3 R p b 2 4 x L 0 l u c H V 0 c y 9 B d X R v U m V t b 3 Z l Z E N v b H V t b n M x L n t C T j E w O D k w L D E x N X 0 m c X V v d D s s J n F 1 b 3 Q 7 U 2 V j d G l v b j E v S W 5 w d X R z L 0 F 1 d G 9 S Z W 1 v d m V k Q 2 9 s d W 1 u c z E u e 0 J O M T A 4 O T c s M T E 2 f S Z x d W 9 0 O y w m c X V v d D t T Z W N 0 a W 9 u M S 9 J b n B 1 d H M v Q X V 0 b 1 J l b W 9 2 Z W R D b 2 x 1 b W 5 z M S 5 7 Q k 4 x M D g 5 O C w x M T d 9 J n F 1 b 3 Q 7 L C Z x d W 9 0 O 1 N l Y 3 R p b 2 4 x L 0 l u c H V 0 c y 9 B d X R v U m V t b 3 Z l Z E N v b H V t b n M x L n t C T j E w O D k 5 L D E x O H 0 m c X V v d D s s J n F 1 b 3 Q 7 U 2 V j d G l v b j E v S W 5 w d X R z L 0 F 1 d G 9 S Z W 1 v d m V k Q 2 9 s d W 1 u c z E u e 0 J O M T A 5 M D I s M T E 5 f S Z x d W 9 0 O y w m c X V v d D t T Z W N 0 a W 9 u M S 9 J b n B 1 d H M v Q X V 0 b 1 J l b W 9 2 Z W R D b 2 x 1 b W 5 z M S 5 7 V 1 R X M D A x T l I s M T I w f S Z x d W 9 0 O y w m c X V v d D t T Z W N 0 a W 9 u M S 9 J b n B 1 d H M v Q X V 0 b 1 J l b W 9 2 Z W R D b 2 x 1 b W 5 z M S 5 7 V 1 R X M D A y T l I s M T I x f S Z x d W 9 0 O y w m c X V v d D t T Z W N 0 a W 9 u M S 9 J b n B 1 d H M v Q X V 0 b 1 J l b W 9 2 Z W R D b 2 x 1 b W 5 z M S 5 7 V 1 R X M D A z T l I s M T I y f S Z x d W 9 0 O y w m c X V v d D t T Z W N 0 a W 9 u M S 9 J b n B 1 d H M v Q X V 0 b 1 J l b W 9 2 Z W R D b 2 x 1 b W 5 z M S 5 7 V 1 R X M D A 0 T l I s M T I z f S Z x d W 9 0 O y w m c X V v d D t T Z W N 0 a W 9 u M S 9 J b n B 1 d H M v Q X V 0 b 1 J l b W 9 2 Z W R D b 2 x 1 b W 5 z M S 5 7 V 1 R X M D A 1 T l I s M T I 0 f S Z x d W 9 0 O y w m c X V v d D t T Z W N 0 a W 9 u M S 9 J b n B 1 d H M v Q X V 0 b 1 J l b W 9 2 Z W R D b 2 x 1 b W 5 z M S 5 7 V 1 R X M D A 2 T l I s M T I 1 f S Z x d W 9 0 O y w m c X V v d D t T Z W N 0 a W 9 u M S 9 J b n B 1 d H M v Q X V 0 b 1 J l b W 9 2 Z W R D b 2 x 1 b W 5 z M S 5 7 V 1 R X M D A 3 T l I s M T I 2 f S Z x d W 9 0 O y w m c X V v d D t T Z W N 0 a W 9 u M S 9 J b n B 1 d H M v Q X V 0 b 1 J l b W 9 2 Z W R D b 2 x 1 b W 5 z M S 5 7 V 1 R X M D A 4 T l I s M T I 3 f S Z x d W 9 0 O y w m c X V v d D t T Z W N 0 a W 9 u M S 9 J b n B 1 d H M v Q X V 0 b 1 J l b W 9 2 Z W R D b 2 x 1 b W 5 z M S 5 7 V 1 R X M D A x U E 4 s M T I 4 f S Z x d W 9 0 O y w m c X V v d D t T Z W N 0 a W 9 u M S 9 J b n B 1 d H M v Q X V 0 b 1 J l b W 9 2 Z W R D b 2 x 1 b W 5 z M S 5 7 V 1 R X M D A y U E 4 s M T I 5 f S Z x d W 9 0 O y w m c X V v d D t T Z W N 0 a W 9 u M S 9 J b n B 1 d H M v Q X V 0 b 1 J l b W 9 2 Z W R D b 2 x 1 b W 5 z M S 5 7 V 1 R X M D A z U E 4 s M T M w f S Z x d W 9 0 O y w m c X V v d D t T Z W N 0 a W 9 u M S 9 J b n B 1 d H M v Q X V 0 b 1 J l b W 9 2 Z W R D b 2 x 1 b W 5 z M S 5 7 V 1 R X M D A 0 U E 4 s M T M x f S Z x d W 9 0 O y w m c X V v d D t T Z W N 0 a W 9 u M S 9 J b n B 1 d H M v Q X V 0 b 1 J l b W 9 2 Z W R D b 2 x 1 b W 5 z M S 5 7 V 1 R X M D A 1 U E 4 s M T M y f S Z x d W 9 0 O y w m c X V v d D t T Z W N 0 a W 9 u M S 9 J b n B 1 d H M v Q X V 0 b 1 J l b W 9 2 Z W R D b 2 x 1 b W 5 z M S 5 7 V 1 R X M D A 2 U E 4 s M T M z f S Z x d W 9 0 O y w m c X V v d D t T Z W N 0 a W 9 u M S 9 J b n B 1 d H M v Q X V 0 b 1 J l b W 9 2 Z W R D b 2 x 1 b W 5 z M S 5 7 V 1 R X M D A 3 U E 4 s M T M 0 f S Z x d W 9 0 O y w m c X V v d D t T Z W N 0 a W 9 u M S 9 J b n B 1 d H M v Q X V 0 b 1 J l b W 9 2 Z W R D b 2 x 1 b W 5 z M S 5 7 V 1 R X M D A 4 U E 4 s M T M 1 f S Z x d W 9 0 O y w m c X V v d D t T Z W N 0 a W 9 u M S 9 J b n B 1 d H M v Q X V 0 b 1 J l b W 9 2 Z W R D b 2 x 1 b W 5 z M S 5 7 Q k 4 x M T A w L D E z N n 0 m c X V v d D s s J n F 1 b 3 Q 7 U 2 V j d G l v b j E v S W 5 w d X R z L 0 F 1 d G 9 S Z W 1 v d m V k Q 2 9 s d W 1 u c z E u e 0 J O M T I w N C w x M z d 9 J n F 1 b 3 Q 7 L C Z x d W 9 0 O 1 N l Y 3 R p b 2 4 x L 0 l u c H V 0 c y 9 B d X R v U m V t b 3 Z l Z E N v b H V t b n M x L n t C T j E y M D A s M T M 4 f S Z x d W 9 0 O y w m c X V v d D t T Z W N 0 a W 9 u M S 9 J b n B 1 d H M v Q X V 0 b 1 J l b W 9 2 Z W R D b 2 x 1 b W 5 z M S 5 7 Q k 4 x M j A 4 L D E z O X 0 m c X V v d D s s J n F 1 b 3 Q 7 U 2 V j d G l v b j E v S W 5 w d X R z L 0 F 1 d G 9 S Z W 1 v d m V k Q 2 9 s d W 1 u c z E u e 0 J O M T E 1 O T A s M T Q w f S Z x d W 9 0 O y w m c X V v d D t T Z W N 0 a W 9 u M S 9 J b n B 1 d H M v Q X V 0 b 1 J l b W 9 2 Z W R D b 2 x 1 b W 5 z M S 5 7 Q k 4 x M T M w M E N B U C w x N D F 9 J n F 1 b 3 Q 7 L C Z x d W 9 0 O 1 N l Y 3 R p b 2 4 x L 0 l u c H V 0 c y 9 B d X R v U m V t b 3 Z l Z E N v b H V t b n M x L n t C T j E w O T A w Q 0 F Q L D E 0 M n 0 m c X V v d D s s J n F 1 b 3 Q 7 U 2 V j d G l v b j E v S W 5 w d X R z L 0 F 1 d G 9 S Z W 1 v d m V k Q 2 9 s d W 1 u c z E u e 0 J O M T E w M z B D Q V A s M T Q z f S Z x d W 9 0 O y w m c X V v d D t T Z W N 0 a W 9 u M S 9 J b n B 1 d H M v Q X V 0 b 1 J l b W 9 2 Z W R D b 2 x 1 b W 5 z M S 5 7 Q k 4 x M T Y w M C w x N D R 9 J n F 1 b 3 Q 7 L C Z x d W 9 0 O 1 N l Y 3 R p b 2 4 x L 0 l u c H V 0 c y 9 B d X R v U m V t b 3 Z l Z E N v b H V t b n M x L n t C T j E x N j E w L D E 0 N X 0 m c X V v d D s s J n F 1 b 3 Q 7 U 2 V j d G l v b j E v S W 5 w d X R z L 0 F 1 d G 9 S Z W 1 v d m V k Q 2 9 s d W 1 u c z E u e 0 J O M T E 2 M j A s M T Q 2 f S Z x d W 9 0 O y w m c X V v d D t T Z W N 0 a W 9 u M S 9 J b n B 1 d H M v Q X V 0 b 1 J l b W 9 2 Z W R D b 2 x 1 b W 5 z M S 5 7 Q k 4 x M T M 5 M C w x N D d 9 J n F 1 b 3 Q 7 L C Z x d W 9 0 O 1 N l Y 3 R p b 2 4 x L 0 l u c H V 0 c y 9 B d X R v U m V t b 3 Z l Z E N v b H V t b n M x L n t C T j E w O T k w L D E 0 O H 0 m c X V v d D s s J n F 1 b 3 Q 7 U 2 V j d G l v b j E v S W 5 w d X R z L 0 F 1 d G 9 S Z W 1 v d m V k Q 2 9 s d W 1 u c z E u e 0 J O M T E w O T A s M T Q 5 f S Z x d W 9 0 O y w m c X V v d D t T Z W N 0 a W 9 u M S 9 J b n B 1 d H M v Q X V 0 b 1 J l b W 9 2 Z W R D b 2 x 1 b W 5 z M S 5 7 Q k I x M z A w M C w x N T B 9 J n F 1 b 3 Q 7 L C Z x d W 9 0 O 1 N l Y 3 R p b 2 4 x L 0 l u c H V 0 c y 9 B d X R v U m V t b 3 Z l Z E N v b H V t b n M x L n t C Q j E z M D E w L D E 1 M X 0 m c X V v d D s s J n F 1 b 3 Q 7 U 2 V j d G l v b j E v S W 5 w d X R z L 0 F 1 d G 9 S Z W 1 v d m V k Q 2 9 s d W 1 u c z E u e 0 J C M T M w M j A s M T U y f S Z x d W 9 0 O y w m c X V v d D t T Z W N 0 a W 9 u M S 9 J b n B 1 d H M v Q X V 0 b 1 J l b W 9 2 Z W R D b 2 x 1 b W 5 z M S 5 7 Q k I x M z A z M C w x N T N 9 J n F 1 b 3 Q 7 L C Z x d W 9 0 O 1 N l Y 3 R p b 2 4 x L 0 l u c H V 0 c y 9 B d X R v U m V t b 3 Z l Z E N v b H V t b n M x L n t C Q j E z M D Q w L D E 1 N H 0 m c X V v d D s s J n F 1 b 3 Q 7 U 2 V j d G l v b j E v S W 5 w d X R z L 0 F 1 d G 9 S Z W 1 v d m V k Q 2 9 s d W 1 u c z E u e 0 J C M T M w N T A s M T U 1 f S Z x d W 9 0 O y w m c X V v d D t T Z W N 0 a W 9 u M S 9 J b n B 1 d H M v Q X V 0 b 1 J l b W 9 2 Z W R D b 2 x 1 b W 5 z M S 5 7 Q k I x M z A 2 M C w x N T Z 9 J n F 1 b 3 Q 7 L C Z x d W 9 0 O 1 N l Y 3 R p b 2 4 x L 0 l u c H V 0 c y 9 B d X R v U m V t b 3 Z l Z E N v b H V t b n M x L n t C Q j E z M D c w L D E 1 N 3 0 m c X V v d D s s J n F 1 b 3 Q 7 U 2 V j d G l v b j E v S W 5 w d X R z L 0 F 1 d G 9 S Z W 1 v d m V k Q 2 9 s d W 1 u c z E u e 0 J O N D g 3 M C w x N T h 9 J n F 1 b 3 Q 7 L C Z x d W 9 0 O 1 N l Y 3 R p b 2 4 x L 0 l u c H V 0 c y 9 B d X R v U m V t b 3 Z l Z E N v b H V t b n M x L n t C T j I y M T A s M T U 5 f S Z x d W 9 0 O y w m c X V v d D t T Z W N 0 a W 9 u M S 9 J b n B 1 d H M v Q X V 0 b 1 J l b W 9 2 Z W R D b 2 x 1 b W 5 z M S 5 7 Q k 4 y M j A w L D E 2 M H 0 m c X V v d D s s J n F 1 b 3 Q 7 U 2 V j d G l v b j E v S W 5 w d X R z L 0 F 1 d G 9 S Z W 1 v d m V k Q 2 9 s d W 1 u c z E u e 0 J O M j I y M S w x N j F 9 J n F 1 b 3 Q 7 L C Z x d W 9 0 O 1 N l Y 3 R p b 2 4 x L 0 l u c H V 0 c y 9 B d X R v U m V t b 3 Z l Z E N v b H V t b n M x L n t C T j I 1 O T A s M T Y y f S Z x d W 9 0 O y w m c X V v d D t T Z W N 0 a W 9 u M S 9 J b n B 1 d H M v Q X V 0 b 1 J l b W 9 2 Z W R D b 2 x 1 b W 5 z M S 5 7 U 1 l T M D M s M T Y z f S Z x d W 9 0 O y w m c X V v d D t T Z W N 0 a W 9 u M S 9 J b n B 1 d H M v Q X V 0 b 1 J l b W 9 2 Z W R D b 2 x 1 b W 5 z M S 5 7 Q k 0 5 M D J F Q 1 d X L D E 2 N H 0 m c X V v d D s s J n F 1 b 3 Q 7 U 2 V j d G l v b j E v S W 5 w d X R z L 0 F 1 d G 9 S Z W 1 v d m V k Q 2 9 s d W 1 u c z E u e 0 J N O T A y R U N O U C w x N j V 9 J n F 1 b 3 Q 7 L C Z x d W 9 0 O 1 N l Y 3 R p b 2 4 x L 0 l u c H V 0 c y 9 B d X R v U m V t b 3 Z l Z E N v b H V t b n M x L n t C T T E w M k V D V 1 I s M T Y 2 f S Z x d W 9 0 O y w m c X V v d D t T Z W N 0 a W 9 u M S 9 J b n B 1 d H M v Q X V 0 b 1 J l b W 9 2 Z W R D b 2 x 1 b W 5 z M S 5 7 Q k 4 x N T A w L D E 2 N 3 0 m c X V v d D s s J n F 1 b 3 Q 7 U 2 V j d G l v b j E v S W 5 w d X R z L 0 F 1 d G 9 S Z W 1 v d m V k Q 2 9 s d W 1 u c z E u e 0 J O M T U w M S w x N j h 9 J n F 1 b 3 Q 7 L C Z x d W 9 0 O 1 N l Y 3 R p b 2 4 x L 0 l u c H V 0 c y 9 B d X R v U m V t b 3 Z l Z E N v b H V t b n M x L n t C T j Q 4 M z B T L D E 2 O X 0 m c X V v d D s s J n F 1 b 3 Q 7 U 2 V j d G l v b j E v S W 5 w d X R z L 0 F 1 d G 9 S Z W 1 v d m V k Q 2 9 s d W 1 u c z E u e 0 J O M T A w M F 9 D Q T I y X 0 E s M T c w f S Z x d W 9 0 O y w m c X V v d D t T Z W N 0 a W 9 u M S 9 J b n B 1 d H M v Q X V 0 b 1 J l b W 9 2 Z W R D b 2 x 1 b W 5 z M S 5 7 Q k 4 x M D A w U F J N X 0 N B M j J f Q S w x N z F 9 J n F 1 b 3 Q 7 L C Z x d W 9 0 O 1 N l Y 3 R p b 2 4 x L 0 l u c H V 0 c y 9 B d X R v U m V t b 3 Z l Z E N v b H V t b n M x L n t C T j I z M D B f Q 0 E y M l 9 B L D E 3 M n 0 m c X V v d D s s J n F 1 b 3 Q 7 U 2 V j d G l v b j E v S W 5 w d X R z L 0 F 1 d G 9 S Z W 1 v d m V k Q 2 9 s d W 1 u c z E u e 0 J O M j M w N V 9 D Q T I y X 0 E s M T c z f S Z x d W 9 0 O y w m c X V v d D t T Z W N 0 a W 9 u M S 9 J b n B 1 d H M v Q X V 0 b 1 J l b W 9 2 Z W R D b 2 x 1 b W 5 z M S 5 7 Q k 4 y M z E w X 0 N B M j J f Q S w x N z R 9 J n F 1 b 3 Q 7 L C Z x d W 9 0 O 1 N l Y 3 R p b 2 4 x L 0 l u c H V 0 c y 9 B d X R v U m V t b 3 Z l Z E N v b H V t b n M x L n t C T j I z M T V f Q 0 E y M l 9 B L D E 3 N X 0 m c X V v d D s s J n F 1 b 3 Q 7 U 2 V j d G l v b j E v S W 5 w d X R z L 0 F 1 d G 9 S Z W 1 v d m V k Q 2 9 s d W 1 u c z E u e 0 J O M j M y N V 9 D Q T I y X 0 E s M T c 2 f S Z x d W 9 0 O y w m c X V v d D t T Z W N 0 a W 9 u M S 9 J b n B 1 d H M v Q X V 0 b 1 J l b W 9 2 Z W R D b 2 x 1 b W 5 z M S 5 7 Q k 4 y M z I 3 X 0 N B M j J f Q S w x N z d 9 J n F 1 b 3 Q 7 L C Z x d W 9 0 O 1 N l Y 3 R p b 2 4 x L 0 l u c H V 0 c y 9 B d X R v U m V t b 3 Z l Z E N v b H V t b n M x L n t C T j I z N D V B X 0 N B M j J f Q S w x N z h 9 J n F 1 b 3 Q 7 L C Z x d W 9 0 O 1 N l Y 3 R p b 2 4 x L 0 l u c H V 0 c y 9 B d X R v U m V t b 3 Z l Z E N v b H V t b n M x L n t C T j Q w M D A s M T c 5 f S Z x d W 9 0 O y w m c X V v d D t T Z W N 0 a W 9 u M S 9 J b n B 1 d H M v Q X V 0 b 1 J l b W 9 2 Z W R D b 2 x 1 b W 5 z M S 5 7 Q k 4 0 M D A x L D E 4 M H 0 m c X V v d D s s J n F 1 b 3 Q 7 U 2 V j d G l v b j E v S W 5 w d X R z L 0 F 1 d G 9 S Z W 1 v d m V k Q 2 9 s d W 1 u c z E u e 0 J O N D A w M i w x O D F 9 J n F 1 b 3 Q 7 L C Z x d W 9 0 O 1 N l Y 3 R p b 2 4 x L 0 l u c H V 0 c y 9 B d X R v U m V t b 3 Z l Z E N v b H V t b n M x L n t C T j Q w M T M s M T g y f S Z x d W 9 0 O y w m c X V v d D t T Z W N 0 a W 9 u M S 9 J b n B 1 d H M v Q X V 0 b 1 J l b W 9 2 Z W R D b 2 x 1 b W 5 z M S 5 7 Q k 4 0 M D E 0 L D E 4 M 3 0 m c X V v d D s s J n F 1 b 3 Q 7 U 2 V j d G l v b j E v S W 5 w d X R z L 0 F 1 d G 9 S Z W 1 v d m V k Q 2 9 s d W 1 u c z E u e 0 J O N D U w M C w x O D R 9 J n F 1 b 3 Q 7 L C Z x d W 9 0 O 1 N l Y 3 R p b 2 4 x L 0 l u c H V 0 c y 9 B d X R v U m V t b 3 Z l Z E N v b H V t b n M x L n t C T j Q 1 M D E s M T g 1 f S Z x d W 9 0 O y w m c X V v d D t T Z W N 0 a W 9 u M S 9 J b n B 1 d H M v Q X V 0 b 1 J l b W 9 2 Z W R D b 2 x 1 b W 5 z M S 5 7 Q k 4 0 N T A 5 L D E 4 N n 0 m c X V v d D s s J n F 1 b 3 Q 7 U 2 V j d G l v b j E v S W 5 w d X R z L 0 F 1 d G 9 S Z W 1 v d m V k Q 2 9 s d W 1 u c z E u e 0 J O N D U x M C w x O D d 9 J n F 1 b 3 Q 7 L C Z x d W 9 0 O 1 N l Y 3 R p b 2 4 x L 0 l u c H V 0 c y 9 B d X R v U m V t b 3 Z l Z E N v b H V t b n M x L n t C T j I x M D B N V E 8 s M T g 4 f S Z x d W 9 0 O y w m c X V v d D t T Z W N 0 a W 9 u M S 9 J b n B 1 d H M v Q X V 0 b 1 J l b W 9 2 Z W R D b 2 x 1 b W 5 z M S 5 7 Q k 4 x N z Y 1 L D E 4 O X 0 m c X V v d D s s J n F 1 b 3 Q 7 U 2 V j d G l v b j E v S W 5 w d X R z L 0 F 1 d G 9 S Z W 1 v d m V k Q 2 9 s d W 1 u c z E u e 0 J O M T c 2 N y w x O T B 9 J n F 1 b 3 Q 7 L C Z x d W 9 0 O 1 N l Y 3 R p b 2 4 x L 0 l u c H V 0 c y 9 B d X R v U m V t b 3 Z l Z E N v b H V t b n M x L n t C T j I x N j E s M T k x f S Z x d W 9 0 O y w m c X V v d D t T Z W N 0 a W 9 u M S 9 J b n B 1 d H M v Q X V 0 b 1 J l b W 9 2 Z W R D b 2 x 1 b W 5 z M S 5 7 Q k 4 y M T A w L D E 5 M n 0 m c X V v d D t d L C Z x d W 9 0 O 0 N v b H V t b k N v d W 5 0 J n F 1 b 3 Q 7 O j E 5 M y w m c X V v d D t L Z X l D b 2 x 1 b W 5 O Y W 1 l c y Z x d W 9 0 O z p b X S w m c X V v d D t D b 2 x 1 b W 5 J Z G V u d G l 0 a W V z J n F 1 b 3 Q 7 O l s m c X V v d D t T Z W N 0 a W 9 u M S 9 J b n B 1 d H M v Q X V 0 b 1 J l b W 9 2 Z W R D b 2 x 1 b W 5 z M S 5 7 Y 2 9 t c G F u e W N v Z G U s M H 0 m c X V v d D s s J n F 1 b 3 Q 7 U 2 V j d G l v b j E v S W 5 w d X R z L 0 F 1 d G 9 S Z W 1 v d m V k Q 2 9 s d W 1 u c z E u e 2 Z p b m F u Y 2 l h b C B 5 Z W F y L D F 9 J n F 1 b 3 Q 7 L C Z x d W 9 0 O 1 N l Y 3 R p b 2 4 x L 0 l u c H V 0 c y 9 B d X R v U m V t b 3 Z l Z E N v b H V t b n M x L n t D X 0 N E M D A x N F 9 Q U j E 5 V 1 c x L D J 9 J n F 1 b 3 Q 7 L C Z x d W 9 0 O 1 N l Y 3 R p b 2 4 x L 0 l u c H V 0 c y 9 B d X R v U m V t b 3 Z l Z E N v b H V t b n M x L n t X U z A x M D A x V 1 I s M 3 0 m c X V v d D s s J n F 1 b 3 Q 7 U 2 V j d G l v b j E v S W 5 w d X R z L 0 F 1 d G 9 S Z W 1 v d m V k Q 2 9 s d W 1 u c z E u e 1 d T M D E w M D J X U i w 0 f S Z x d W 9 0 O y w m c X V v d D t T Z W N 0 a W 9 u M S 9 J b n B 1 d H M v Q X V 0 b 1 J l b W 9 2 Z W R D b 2 x 1 b W 5 z M S 5 7 V 1 M w M T A w N F d S L D V 9 J n F 1 b 3 Q 7 L C Z x d W 9 0 O 1 N l Y 3 R p b 2 4 x L 0 l u c H V 0 c y 9 B d X R v U m V t b 3 Z l Z E N v b H V t b n M x L n t C T T M z O U l X U i w 2 f S Z x d W 9 0 O y w m c X V v d D t T Z W N 0 a W 9 u M S 9 J b n B 1 d H M v Q X V 0 b 1 J l b W 9 2 Z W R D b 2 x 1 b W 5 z M S 5 7 Q k 0 z M z l O S V d S L D d 9 J n F 1 b 3 Q 7 L C Z x d W 9 0 O 1 N l Y 3 R p b 2 4 x L 0 l u c H V 0 c y 9 B d X R v U m V t b 3 Z l Z E N v b H V t b n M x L n t C T T M z O U 9 X U i w 4 f S Z x d W 9 0 O y w m c X V v d D t T Z W N 0 a W 9 u M S 9 J b n B 1 d H M v Q X V 0 b 1 J l b W 9 2 Z W R D b 2 x 1 b W 5 z M S 5 7 V 1 M x M D E y V 1 I s O X 0 m c X V v d D s s J n F 1 b 3 Q 7 U 2 V j d G l v b j E v S W 5 w d X R z L 0 F 1 d G 9 S Z W 1 v d m V k Q 2 9 s d W 1 u c z E u e 1 d T M T A x M 1 d S L D E w f S Z x d W 9 0 O y w m c X V v d D t T Z W N 0 a W 9 u M S 9 J b n B 1 d H M v Q X V 0 b 1 J l b W 9 2 Z W R D b 2 x 1 b W 5 z M S 5 7 Q k 0 y M D J S V 0 Q s M T F 9 J n F 1 b 3 Q 7 L C Z x d W 9 0 O 1 N l Y 3 R p b 2 4 x L 0 l u c H V 0 c y 9 B d X R v U m V t b 3 Z l Z E N v b H V t b n M x L n t C T T M z N l J X R C w x M n 0 m c X V v d D s s J n F 1 b 3 Q 7 U 2 V j d G l v b j E v S W 5 w d X R z L 0 F 1 d G 9 S Z W 1 v d m V k Q 2 9 s d W 1 u c z E u e 0 J N M j Q w U l d E L D E z f S Z x d W 9 0 O y w m c X V v d D t T Z W N 0 a W 9 u M S 9 J b n B 1 d H M v Q X V 0 b 1 J l b W 9 2 Z W R D b 2 x 1 b W 5 z M S 5 7 Q k 0 z M z l J U l d E L D E 0 f S Z x d W 9 0 O y w m c X V v d D t T Z W N 0 a W 9 u M S 9 J b n B 1 d H M v Q X V 0 b 1 J l b W 9 2 Z W R D b 2 x 1 b W 5 z M S 5 7 Q k 0 z M z l O S V J X R C w x N X 0 m c X V v d D s s J n F 1 b 3 Q 7 U 2 V j d G l v b j E v S W 5 w d X R z L 0 F 1 d G 9 S Z W 1 v d m V k Q 2 9 s d W 1 u c z E u e 0 J N M z M 5 T 1 J X R C w x N n 0 m c X V v d D s s J n F 1 b 3 Q 7 U 2 V j d G l v b j E v S W 5 w d X R z L 0 F 1 d G 9 S Z W 1 v d m V k Q 2 9 s d W 1 u c z E u e 0 J D M z A 0 N D V S V 0 Q s M T d 9 J n F 1 b 3 Q 7 L C Z x d W 9 0 O 1 N l Y 3 R p b 2 4 x L 0 l u c H V 0 c y 9 B d X R v U m V t b 3 Z l Z E N v b H V t b n M x L n t D V z A w M D M 2 U l d E L D E 4 f S Z x d W 9 0 O y w m c X V v d D t T Z W N 0 a W 9 u M S 9 J b n B 1 d H M v Q X V 0 b 1 J l b W 9 2 Z W R D b 2 x 1 b W 5 z M S 5 7 Q k 0 x M D J X V C w x O X 0 m c X V v d D s s J n F 1 b 3 Q 7 U 2 V j d G l v b j E v S W 5 w d X R z L 0 F 1 d G 9 S Z W 1 v d m V k Q 2 9 s d W 1 u c z E u e 0 J N M z M 2 V 1 Q s M j B 9 J n F 1 b 3 Q 7 L C Z x d W 9 0 O 1 N l Y 3 R p b 2 4 x L 0 l u c H V 0 c y 9 B d X R v U m V t b 3 Z l Z E N v b H V t b n M x L n t C T T E 0 M F d U L D I x f S Z x d W 9 0 O y w m c X V v d D t T Z W N 0 a W 9 u M S 9 J b n B 1 d H M v Q X V 0 b 1 J l b W 9 2 Z W R D b 2 x 1 b W 5 z M S 5 7 Q k 0 z M z l J V 1 Q s M j J 9 J n F 1 b 3 Q 7 L C Z x d W 9 0 O 1 N l Y 3 R p b 2 4 x L 0 l u c H V 0 c y 9 B d X R v U m V t b 3 Z l Z E N v b H V t b n M x L n t C T T M z O U 5 J V 1 Q s M j N 9 J n F 1 b 3 Q 7 L C Z x d W 9 0 O 1 N l Y 3 R p b 2 4 x L 0 l u c H V 0 c y 9 B d X R v U m V t b 3 Z l Z E N v b H V t b n M x L n t C T T M z O U 9 X V C w y N H 0 m c X V v d D s s J n F 1 b 3 Q 7 U 2 V j d G l v b j E v S W 5 w d X R z L 0 F 1 d G 9 S Z W 1 v d m V k Q 2 9 s d W 1 u c z E u e 0 J D M z A 0 N D V X V C w y N X 0 m c X V v d D s s J n F 1 b 3 Q 7 U 2 V j d G l v b j E v S W 5 w d X R z L 0 F 1 d G 9 S Z W 1 v d m V k Q 2 9 s d W 1 u c z E u e 0 N X M D A w M z Z X V C w y N n 0 m c X V v d D s s J n F 1 b 3 Q 7 U 2 V j d G l v b j E v S W 5 w d X R z L 0 F 1 d G 9 S Z W 1 v d m V k Q 2 9 s d W 1 u c z E u e 0 J N M j A y V F d E L D I 3 f S Z x d W 9 0 O y w m c X V v d D t T Z W N 0 a W 9 u M S 9 J b n B 1 d H M v Q X V 0 b 1 J l b W 9 2 Z W R D b 2 x 1 b W 5 z M S 5 7 Q k 0 z M z Z U V 0 Q s M j h 9 J n F 1 b 3 Q 7 L C Z x d W 9 0 O 1 N l Y 3 R p b 2 4 x L 0 l u c H V 0 c y 9 B d X R v U m V t b 3 Z l Z E N v b H V t b n M x L n t C T T I 0 M F R X R C w y O X 0 m c X V v d D s s J n F 1 b 3 Q 7 U 2 V j d G l v b j E v S W 5 w d X R z L 0 F 1 d G 9 S Z W 1 v d m V k Q 2 9 s d W 1 u c z E u e 0 J N M z M 5 S V R X R C w z M H 0 m c X V v d D s s J n F 1 b 3 Q 7 U 2 V j d G l v b j E v S W 5 w d X R z L 0 F 1 d G 9 S Z W 1 v d m V k Q 2 9 s d W 1 u c z E u e 0 J N M z M 5 T k l U V 0 Q s M z F 9 J n F 1 b 3 Q 7 L C Z x d W 9 0 O 1 N l Y 3 R p b 2 4 x L 0 l u c H V 0 c y 9 B d X R v U m V t b 3 Z l Z E N v b H V t b n M x L n t C T T M z O U 9 X R C w z M n 0 m c X V v d D s s J n F 1 b 3 Q 7 U 2 V j d G l v b j E v S W 5 w d X R z L 0 F 1 d G 9 S Z W 1 v d m V k Q 2 9 s d W 1 u c z E u e 0 J D M z A 0 N D V U V 0 Q s M z N 9 J n F 1 b 3 Q 7 L C Z x d W 9 0 O 1 N l Y 3 R p b 2 4 x L 0 l u c H V 0 c y 9 B d X R v U m V t b 3 Z l Z E N v b H V t b n M x L n t D V z A w M D M 2 V F d E L D M 0 f S Z x d W 9 0 O y w m c X V v d D t T Z W N 0 a W 9 u M S 9 J b n B 1 d H M v Q X V 0 b 1 J l b W 9 2 Z W R D b 2 x 1 b W 5 z M S 5 7 V 1 M x M D A x Q 0 F X L D M 1 f S Z x d W 9 0 O y w m c X V v d D t T Z W N 0 a W 9 u M S 9 J b n B 1 d H M v Q X V 0 b 1 J l b W 9 2 Z W R D b 2 x 1 b W 5 z M S 5 7 V 1 M w M T A w M k N B V y w z N n 0 m c X V v d D s s J n F 1 b 3 Q 7 U 2 V j d G l v b j E v S W 5 w d X R z L 0 F 1 d G 9 S Z W 1 v d m V k Q 2 9 s d W 1 u c z E u e 1 d T M D E w M D R D Q V c s M z d 9 J n F 1 b 3 Q 7 L C Z x d W 9 0 O 1 N l Y 3 R p b 2 4 x L 0 l u c H V 0 c y 9 B d X R v U m V t b 3 Z l Z E N v b H V t b n M x L n t C T T M z O U l D Q V d f M j A s M z h 9 J n F 1 b 3 Q 7 L C Z x d W 9 0 O 1 N l Y 3 R p b 2 4 x L 0 l u c H V 0 c y 9 B d X R v U m V t b 3 Z l Z E N v b H V t b n M x L n t C T T M z O U 5 J Q 0 F X X z I w L D M 5 f S Z x d W 9 0 O y w m c X V v d D t T Z W N 0 a W 9 u M S 9 J b n B 1 d H M v Q X V 0 b 1 J l b W 9 2 Z W R D b 2 x 1 b W 5 z M S 5 7 Q k 0 z M z l P Q 0 F X X z I w L D Q w f S Z x d W 9 0 O y w m c X V v d D t T Z W N 0 a W 9 u M S 9 J b n B 1 d H M v Q X V 0 b 1 J l b W 9 2 Z W R D b 2 x 1 b W 5 z M S 5 7 V 1 M x M D E y Q 0 F X L D Q x f S Z x d W 9 0 O y w m c X V v d D t T Z W N 0 a W 9 u M S 9 J b n B 1 d H M v Q X V 0 b 1 J l b W 9 2 Z W R D b 2 x 1 b W 5 z M S 5 7 V 1 M x M D E z Q 0 F X L D Q y f S Z x d W 9 0 O y w m c X V v d D t T Z W N 0 a W 9 u M S 9 J b n B 1 d H M v Q X V 0 b 1 J l b W 9 2 Z W R D b 2 x 1 b W 5 z M S 5 7 Q V B Q M j h S U l 9 X M D A w M i w 0 M 3 0 m c X V v d D s s J n F 1 b 3 Q 7 U 2 V j d G l v b j E v S W 5 w d X R z L 0 F 1 d G 9 S Z W 1 v d m V k Q 2 9 s d W 1 u c z E u e 0 F Q U D I 4 U l J f V z A w M D M s N D R 9 J n F 1 b 3 Q 7 L C Z x d W 9 0 O 1 N l Y 3 R p b 2 4 x L 0 l u c H V 0 c y 9 B d X R v U m V t b 3 Z l Z E N v b H V t b n M x L n t X M z A w M l d S L D Q 1 f S Z x d W 9 0 O y w m c X V v d D t T Z W N 0 a W 9 u M S 9 J b n B 1 d H M v Q X V 0 b 1 J l b W 9 2 Z W R D b 2 x 1 b W 5 z M S 5 7 V z M w M D J U V 0 Q s N D Z 9 J n F 1 b 3 Q 7 L C Z x d W 9 0 O 1 N l Y 3 R p b 2 4 x L 0 l u c H V 0 c y 9 B d X R v U m V t b 3 Z l Z E N v b H V t b n M x L n t X M z A w M k N B V 1 8 y M C w 0 N 3 0 m c X V v d D s s J n F 1 b 3 Q 7 U 2 V j d G l v b j E v S W 5 w d X R z L 0 F 1 d G 9 S Z W 1 v d m V k Q 2 9 s d W 1 u c z E u e 1 c z M D M 2 V 1 I s N D h 9 J n F 1 b 3 Q 7 L C Z x d W 9 0 O 1 N l Y 3 R p b 2 4 x L 0 l u c H V 0 c y 9 B d X R v U m V t b 3 Z l Z E N v b H V t b n M x L n t X M z A z N l R X R C w 0 O X 0 m c X V v d D s s J n F 1 b 3 Q 7 U 2 V j d G l v b j E v S W 5 w d X R z L 0 F 1 d G 9 S Z W 1 v d m V k Q 2 9 s d W 1 u c z E u e 1 c z M D M 2 Q 0 F X X z I w L D U w f S Z x d W 9 0 O y w m c X V v d D t T Z W N 0 a W 9 u M S 9 J b n B 1 d H M v Q X V 0 b 1 J l b W 9 2 Z W R D b 2 x 1 b W 5 z M S 5 7 V z M w M z J X U i w 1 M X 0 m c X V v d D s s J n F 1 b 3 Q 7 U 2 V j d G l v b j E v S W 5 w d X R z L 0 F 1 d G 9 S Z W 1 v d m V k Q 2 9 s d W 1 u c z E u e 1 c z M D M y V F d E L D U y f S Z x d W 9 0 O y w m c X V v d D t T Z W N 0 a W 9 u M S 9 J b n B 1 d H M v Q X V 0 b 1 J l b W 9 2 Z W R D b 2 x 1 b W 5 z M S 5 7 V z M w M z J U T 1 Q s N T N 9 J n F 1 b 3 Q 7 L C Z x d W 9 0 O 1 N l Y 3 R p b 2 4 x L 0 l u c H V 0 c y 9 B d X R v U m V t b 3 Z l Z E N v b H V t b n M x L n t C M D I w M U R T Q 1 R E V 0 5 D L D U 0 f S Z x d W 9 0 O y w m c X V v d D t T Z W N 0 a W 9 u M S 9 J b n B 1 d H M v Q X V 0 b 1 J l b W 9 2 Z W R D b 2 x 1 b W 5 z M S 5 7 Q j A y M D F E U 0 N U R F d O T y w 1 N X 0 m c X V v d D s s J n F 1 b 3 Q 7 U 2 V j d G l v b j E v S W 5 w d X R z L 0 F 1 d G 9 S Z W 1 v d m V k Q 2 9 s d W 1 u c z E u e 0 I w M j A x R F N S V E R X T k M s N T Z 9 J n F 1 b 3 Q 7 L C Z x d W 9 0 O 1 N l Y 3 R p b 2 4 x L 0 l u c H V 0 c y 9 B d X R v U m V t b 3 Z l Z E N v b H V t b n M x L n t C M D I w M U R T U l R E V 0 5 P L D U 3 f S Z x d W 9 0 O y w m c X V v d D t T Z W N 0 a W 9 u M S 9 J b n B 1 d H M v Q X V 0 b 1 J l b W 9 2 Z W R D b 2 x 1 b W 5 z M S 5 7 Q j A y M D F E U 0 l U R F d O Q y w 1 O H 0 m c X V v d D s s J n F 1 b 3 Q 7 U 2 V j d G l v b j E v S W 5 w d X R z L 0 F 1 d G 9 S Z W 1 v d m V k Q 2 9 s d W 1 u c z E u e 0 I w M j A x R F N J V E R X T k 8 s N T l 9 J n F 1 b 3 Q 7 L C Z x d W 9 0 O 1 N l Y 3 R p b 2 4 x L 0 l u c H V 0 c y 9 B d X R v U m V t b 3 Z l Z E N v b H V t b n M x L n t C M D I w M U R T R F R E V 0 5 D L D Y w f S Z x d W 9 0 O y w m c X V v d D t T Z W N 0 a W 9 u M S 9 J b n B 1 d H M v Q X V 0 b 1 J l b W 9 2 Z W R D b 2 x 1 b W 5 z M S 5 7 Q j A y M D F E U 0 R U R F d O T y w 2 M X 0 m c X V v d D s s J n F 1 b 3 Q 7 U 2 V j d G l v b j E v S W 5 w d X R z L 0 F 1 d G 9 S Z W 1 v d m V k Q 2 9 s d W 1 u c z E u e 0 I w M j A x R F N P V E R X T k M s N j J 9 J n F 1 b 3 Q 7 L C Z x d W 9 0 O 1 N l Y 3 R p b 2 4 x L 0 l u c H V 0 c y 9 B d X R v U m V t b 3 Z l Z E N v b H V t b n M x L n t C M D I w M U R T T 1 R E V 0 5 P L D Y z f S Z x d W 9 0 O y w m c X V v d D t T Z W N 0 a W 9 u M S 9 J b n B 1 d H M v Q X V 0 b 1 J l b W 9 2 Z W R D b 2 x 1 b W 5 z M S 5 7 Q k 4 0 M D E y X 1 d S L D Y 0 f S Z x d W 9 0 O y w m c X V v d D t T Z W N 0 a W 9 u M S 9 J b n B 1 d H M v Q X V 0 b 1 J l b W 9 2 Z W R D b 2 x 1 b W 5 z M S 5 7 Q k 4 0 M D E y X 1 J X R C w 2 N X 0 m c X V v d D s s J n F 1 b 3 Q 7 U 2 V j d G l v b j E v S W 5 w d X R z L 0 F 1 d G 9 S Z W 1 v d m V k Q 2 9 s d W 1 u c z E u e 0 J O N D A x M l 9 X V C w 2 N n 0 m c X V v d D s s J n F 1 b 3 Q 7 U 2 V j d G l v b j E v S W 5 w d X R z L 0 F 1 d G 9 S Z W 1 v d m V k Q 2 9 s d W 1 u c z E u e 0 J O N D A x M l 9 U V 0 Q s N j d 9 J n F 1 b 3 Q 7 L C Z x d W 9 0 O 1 N l Y 3 R p b 2 4 x L 0 l u c H V 0 c y 9 B d X R v U m V t b 3 Z l Z E N v b H V t b n M x L n t C T j Q w M T J f V 1 c s N j h 9 J n F 1 b 3 Q 7 L C Z x d W 9 0 O 1 N l Y 3 R p b 2 4 x L 0 l u c H V 0 c y 9 B d X R v U m V t b 3 Z l Z E N v b H V t b n M x L n t C M D I w M U R T V 0 F E S i w 2 O X 0 m c X V v d D s s J n F 1 b 3 Q 7 U 2 V j d G l v b j E v S W 5 w d X R z L 0 F 1 d G 9 S Z W 1 v d m V k Q 2 9 s d W 1 u c z E u e 0 J O N D g z M y w 3 M H 0 m c X V v d D s s J n F 1 b 3 Q 7 U 2 V j d G l v b j E v S W 5 w d X R z L 0 F 1 d G 9 S Z W 1 v d m V k Q 2 9 s d W 1 u c z E u e 0 J O N D g z N C w 3 M X 0 m c X V v d D s s J n F 1 b 3 Q 7 U 2 V j d G l v b j E v S W 5 w d X R z L 0 F 1 d G 9 S Z W 1 v d m V k Q 2 9 s d W 1 u c z E u e 0 J O N D g z O C w 3 M n 0 m c X V v d D s s J n F 1 b 3 Q 7 U 2 V j d G l v b j E v S W 5 w d X R z L 0 F 1 d G 9 S Z W 1 v d m V k Q 2 9 s d W 1 u c z E u e 0 J O N D g 0 O C w 3 M 3 0 m c X V v d D s s J n F 1 b 3 Q 7 U 2 V j d G l v b j E v S W 5 w d X R z L 0 F 1 d G 9 S Z W 1 v d m V k Q 2 9 s d W 1 u c z E u e 0 J O N D g 0 N i w 3 N H 0 m c X V v d D s s J n F 1 b 3 Q 7 U 2 V j d G l v b j E v S W 5 w d X R z L 0 F 1 d G 9 S Z W 1 v d m V k Q 2 9 s d W 1 u c z E u e 0 J O N D g 0 N y w 3 N X 0 m c X V v d D s s J n F 1 b 3 Q 7 U 2 V j d G l v b j E v S W 5 w d X R z L 0 F 1 d G 9 S Z W 1 v d m V k Q 2 9 s d W 1 u c z E u e 0 J O N D g z M C w 3 N n 0 m c X V v d D s s J n F 1 b 3 Q 7 U 2 V j d G l v b j E v S W 5 w d X R z L 0 F 1 d G 9 S Z W 1 v d m V k Q 2 9 s d W 1 u c z E u e 0 J O N D g 0 O S w 3 N 3 0 m c X V v d D s s J n F 1 b 3 Q 7 U 2 V j d G l v b j E v S W 5 w d X R z L 0 F 1 d G 9 S Z W 1 v d m V k Q 2 9 s d W 1 u c z E u e 0 J O N D g z N S w 3 O H 0 m c X V v d D s s J n F 1 b 3 Q 7 U 2 V j d G l v b j E v S W 5 w d X R z L 0 F 1 d G 9 S Z W 1 v d m V k Q 2 9 s d W 1 u c z E u e 0 J O N D g 1 M S w 3 O X 0 m c X V v d D s s J n F 1 b 3 Q 7 U 2 V j d G l v b j E v S W 5 w d X R z L 0 F 1 d G 9 S Z W 1 v d m V k Q 2 9 s d W 1 u c z E u e 0 J O N D g 1 M i w 4 M H 0 m c X V v d D s s J n F 1 b 3 Q 7 U 2 V j d G l v b j E v S W 5 w d X R z L 0 F 1 d G 9 S Z W 1 v d m V k Q 2 9 s d W 1 u c z E u e 0 J O N D g 1 M y w 4 M X 0 m c X V v d D s s J n F 1 b 3 Q 7 U 2 V j d G l v b j E v S W 5 w d X R z L 0 F 1 d G 9 S Z W 1 v d m V k Q 2 9 s d W 1 u c z E u e 0 J O N D g 0 M y w 4 M n 0 m c X V v d D s s J n F 1 b 3 Q 7 U 2 V j d G l v b j E v S W 5 w d X R z L 0 F 1 d G 9 S Z W 1 v d m V k Q 2 9 s d W 1 u c z E u e 0 J O M T A x O T A s O D N 9 J n F 1 b 3 Q 7 L C Z x d W 9 0 O 1 N l Y 3 R p b 2 4 x L 0 l u c H V 0 c y 9 B d X R v U m V t b 3 Z l Z E N v b H V t b n M x L n t C T j E w M T k x L D g 0 f S Z x d W 9 0 O y w m c X V v d D t T Z W N 0 a W 9 u M S 9 J b n B 1 d H M v Q X V 0 b 1 J l b W 9 2 Z W R D b 2 x 1 b W 5 z M S 5 7 V z U w M D M s O D V 9 J n F 1 b 3 Q 7 L C Z x d W 9 0 O 1 N l Y 3 R p b 2 4 x L 0 l u c H V 0 c y 9 B d X R v U m V t b 3 Z l Z E N v b H V t b n M x L n t X N T A w M 0 N B U C w 4 N n 0 m c X V v d D s s J n F 1 b 3 Q 7 U 2 V j d G l v b j E v S W 5 w d X R z L 0 F 1 d G 9 S Z W 1 v d m V k Q 2 9 s d W 1 u c z E u e 0 J O M T A y O T A s O D d 9 J n F 1 b 3 Q 7 L C Z x d W 9 0 O 1 N l Y 3 R p b 2 4 x L 0 l u c H V 0 c y 9 B d X R v U m V t b 3 Z l Z E N v b H V t b n M x L n t C T j Q 4 N j E s O D h 9 J n F 1 b 3 Q 7 L C Z x d W 9 0 O 1 N l Y 3 R p b 2 4 x L 0 l u c H V 0 c y 9 B d X R v U m V t b 3 Z l Z E N v b H V t b n M x L n t C T j Q 4 N j I s O D l 9 J n F 1 b 3 Q 7 L C Z x d W 9 0 O 1 N l Y 3 R p b 2 4 x L 0 l u c H V 0 c y 9 B d X R v U m V t b 3 Z l Z E N v b H V t b n M x L n t D U E 1 X M D A 5 O C w 5 M H 0 m c X V v d D s s J n F 1 b 3 Q 7 U 2 V j d G l v b j E v S W 5 w d X R z L 0 F 1 d G 9 S Z W 1 v d m V k Q 2 9 s d W 1 u c z E u e 0 N Q T V c w M T A 0 L D k x f S Z x d W 9 0 O y w m c X V v d D t T Z W N 0 a W 9 u M S 9 J b n B 1 d H M v Q X V 0 b 1 J l b W 9 2 Z W R D b 2 x 1 b W 5 z M S 5 7 Q 1 B N V z A x M T A s O T J 9 J n F 1 b 3 Q 7 L C Z x d W 9 0 O 1 N l Y 3 R p b 2 4 x L 0 l u c H V 0 c y 9 B d X R v U m V t b 3 Z l Z E N v b H V t b n M x L n t D U E 1 X M D E x N i w 5 M 3 0 m c X V v d D s s J n F 1 b 3 Q 7 U 2 V j d G l v b j E v S W 5 w d X R z L 0 F 1 d G 9 S Z W 1 v d m V k Q 2 9 s d W 1 u c z E u e 0 N Q T V c w M T Y 1 L D k 0 f S Z x d W 9 0 O y w m c X V v d D t T Z W N 0 a W 9 u M S 9 J b n B 1 d H M v Q X V 0 b 1 J l b W 9 2 Z W R D b 2 x 1 b W 5 z M S 5 7 Q 1 B N V z A x N j Y s O T V 9 J n F 1 b 3 Q 7 L C Z x d W 9 0 O 1 N l Y 3 R p b 2 4 x L 0 l u c H V 0 c y 9 B d X R v U m V t b 3 Z l Z E N v b H V t b n M x L n t D U E 1 X M D E 2 N y w 5 N n 0 m c X V v d D s s J n F 1 b 3 Q 7 U 2 V j d G l v b j E v S W 5 w d X R z L 0 F 1 d G 9 S Z W 1 v d m V k Q 2 9 s d W 1 u c z E u e 0 N Q T V c w M D I 3 L D k 3 f S Z x d W 9 0 O y w m c X V v d D t T Z W N 0 a W 9 u M S 9 J b n B 1 d H M v Q X V 0 b 1 J l b W 9 2 Z W R D b 2 x 1 b W 5 z M S 5 7 Q 1 B N V z A w M z M s O T h 9 J n F 1 b 3 Q 7 L C Z x d W 9 0 O 1 N l Y 3 R p b 2 4 x L 0 l u c H V 0 c y 9 B d X R v U m V t b 3 Z l Z E N v b H V t b n M x L n t D U E 1 X M D A z O S w 5 O X 0 m c X V v d D s s J n F 1 b 3 Q 7 U 2 V j d G l v b j E v S W 5 w d X R z L 0 F 1 d G 9 S Z W 1 v d m V k Q 2 9 s d W 1 u c z E u e 0 N Q T V c w M D Q 1 L D E w M H 0 m c X V v d D s s J n F 1 b 3 Q 7 U 2 V j d G l v b j E v S W 5 w d X R z L 0 F 1 d G 9 S Z W 1 v d m V k Q 2 9 s d W 1 u c z E u e 0 N Q T V c w M T g 1 L D E w M X 0 m c X V v d D s s J n F 1 b 3 Q 7 U 2 V j d G l v b j E v S W 5 w d X R z L 0 F 1 d G 9 S Z W 1 v d m V k Q 2 9 s d W 1 u c z E u e 0 N Q T V c w M T k 3 L D E w M n 0 m c X V v d D s s J n F 1 b 3 Q 7 U 2 V j d G l v b j E v S W 5 w d X R z L 0 F 1 d G 9 S Z W 1 v d m V k Q 2 9 s d W 1 u c z E u e 0 N Q T V c w M T k 4 L D E w M 3 0 m c X V v d D s s J n F 1 b 3 Q 7 U 2 V j d G l v b j E v S W 5 w d X R z L 0 F 1 d G 9 S Z W 1 v d m V k Q 2 9 s d W 1 u c z E u e 0 N Q T V c w M D F B L D E w N H 0 m c X V v d D s s J n F 1 b 3 Q 7 U 2 V j d G l v b j E v S W 5 w d X R z L 0 F 1 d G 9 S Z W 1 v d m V k Q 2 9 s d W 1 u c z E u e 0 N Q T V c w M D E 1 L D E w N X 0 m c X V v d D s s J n F 1 b 3 Q 7 U 2 V j d G l v b j E v S W 5 w d X R z L 0 F 1 d G 9 S Z W 1 v d m V k Q 2 9 s d W 1 u c z E u e 0 J O M T A 0 O T E s M T A 2 f S Z x d W 9 0 O y w m c X V v d D t T Z W N 0 a W 9 u M S 9 J b n B 1 d H M v Q X V 0 b 1 J l b W 9 2 Z W R D b 2 x 1 b W 5 z M S 5 7 Q k 4 x M D Q 5 M C w x M D d 9 J n F 1 b 3 Q 7 L C Z x d W 9 0 O 1 N l Y 3 R p b 2 4 x L 0 l u c H V 0 c y 9 B d X R v U m V t b 3 Z l Z E N v b H V t b n M x L n t C T j E w N T k w L D E w O H 0 m c X V v d D s s J n F 1 b 3 Q 7 U 2 V j d G l v b j E v S W 5 w d X R z L 0 F 1 d G 9 S Z W 1 v d m V k Q 2 9 s d W 1 u c z E u e 0 J O M T A 1 O T c s M T A 5 f S Z x d W 9 0 O y w m c X V v d D t T Z W N 0 a W 9 u M S 9 J b n B 1 d H M v Q X V 0 b 1 J l b W 9 2 Z W R D b 2 x 1 b W 5 z M S 5 7 Q k 4 x M D U 5 O C w x M T B 9 J n F 1 b 3 Q 7 L C Z x d W 9 0 O 1 N l Y 3 R p b 2 4 x L 0 l u c H V 0 c y 9 B d X R v U m V t b 3 Z l Z E N v b H V t b n M x L n t C T j E w N T k 5 L D E x M X 0 m c X V v d D s s J n F 1 b 3 Q 7 U 2 V j d G l v b j E v S W 5 w d X R z L 0 F 1 d G 9 S Z W 1 v d m V k Q 2 9 s d W 1 u c z E u e 0 N Q T V c w M D I x L D E x M n 0 m c X V v d D s s J n F 1 b 3 Q 7 U 2 V j d G l v b j E v S W 5 w d X R z L 0 F 1 d G 9 S Z W 1 v d m V k Q 2 9 s d W 1 u c z E u e 0 J O M T A 3 O T E s M T E z f S Z x d W 9 0 O y w m c X V v d D t T Z W N 0 a W 9 u M S 9 J b n B 1 d H M v Q X V 0 b 1 J l b W 9 2 Z W R D b 2 x 1 b W 5 z M S 5 7 Q k 4 x M D c 5 M C w x M T R 9 J n F 1 b 3 Q 7 L C Z x d W 9 0 O 1 N l Y 3 R p b 2 4 x L 0 l u c H V 0 c y 9 B d X R v U m V t b 3 Z l Z E N v b H V t b n M x L n t C T j E w O D k w L D E x N X 0 m c X V v d D s s J n F 1 b 3 Q 7 U 2 V j d G l v b j E v S W 5 w d X R z L 0 F 1 d G 9 S Z W 1 v d m V k Q 2 9 s d W 1 u c z E u e 0 J O M T A 4 O T c s M T E 2 f S Z x d W 9 0 O y w m c X V v d D t T Z W N 0 a W 9 u M S 9 J b n B 1 d H M v Q X V 0 b 1 J l b W 9 2 Z W R D b 2 x 1 b W 5 z M S 5 7 Q k 4 x M D g 5 O C w x M T d 9 J n F 1 b 3 Q 7 L C Z x d W 9 0 O 1 N l Y 3 R p b 2 4 x L 0 l u c H V 0 c y 9 B d X R v U m V t b 3 Z l Z E N v b H V t b n M x L n t C T j E w O D k 5 L D E x O H 0 m c X V v d D s s J n F 1 b 3 Q 7 U 2 V j d G l v b j E v S W 5 w d X R z L 0 F 1 d G 9 S Z W 1 v d m V k Q 2 9 s d W 1 u c z E u e 0 J O M T A 5 M D I s M T E 5 f S Z x d W 9 0 O y w m c X V v d D t T Z W N 0 a W 9 u M S 9 J b n B 1 d H M v Q X V 0 b 1 J l b W 9 2 Z W R D b 2 x 1 b W 5 z M S 5 7 V 1 R X M D A x T l I s M T I w f S Z x d W 9 0 O y w m c X V v d D t T Z W N 0 a W 9 u M S 9 J b n B 1 d H M v Q X V 0 b 1 J l b W 9 2 Z W R D b 2 x 1 b W 5 z M S 5 7 V 1 R X M D A y T l I s M T I x f S Z x d W 9 0 O y w m c X V v d D t T Z W N 0 a W 9 u M S 9 J b n B 1 d H M v Q X V 0 b 1 J l b W 9 2 Z W R D b 2 x 1 b W 5 z M S 5 7 V 1 R X M D A z T l I s M T I y f S Z x d W 9 0 O y w m c X V v d D t T Z W N 0 a W 9 u M S 9 J b n B 1 d H M v Q X V 0 b 1 J l b W 9 2 Z W R D b 2 x 1 b W 5 z M S 5 7 V 1 R X M D A 0 T l I s M T I z f S Z x d W 9 0 O y w m c X V v d D t T Z W N 0 a W 9 u M S 9 J b n B 1 d H M v Q X V 0 b 1 J l b W 9 2 Z W R D b 2 x 1 b W 5 z M S 5 7 V 1 R X M D A 1 T l I s M T I 0 f S Z x d W 9 0 O y w m c X V v d D t T Z W N 0 a W 9 u M S 9 J b n B 1 d H M v Q X V 0 b 1 J l b W 9 2 Z W R D b 2 x 1 b W 5 z M S 5 7 V 1 R X M D A 2 T l I s M T I 1 f S Z x d W 9 0 O y w m c X V v d D t T Z W N 0 a W 9 u M S 9 J b n B 1 d H M v Q X V 0 b 1 J l b W 9 2 Z W R D b 2 x 1 b W 5 z M S 5 7 V 1 R X M D A 3 T l I s M T I 2 f S Z x d W 9 0 O y w m c X V v d D t T Z W N 0 a W 9 u M S 9 J b n B 1 d H M v Q X V 0 b 1 J l b W 9 2 Z W R D b 2 x 1 b W 5 z M S 5 7 V 1 R X M D A 4 T l I s M T I 3 f S Z x d W 9 0 O y w m c X V v d D t T Z W N 0 a W 9 u M S 9 J b n B 1 d H M v Q X V 0 b 1 J l b W 9 2 Z W R D b 2 x 1 b W 5 z M S 5 7 V 1 R X M D A x U E 4 s M T I 4 f S Z x d W 9 0 O y w m c X V v d D t T Z W N 0 a W 9 u M S 9 J b n B 1 d H M v Q X V 0 b 1 J l b W 9 2 Z W R D b 2 x 1 b W 5 z M S 5 7 V 1 R X M D A y U E 4 s M T I 5 f S Z x d W 9 0 O y w m c X V v d D t T Z W N 0 a W 9 u M S 9 J b n B 1 d H M v Q X V 0 b 1 J l b W 9 2 Z W R D b 2 x 1 b W 5 z M S 5 7 V 1 R X M D A z U E 4 s M T M w f S Z x d W 9 0 O y w m c X V v d D t T Z W N 0 a W 9 u M S 9 J b n B 1 d H M v Q X V 0 b 1 J l b W 9 2 Z W R D b 2 x 1 b W 5 z M S 5 7 V 1 R X M D A 0 U E 4 s M T M x f S Z x d W 9 0 O y w m c X V v d D t T Z W N 0 a W 9 u M S 9 J b n B 1 d H M v Q X V 0 b 1 J l b W 9 2 Z W R D b 2 x 1 b W 5 z M S 5 7 V 1 R X M D A 1 U E 4 s M T M y f S Z x d W 9 0 O y w m c X V v d D t T Z W N 0 a W 9 u M S 9 J b n B 1 d H M v Q X V 0 b 1 J l b W 9 2 Z W R D b 2 x 1 b W 5 z M S 5 7 V 1 R X M D A 2 U E 4 s M T M z f S Z x d W 9 0 O y w m c X V v d D t T Z W N 0 a W 9 u M S 9 J b n B 1 d H M v Q X V 0 b 1 J l b W 9 2 Z W R D b 2 x 1 b W 5 z M S 5 7 V 1 R X M D A 3 U E 4 s M T M 0 f S Z x d W 9 0 O y w m c X V v d D t T Z W N 0 a W 9 u M S 9 J b n B 1 d H M v Q X V 0 b 1 J l b W 9 2 Z W R D b 2 x 1 b W 5 z M S 5 7 V 1 R X M D A 4 U E 4 s M T M 1 f S Z x d W 9 0 O y w m c X V v d D t T Z W N 0 a W 9 u M S 9 J b n B 1 d H M v Q X V 0 b 1 J l b W 9 2 Z W R D b 2 x 1 b W 5 z M S 5 7 Q k 4 x M T A w L D E z N n 0 m c X V v d D s s J n F 1 b 3 Q 7 U 2 V j d G l v b j E v S W 5 w d X R z L 0 F 1 d G 9 S Z W 1 v d m V k Q 2 9 s d W 1 u c z E u e 0 J O M T I w N C w x M z d 9 J n F 1 b 3 Q 7 L C Z x d W 9 0 O 1 N l Y 3 R p b 2 4 x L 0 l u c H V 0 c y 9 B d X R v U m V t b 3 Z l Z E N v b H V t b n M x L n t C T j E y M D A s M T M 4 f S Z x d W 9 0 O y w m c X V v d D t T Z W N 0 a W 9 u M S 9 J b n B 1 d H M v Q X V 0 b 1 J l b W 9 2 Z W R D b 2 x 1 b W 5 z M S 5 7 Q k 4 x M j A 4 L D E z O X 0 m c X V v d D s s J n F 1 b 3 Q 7 U 2 V j d G l v b j E v S W 5 w d X R z L 0 F 1 d G 9 S Z W 1 v d m V k Q 2 9 s d W 1 u c z E u e 0 J O M T E 1 O T A s M T Q w f S Z x d W 9 0 O y w m c X V v d D t T Z W N 0 a W 9 u M S 9 J b n B 1 d H M v Q X V 0 b 1 J l b W 9 2 Z W R D b 2 x 1 b W 5 z M S 5 7 Q k 4 x M T M w M E N B U C w x N D F 9 J n F 1 b 3 Q 7 L C Z x d W 9 0 O 1 N l Y 3 R p b 2 4 x L 0 l u c H V 0 c y 9 B d X R v U m V t b 3 Z l Z E N v b H V t b n M x L n t C T j E w O T A w Q 0 F Q L D E 0 M n 0 m c X V v d D s s J n F 1 b 3 Q 7 U 2 V j d G l v b j E v S W 5 w d X R z L 0 F 1 d G 9 S Z W 1 v d m V k Q 2 9 s d W 1 u c z E u e 0 J O M T E w M z B D Q V A s M T Q z f S Z x d W 9 0 O y w m c X V v d D t T Z W N 0 a W 9 u M S 9 J b n B 1 d H M v Q X V 0 b 1 J l b W 9 2 Z W R D b 2 x 1 b W 5 z M S 5 7 Q k 4 x M T Y w M C w x N D R 9 J n F 1 b 3 Q 7 L C Z x d W 9 0 O 1 N l Y 3 R p b 2 4 x L 0 l u c H V 0 c y 9 B d X R v U m V t b 3 Z l Z E N v b H V t b n M x L n t C T j E x N j E w L D E 0 N X 0 m c X V v d D s s J n F 1 b 3 Q 7 U 2 V j d G l v b j E v S W 5 w d X R z L 0 F 1 d G 9 S Z W 1 v d m V k Q 2 9 s d W 1 u c z E u e 0 J O M T E 2 M j A s M T Q 2 f S Z x d W 9 0 O y w m c X V v d D t T Z W N 0 a W 9 u M S 9 J b n B 1 d H M v Q X V 0 b 1 J l b W 9 2 Z W R D b 2 x 1 b W 5 z M S 5 7 Q k 4 x M T M 5 M C w x N D d 9 J n F 1 b 3 Q 7 L C Z x d W 9 0 O 1 N l Y 3 R p b 2 4 x L 0 l u c H V 0 c y 9 B d X R v U m V t b 3 Z l Z E N v b H V t b n M x L n t C T j E w O T k w L D E 0 O H 0 m c X V v d D s s J n F 1 b 3 Q 7 U 2 V j d G l v b j E v S W 5 w d X R z L 0 F 1 d G 9 S Z W 1 v d m V k Q 2 9 s d W 1 u c z E u e 0 J O M T E w O T A s M T Q 5 f S Z x d W 9 0 O y w m c X V v d D t T Z W N 0 a W 9 u M S 9 J b n B 1 d H M v Q X V 0 b 1 J l b W 9 2 Z W R D b 2 x 1 b W 5 z M S 5 7 Q k I x M z A w M C w x N T B 9 J n F 1 b 3 Q 7 L C Z x d W 9 0 O 1 N l Y 3 R p b 2 4 x L 0 l u c H V 0 c y 9 B d X R v U m V t b 3 Z l Z E N v b H V t b n M x L n t C Q j E z M D E w L D E 1 M X 0 m c X V v d D s s J n F 1 b 3 Q 7 U 2 V j d G l v b j E v S W 5 w d X R z L 0 F 1 d G 9 S Z W 1 v d m V k Q 2 9 s d W 1 u c z E u e 0 J C M T M w M j A s M T U y f S Z x d W 9 0 O y w m c X V v d D t T Z W N 0 a W 9 u M S 9 J b n B 1 d H M v Q X V 0 b 1 J l b W 9 2 Z W R D b 2 x 1 b W 5 z M S 5 7 Q k I x M z A z M C w x N T N 9 J n F 1 b 3 Q 7 L C Z x d W 9 0 O 1 N l Y 3 R p b 2 4 x L 0 l u c H V 0 c y 9 B d X R v U m V t b 3 Z l Z E N v b H V t b n M x L n t C Q j E z M D Q w L D E 1 N H 0 m c X V v d D s s J n F 1 b 3 Q 7 U 2 V j d G l v b j E v S W 5 w d X R z L 0 F 1 d G 9 S Z W 1 v d m V k Q 2 9 s d W 1 u c z E u e 0 J C M T M w N T A s M T U 1 f S Z x d W 9 0 O y w m c X V v d D t T Z W N 0 a W 9 u M S 9 J b n B 1 d H M v Q X V 0 b 1 J l b W 9 2 Z W R D b 2 x 1 b W 5 z M S 5 7 Q k I x M z A 2 M C w x N T Z 9 J n F 1 b 3 Q 7 L C Z x d W 9 0 O 1 N l Y 3 R p b 2 4 x L 0 l u c H V 0 c y 9 B d X R v U m V t b 3 Z l Z E N v b H V t b n M x L n t C Q j E z M D c w L D E 1 N 3 0 m c X V v d D s s J n F 1 b 3 Q 7 U 2 V j d G l v b j E v S W 5 w d X R z L 0 F 1 d G 9 S Z W 1 v d m V k Q 2 9 s d W 1 u c z E u e 0 J O N D g 3 M C w x N T h 9 J n F 1 b 3 Q 7 L C Z x d W 9 0 O 1 N l Y 3 R p b 2 4 x L 0 l u c H V 0 c y 9 B d X R v U m V t b 3 Z l Z E N v b H V t b n M x L n t C T j I y M T A s M T U 5 f S Z x d W 9 0 O y w m c X V v d D t T Z W N 0 a W 9 u M S 9 J b n B 1 d H M v Q X V 0 b 1 J l b W 9 2 Z W R D b 2 x 1 b W 5 z M S 5 7 Q k 4 y M j A w L D E 2 M H 0 m c X V v d D s s J n F 1 b 3 Q 7 U 2 V j d G l v b j E v S W 5 w d X R z L 0 F 1 d G 9 S Z W 1 v d m V k Q 2 9 s d W 1 u c z E u e 0 J O M j I y M S w x N j F 9 J n F 1 b 3 Q 7 L C Z x d W 9 0 O 1 N l Y 3 R p b 2 4 x L 0 l u c H V 0 c y 9 B d X R v U m V t b 3 Z l Z E N v b H V t b n M x L n t C T j I 1 O T A s M T Y y f S Z x d W 9 0 O y w m c X V v d D t T Z W N 0 a W 9 u M S 9 J b n B 1 d H M v Q X V 0 b 1 J l b W 9 2 Z W R D b 2 x 1 b W 5 z M S 5 7 U 1 l T M D M s M T Y z f S Z x d W 9 0 O y w m c X V v d D t T Z W N 0 a W 9 u M S 9 J b n B 1 d H M v Q X V 0 b 1 J l b W 9 2 Z W R D b 2 x 1 b W 5 z M S 5 7 Q k 0 5 M D J F Q 1 d X L D E 2 N H 0 m c X V v d D s s J n F 1 b 3 Q 7 U 2 V j d G l v b j E v S W 5 w d X R z L 0 F 1 d G 9 S Z W 1 v d m V k Q 2 9 s d W 1 u c z E u e 0 J N O T A y R U N O U C w x N j V 9 J n F 1 b 3 Q 7 L C Z x d W 9 0 O 1 N l Y 3 R p b 2 4 x L 0 l u c H V 0 c y 9 B d X R v U m V t b 3 Z l Z E N v b H V t b n M x L n t C T T E w M k V D V 1 I s M T Y 2 f S Z x d W 9 0 O y w m c X V v d D t T Z W N 0 a W 9 u M S 9 J b n B 1 d H M v Q X V 0 b 1 J l b W 9 2 Z W R D b 2 x 1 b W 5 z M S 5 7 Q k 4 x N T A w L D E 2 N 3 0 m c X V v d D s s J n F 1 b 3 Q 7 U 2 V j d G l v b j E v S W 5 w d X R z L 0 F 1 d G 9 S Z W 1 v d m V k Q 2 9 s d W 1 u c z E u e 0 J O M T U w M S w x N j h 9 J n F 1 b 3 Q 7 L C Z x d W 9 0 O 1 N l Y 3 R p b 2 4 x L 0 l u c H V 0 c y 9 B d X R v U m V t b 3 Z l Z E N v b H V t b n M x L n t C T j Q 4 M z B T L D E 2 O X 0 m c X V v d D s s J n F 1 b 3 Q 7 U 2 V j d G l v b j E v S W 5 w d X R z L 0 F 1 d G 9 S Z W 1 v d m V k Q 2 9 s d W 1 u c z E u e 0 J O M T A w M F 9 D Q T I y X 0 E s M T c w f S Z x d W 9 0 O y w m c X V v d D t T Z W N 0 a W 9 u M S 9 J b n B 1 d H M v Q X V 0 b 1 J l b W 9 2 Z W R D b 2 x 1 b W 5 z M S 5 7 Q k 4 x M D A w U F J N X 0 N B M j J f Q S w x N z F 9 J n F 1 b 3 Q 7 L C Z x d W 9 0 O 1 N l Y 3 R p b 2 4 x L 0 l u c H V 0 c y 9 B d X R v U m V t b 3 Z l Z E N v b H V t b n M x L n t C T j I z M D B f Q 0 E y M l 9 B L D E 3 M n 0 m c X V v d D s s J n F 1 b 3 Q 7 U 2 V j d G l v b j E v S W 5 w d X R z L 0 F 1 d G 9 S Z W 1 v d m V k Q 2 9 s d W 1 u c z E u e 0 J O M j M w N V 9 D Q T I y X 0 E s M T c z f S Z x d W 9 0 O y w m c X V v d D t T Z W N 0 a W 9 u M S 9 J b n B 1 d H M v Q X V 0 b 1 J l b W 9 2 Z W R D b 2 x 1 b W 5 z M S 5 7 Q k 4 y M z E w X 0 N B M j J f Q S w x N z R 9 J n F 1 b 3 Q 7 L C Z x d W 9 0 O 1 N l Y 3 R p b 2 4 x L 0 l u c H V 0 c y 9 B d X R v U m V t b 3 Z l Z E N v b H V t b n M x L n t C T j I z M T V f Q 0 E y M l 9 B L D E 3 N X 0 m c X V v d D s s J n F 1 b 3 Q 7 U 2 V j d G l v b j E v S W 5 w d X R z L 0 F 1 d G 9 S Z W 1 v d m V k Q 2 9 s d W 1 u c z E u e 0 J O M j M y N V 9 D Q T I y X 0 E s M T c 2 f S Z x d W 9 0 O y w m c X V v d D t T Z W N 0 a W 9 u M S 9 J b n B 1 d H M v Q X V 0 b 1 J l b W 9 2 Z W R D b 2 x 1 b W 5 z M S 5 7 Q k 4 y M z I 3 X 0 N B M j J f Q S w x N z d 9 J n F 1 b 3 Q 7 L C Z x d W 9 0 O 1 N l Y 3 R p b 2 4 x L 0 l u c H V 0 c y 9 B d X R v U m V t b 3 Z l Z E N v b H V t b n M x L n t C T j I z N D V B X 0 N B M j J f Q S w x N z h 9 J n F 1 b 3 Q 7 L C Z x d W 9 0 O 1 N l Y 3 R p b 2 4 x L 0 l u c H V 0 c y 9 B d X R v U m V t b 3 Z l Z E N v b H V t b n M x L n t C T j Q w M D A s M T c 5 f S Z x d W 9 0 O y w m c X V v d D t T Z W N 0 a W 9 u M S 9 J b n B 1 d H M v Q X V 0 b 1 J l b W 9 2 Z W R D b 2 x 1 b W 5 z M S 5 7 Q k 4 0 M D A x L D E 4 M H 0 m c X V v d D s s J n F 1 b 3 Q 7 U 2 V j d G l v b j E v S W 5 w d X R z L 0 F 1 d G 9 S Z W 1 v d m V k Q 2 9 s d W 1 u c z E u e 0 J O N D A w M i w x O D F 9 J n F 1 b 3 Q 7 L C Z x d W 9 0 O 1 N l Y 3 R p b 2 4 x L 0 l u c H V 0 c y 9 B d X R v U m V t b 3 Z l Z E N v b H V t b n M x L n t C T j Q w M T M s M T g y f S Z x d W 9 0 O y w m c X V v d D t T Z W N 0 a W 9 u M S 9 J b n B 1 d H M v Q X V 0 b 1 J l b W 9 2 Z W R D b 2 x 1 b W 5 z M S 5 7 Q k 4 0 M D E 0 L D E 4 M 3 0 m c X V v d D s s J n F 1 b 3 Q 7 U 2 V j d G l v b j E v S W 5 w d X R z L 0 F 1 d G 9 S Z W 1 v d m V k Q 2 9 s d W 1 u c z E u e 0 J O N D U w M C w x O D R 9 J n F 1 b 3 Q 7 L C Z x d W 9 0 O 1 N l Y 3 R p b 2 4 x L 0 l u c H V 0 c y 9 B d X R v U m V t b 3 Z l Z E N v b H V t b n M x L n t C T j Q 1 M D E s M T g 1 f S Z x d W 9 0 O y w m c X V v d D t T Z W N 0 a W 9 u M S 9 J b n B 1 d H M v Q X V 0 b 1 J l b W 9 2 Z W R D b 2 x 1 b W 5 z M S 5 7 Q k 4 0 N T A 5 L D E 4 N n 0 m c X V v d D s s J n F 1 b 3 Q 7 U 2 V j d G l v b j E v S W 5 w d X R z L 0 F 1 d G 9 S Z W 1 v d m V k Q 2 9 s d W 1 u c z E u e 0 J O N D U x M C w x O D d 9 J n F 1 b 3 Q 7 L C Z x d W 9 0 O 1 N l Y 3 R p b 2 4 x L 0 l u c H V 0 c y 9 B d X R v U m V t b 3 Z l Z E N v b H V t b n M x L n t C T j I x M D B N V E 8 s M T g 4 f S Z x d W 9 0 O y w m c X V v d D t T Z W N 0 a W 9 u M S 9 J b n B 1 d H M v Q X V 0 b 1 J l b W 9 2 Z W R D b 2 x 1 b W 5 z M S 5 7 Q k 4 x N z Y 1 L D E 4 O X 0 m c X V v d D s s J n F 1 b 3 Q 7 U 2 V j d G l v b j E v S W 5 w d X R z L 0 F 1 d G 9 S Z W 1 v d m V k Q 2 9 s d W 1 u c z E u e 0 J O M T c 2 N y w x O T B 9 J n F 1 b 3 Q 7 L C Z x d W 9 0 O 1 N l Y 3 R p b 2 4 x L 0 l u c H V 0 c y 9 B d X R v U m V t b 3 Z l Z E N v b H V t b n M x L n t C T j I x N j E s M T k x f S Z x d W 9 0 O y w m c X V v d D t T Z W N 0 a W 9 u M S 9 J b n B 1 d H M v Q X V 0 b 1 J l b W 9 2 Z W R D b 2 x 1 b W 5 z M S 5 7 Q k 4 y M T A w L D E 5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l 0 Z W 1 E Z X N j c m l w d G l v b n M 8 L 0 l 0 Z W 1 Q Y X R o P j w v S X R l b U x v Y 2 F 0 a W 9 u P j x T d G F i b G V F b n R y a W V z P j x F b n R y e S B U e X B l P S J G a W x s U 3 R h d H V z I i B W Y W x 1 Z T 0 i c 0 N v b X B s Z X R l I i A v P j x F b n R y e S B U e X B l P S J C d W Z m Z X J O Z X h 0 U m V m c m V z a C I g V m F s d W U 9 I m w x I i A v P j x F b n R y e S B U e X B l P S J G a W x s Q 2 9 s d W 1 u T m F t Z X M i I F Z h b H V l P S J z W y Z x d W 9 0 O 0 l 0 Z W 0 g Q 2 9 k Z S Z x d W 9 0 O y w m c X V v d D t J d G V t I E R l c 2 N y a X B 0 a W 9 u J n F 1 b 3 Q 7 X S I g L z 4 8 R W 5 0 c n k g V H l w Z T 0 i R m l s b E V u Y W J s Z W Q i I F Z h b H V l P S J s M C I g L z 4 8 R W 5 0 c n k g V H l w Z T 0 i R m l s b E N v b H V t b l R 5 c G V z I i B W Y W x 1 Z T 0 i c 0 J n W T 0 i I C 8 + P E V u d H J 5 I F R 5 c G U 9 I k Z p b G x M Y X N 0 V X B k Y X R l Z C I g V m F s d W U 9 I m Q y M D I z L T A 3 L T I 1 V D E z O j Q 3 O j E 5 L j Q x M j A 1 N j l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I w N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i M G E 0 M z Y 5 Z S 0 0 Y z I z L T R i Y W U t O G M 4 Z i 0 x N z U 1 Z T Y 2 N m I 2 N D Q i I C 8 + P E V u d H J 5 I F R 5 c G U 9 I k F k Z G V k V G 9 E Y X R h T W 9 k Z W w i I F Z h b H V l P S J s M C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d G V t R G V z Y 3 J p c H R p b 2 5 z L 0 F 1 d G 9 S Z W 1 v d m V k Q 2 9 s d W 1 u c z E u e 0 l 0 Z W 0 g Q 2 9 k Z S w w f S Z x d W 9 0 O y w m c X V v d D t T Z W N 0 a W 9 u M S 9 J d G V t R G V z Y 3 J p c H R p b 2 5 z L 0 F 1 d G 9 S Z W 1 v d m V k Q 2 9 s d W 1 u c z E u e 0 l 0 Z W 0 g R G V z Y 3 J p c H R p b 2 4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S X R l b U R l c 2 N y a X B 0 a W 9 u c y 9 B d X R v U m V t b 3 Z l Z E N v b H V t b n M x L n t J d G V t I E N v Z G U s M H 0 m c X V v d D s s J n F 1 b 3 Q 7 U 2 V j d G l v b j E v S X R l b U R l c 2 N y a X B 0 a W 9 u c y 9 B d X R v U m V t b 3 Z l Z E N v b H V t b n M x L n t J d G V t I E R l c 2 N y a X B 0 a W 9 u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b n B 1 d H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w d X R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c H V 0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c H V 0 c y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c H V 0 c y 9 V b n B p d m 9 0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n B 1 d H M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n B 1 d H M v Q W R k Z W Q l M j B D b 2 5 k a X R p b 2 5 h b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c H V 0 c y 9 S Z W 1 v d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n B 1 d H M v V G F i b G U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w d X R z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c H V 0 c y 9 S Z W 1 v d m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n B 1 d H M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c H V 0 c y 9 S Z X B s Y W N l Z C U y M F Z h b H V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c H V 0 c y 9 S Z X B s Y W N l Z C U y M F Z h b H V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c H V 0 c y 9 D a G F u Z 2 V k J T I w V H l w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n B 1 d H M v U m V t b 3 Z l Z C U y M E N v b H V t b n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w d X R z L 1 B p d m 9 0 Z W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n B 1 d H M v Q W R k Z W Q l M j B D b 2 5 k a X R p b 2 5 h b C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n B 1 d H M v U 2 9 y d G V k J T I w Y n k l M j B j b 2 1 w Y W 5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w d X R z L 1 J l b W 9 2 Z W Q l M j B D b 2 x 1 b W 5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c H V 0 c y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d G V t R G V z Y 3 J p c H R p b 2 5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0 Z W 1 E Z X N j c m l w d G l v b n M v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d G V t R G V z Y 3 J p c H R p b 2 5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X R l b U R l c 2 N y a X B 0 a W 9 u c y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0 Z W 1 E Z X N j c m l w d G l v b n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X R l b U R l c 2 N y a X B 0 a W 9 u c y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d G V t R G V z Y 3 J p c H R p b 2 5 z L 1 J l b W 9 2 Z W Q l M j B E d X B s a W N h d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X R l b U R l c 2 N y a X B 0 a W 9 u c y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w d X R z L 0 J O M j E w M E 1 U T 1 9 D Q U x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w d X R z L 1 J l b W 9 2 Z W Q l M j B D b 2 x 1 b W 5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c H V 0 c y 9 S Z W 5 h b W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n B 1 d H M v Q k 4 x N z Y 1 X 0 N B T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n B 1 d H M v U m V t b 3 Z l Z C U y M E N v b H V t b n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w d X R z L 1 J l b m F t Z W Q l M j B D b 2 x 1 b W 5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c H V 0 c y 9 C T j E 3 N j d f Q 0 F M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c H V 0 c y 9 S Z W 1 v d m V k J T I w Q 2 9 s d W 1 u c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n B 1 d H M v U m V u Y W 1 l Z C U y M E N v b H V t b n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w d X R z L 1 J l b 3 J k Z X J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w d X R z L 1 J l b W 9 2 Z W Q l M j B D b 2 x 1 b W 5 z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c H V 0 c y 9 S Z W 5 h b W V k J T I w Q 2 9 s d W 1 u c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n B 1 d H M v Q k 4 y M T Y x X 0 N B T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n B 1 d H M v Q k 4 y M T A w X 0 N B T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n B 1 d H M v U m V t b 3 Z l Z C U y M E N v b H V t b n M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w d X R z L 1 J l b m F t Z W Q l M j B D b 2 x 1 b W 5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c H V 0 c y 9 S Z X B s Y W N l Z C U y M F Z h b H V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c H V 0 c y 9 C T j E 3 N j V f Q 0 F M Q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n B 1 d H M v Q k 4 x N z Y 3 X 0 N B T E M y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Z f T 3 V 0 c H V 0 c 1 9 w c m V w J T I w K F B R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l F 1 Z X J 5 S U Q i I F Z h b H V l P S J z M z E z Z m R k Y z k t O T Z m M y 0 0 N D c 5 L T g 4 N m E t M D F k M D E y N j I 2 Z T I 2 I i A v P j x F b n R y e S B U e X B l P S J G a W x s T G F z d F V w Z G F 0 Z W Q i I F Z h b H V l P S J k M j A y M y 0 w N y 0 y N l Q x N j o z M j o y O C 4 2 O T M w M z Q 0 W i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N v b H V t b l R 5 c G V z I i B W Y W x 1 Z T 0 i c 0 J n W U F B Q U F B Q U F B Q U F B Q U F B Q U E 9 I i A v P j x F b n R y e S B U e X B l P S J G a W x s Q 2 9 s d W 1 u T m F t Z X M i I F Z h b H V l P S J z W y Z x d W 9 0 O 2 N v b X B h b n l j b 2 R l J n F 1 b 3 Q 7 L C Z x d W 9 0 O 0 l 0 Z W 0 g U m V m Z X J l b m N l J n F 1 b 3 Q 7 L C Z x d W 9 0 O z I w M T E t M T I m c X V v d D s s J n F 1 b 3 Q 7 M j A x M i 0 x M y Z x d W 9 0 O y w m c X V v d D s y M D E z L T E 0 J n F 1 b 3 Q 7 L C Z x d W 9 0 O z I w M T Q t M T U m c X V v d D s s J n F 1 b 3 Q 7 M j A x N S 0 x N i Z x d W 9 0 O y w m c X V v d D s y M D E 2 L T E 3 J n F 1 b 3 Q 7 L C Z x d W 9 0 O z I w M T c t M T g m c X V v d D s s J n F 1 b 3 Q 7 M j A x O C 0 x O S Z x d W 9 0 O y w m c X V v d D s y M D E 5 L T I w J n F 1 b 3 Q 7 L C Z x d W 9 0 O z I w M j A t M j E m c X V v d D s s J n F 1 b 3 Q 7 M j A y M S 0 y M i Z x d W 9 0 O y w m c X V v d D s y M D I y L T I z J n F 1 b 3 Q 7 X S I g L z 4 8 R W 5 0 c n k g V H l w Z T 0 i R m l s b F N 0 Y X R 1 c y I g V m F s d W U 9 I n N D b 2 1 w b G V 0 Z S I g L z 4 8 R W 5 0 c n k g V H l w Z T 0 i R m l s b E N v d W 5 0 I i B W Y W x 1 Z T 0 i b D M 5 O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f T 3 V 0 c H V 0 c 1 9 w c m V w I C h Q U S k v Q X V 0 b 1 J l b W 9 2 Z W R D b 2 x 1 b W 5 z M S 5 7 Y 2 9 t c G F u e W N v Z G U s M H 0 m c X V v d D s s J n F 1 b 3 Q 7 U 2 V j d G l v b j E v R l 9 P d X R w d X R z X 3 B y Z X A g K F B R K S 9 B d X R v U m V t b 3 Z l Z E N v b H V t b n M x L n t J d G V t I F J l Z m V y Z W 5 j Z S w x f S Z x d W 9 0 O y w m c X V v d D t T Z W N 0 a W 9 u M S 9 G X 0 9 1 d H B 1 d H N f c H J l c C A o U F E p L 0 F 1 d G 9 S Z W 1 v d m V k Q 2 9 s d W 1 u c z E u e z I w M T E t M T I s M n 0 m c X V v d D s s J n F 1 b 3 Q 7 U 2 V j d G l v b j E v R l 9 P d X R w d X R z X 3 B y Z X A g K F B R K S 9 B d X R v U m V t b 3 Z l Z E N v b H V t b n M x L n s y M D E y L T E z L D N 9 J n F 1 b 3 Q 7 L C Z x d W 9 0 O 1 N l Y 3 R p b 2 4 x L 0 Z f T 3 V 0 c H V 0 c 1 9 w c m V w I C h Q U S k v Q X V 0 b 1 J l b W 9 2 Z W R D b 2 x 1 b W 5 z M S 5 7 M j A x M y 0 x N C w 0 f S Z x d W 9 0 O y w m c X V v d D t T Z W N 0 a W 9 u M S 9 G X 0 9 1 d H B 1 d H N f c H J l c C A o U F E p L 0 F 1 d G 9 S Z W 1 v d m V k Q 2 9 s d W 1 u c z E u e z I w M T Q t M T U s N X 0 m c X V v d D s s J n F 1 b 3 Q 7 U 2 V j d G l v b j E v R l 9 P d X R w d X R z X 3 B y Z X A g K F B R K S 9 B d X R v U m V t b 3 Z l Z E N v b H V t b n M x L n s y M D E 1 L T E 2 L D Z 9 J n F 1 b 3 Q 7 L C Z x d W 9 0 O 1 N l Y 3 R p b 2 4 x L 0 Z f T 3 V 0 c H V 0 c 1 9 w c m V w I C h Q U S k v Q X V 0 b 1 J l b W 9 2 Z W R D b 2 x 1 b W 5 z M S 5 7 M j A x N i 0 x N y w 3 f S Z x d W 9 0 O y w m c X V v d D t T Z W N 0 a W 9 u M S 9 G X 0 9 1 d H B 1 d H N f c H J l c C A o U F E p L 0 F 1 d G 9 S Z W 1 v d m V k Q 2 9 s d W 1 u c z E u e z I w M T c t M T g s O H 0 m c X V v d D s s J n F 1 b 3 Q 7 U 2 V j d G l v b j E v R l 9 P d X R w d X R z X 3 B y Z X A g K F B R K S 9 B d X R v U m V t b 3 Z l Z E N v b H V t b n M x L n s y M D E 4 L T E 5 L D l 9 J n F 1 b 3 Q 7 L C Z x d W 9 0 O 1 N l Y 3 R p b 2 4 x L 0 Z f T 3 V 0 c H V 0 c 1 9 w c m V w I C h Q U S k v Q X V 0 b 1 J l b W 9 2 Z W R D b 2 x 1 b W 5 z M S 5 7 M j A x O S 0 y M C w x M H 0 m c X V v d D s s J n F 1 b 3 Q 7 U 2 V j d G l v b j E v R l 9 P d X R w d X R z X 3 B y Z X A g K F B R K S 9 B d X R v U m V t b 3 Z l Z E N v b H V t b n M x L n s y M D I w L T I x L D E x f S Z x d W 9 0 O y w m c X V v d D t T Z W N 0 a W 9 u M S 9 G X 0 9 1 d H B 1 d H N f c H J l c C A o U F E p L 0 F 1 d G 9 S Z W 1 v d m V k Q 2 9 s d W 1 u c z E u e z I w M j E t M j I s M T J 9 J n F 1 b 3 Q 7 L C Z x d W 9 0 O 1 N l Y 3 R p b 2 4 x L 0 Z f T 3 V 0 c H V 0 c 1 9 w c m V w I C h Q U S k v Q X V 0 b 1 J l b W 9 2 Z W R D b 2 x 1 b W 5 z M S 5 7 M j A y M i 0 y M y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0 Z f T 3 V 0 c H V 0 c 1 9 w c m V w I C h Q U S k v Q X V 0 b 1 J l b W 9 2 Z W R D b 2 x 1 b W 5 z M S 5 7 Y 2 9 t c G F u e W N v Z G U s M H 0 m c X V v d D s s J n F 1 b 3 Q 7 U 2 V j d G l v b j E v R l 9 P d X R w d X R z X 3 B y Z X A g K F B R K S 9 B d X R v U m V t b 3 Z l Z E N v b H V t b n M x L n t J d G V t I F J l Z m V y Z W 5 j Z S w x f S Z x d W 9 0 O y w m c X V v d D t T Z W N 0 a W 9 u M S 9 G X 0 9 1 d H B 1 d H N f c H J l c C A o U F E p L 0 F 1 d G 9 S Z W 1 v d m V k Q 2 9 s d W 1 u c z E u e z I w M T E t M T I s M n 0 m c X V v d D s s J n F 1 b 3 Q 7 U 2 V j d G l v b j E v R l 9 P d X R w d X R z X 3 B y Z X A g K F B R K S 9 B d X R v U m V t b 3 Z l Z E N v b H V t b n M x L n s y M D E y L T E z L D N 9 J n F 1 b 3 Q 7 L C Z x d W 9 0 O 1 N l Y 3 R p b 2 4 x L 0 Z f T 3 V 0 c H V 0 c 1 9 w c m V w I C h Q U S k v Q X V 0 b 1 J l b W 9 2 Z W R D b 2 x 1 b W 5 z M S 5 7 M j A x M y 0 x N C w 0 f S Z x d W 9 0 O y w m c X V v d D t T Z W N 0 a W 9 u M S 9 G X 0 9 1 d H B 1 d H N f c H J l c C A o U F E p L 0 F 1 d G 9 S Z W 1 v d m V k Q 2 9 s d W 1 u c z E u e z I w M T Q t M T U s N X 0 m c X V v d D s s J n F 1 b 3 Q 7 U 2 V j d G l v b j E v R l 9 P d X R w d X R z X 3 B y Z X A g K F B R K S 9 B d X R v U m V t b 3 Z l Z E N v b H V t b n M x L n s y M D E 1 L T E 2 L D Z 9 J n F 1 b 3 Q 7 L C Z x d W 9 0 O 1 N l Y 3 R p b 2 4 x L 0 Z f T 3 V 0 c H V 0 c 1 9 w c m V w I C h Q U S k v Q X V 0 b 1 J l b W 9 2 Z W R D b 2 x 1 b W 5 z M S 5 7 M j A x N i 0 x N y w 3 f S Z x d W 9 0 O y w m c X V v d D t T Z W N 0 a W 9 u M S 9 G X 0 9 1 d H B 1 d H N f c H J l c C A o U F E p L 0 F 1 d G 9 S Z W 1 v d m V k Q 2 9 s d W 1 u c z E u e z I w M T c t M T g s O H 0 m c X V v d D s s J n F 1 b 3 Q 7 U 2 V j d G l v b j E v R l 9 P d X R w d X R z X 3 B y Z X A g K F B R K S 9 B d X R v U m V t b 3 Z l Z E N v b H V t b n M x L n s y M D E 4 L T E 5 L D l 9 J n F 1 b 3 Q 7 L C Z x d W 9 0 O 1 N l Y 3 R p b 2 4 x L 0 Z f T 3 V 0 c H V 0 c 1 9 w c m V w I C h Q U S k v Q X V 0 b 1 J l b W 9 2 Z W R D b 2 x 1 b W 5 z M S 5 7 M j A x O S 0 y M C w x M H 0 m c X V v d D s s J n F 1 b 3 Q 7 U 2 V j d G l v b j E v R l 9 P d X R w d X R z X 3 B y Z X A g K F B R K S 9 B d X R v U m V t b 3 Z l Z E N v b H V t b n M x L n s y M D I w L T I x L D E x f S Z x d W 9 0 O y w m c X V v d D t T Z W N 0 a W 9 u M S 9 G X 0 9 1 d H B 1 d H N f c H J l c C A o U F E p L 0 F 1 d G 9 S Z W 1 v d m V k Q 2 9 s d W 1 u c z E u e z I w M j E t M j I s M T J 9 J n F 1 b 3 Q 7 L C Z x d W 9 0 O 1 N l Y 3 R p b 2 4 x L 0 Z f T 3 V 0 c H V 0 c 1 9 w c m V w I C h Q U S k v Q X V 0 b 1 J l b W 9 2 Z W R D b 2 x 1 b W 5 z M S 5 7 M j A y M i 0 y M y w x M 3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R l 9 P d X R w d X R z X 3 B y Z X A l M j A o U F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f T 3 V 0 c H V 0 c 1 9 w c m V w J T I w K F B R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f T 3 V 0 c H V 0 c 1 9 w c m V w J T I w K F B R K S 9 V b n B p d m 9 0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X 0 9 1 d H B 1 d H N f c H J l c C U y M C h Q U S k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X 0 9 1 d H B 1 d H N f c H J l c C U y M C h Q U S k v U G l 2 b 3 R l Z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f T 3 V 0 c H V 0 c 1 9 w c m V w J T I w K F B R K S 9 G X 0 9 1 d H B 1 d H N f c H J l c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f T 3 V 0 c H V 0 c 1 9 w c m V w J T I w K F B R K S 9 S Z W 1 v d m V k J T I w V G 9 w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f T 3 V 0 c H V 0 c 1 9 w c m V w J T I w K F B R K S 9 Q c m 9 t b 3 R l Z C U y M E h l Y W R l c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l 9 P d X R w d X R z X 3 B y Z X A l M j A o U F E p L 0 N o Y W 5 n Z W Q l M j B U e X B l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V e T y W / k O b S r t i U / y i a 8 B 8 A A A A A A I A A A A A A B B m A A A A A Q A A I A A A A J k f d N t P + / N v + n 1 c Y U r p 9 N h 7 h Z s C + 0 h Z r z Y F z R H 5 u B O 2 A A A A A A 6 A A A A A A g A A I A A A A K q z 1 G C M G b Y 1 I i q v 7 e 5 s u n X O l R X 4 U A C a g k u P I 0 4 D M 3 5 s U A A A A B F K a q Q X 3 s A t X M z K E w v G C 3 Z e b / S p r R n P c 2 q p A 1 R B D M O E 5 Q U a w 0 v q x 6 f f y Z M F x L x Q 6 Y F X / 9 G L u V Y p d x H p Z N J w A k o W 5 s P I F z S K k A J a d r b a P G 1 6 Q A A A A M 5 O 5 I J S v r Z Y j 1 D 3 o o S Q 7 L T 1 i B z 1 2 w b T b s O 0 t f h m M y 6 p 5 F F k 7 W H 7 N q t / u V G w G L a T B g b M W s N y i 9 X l q i T p + u / k A t Q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0F36128E44943B1120CACFDAE9F7B" ma:contentTypeVersion="18" ma:contentTypeDescription="Create a new document." ma:contentTypeScope="" ma:versionID="dda5e66041eeea5ffa9dd507a65eac01">
  <xsd:schema xmlns:xsd="http://www.w3.org/2001/XMLSchema" xmlns:xs="http://www.w3.org/2001/XMLSchema" xmlns:p="http://schemas.microsoft.com/office/2006/metadata/properties" xmlns:ns2="fadac89a-56fa-4a3d-a427-8ae1dcb95347" xmlns:ns3="71c95305-930c-4d63-9794-2d644343057c" targetNamespace="http://schemas.microsoft.com/office/2006/metadata/properties" ma:root="true" ma:fieldsID="07887bece720a3db8d95f18e05c1dc4e" ns2:_="" ns3:_="">
    <xsd:import namespace="fadac89a-56fa-4a3d-a427-8ae1dcb95347"/>
    <xsd:import namespace="71c95305-930c-4d63-9794-2d6443430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re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ac89a-56fa-4a3d-a427-8ae1dcb953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ref" ma:index="12" nillable="true" ma:displayName="ref" ma:format="Dropdown" ma:internalName="ref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0e5cfab-624c-4e44-8ff4-7cd112c8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95305-930c-4d63-9794-2d644343057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cfc185-b934-4070-b809-bad603feb5c3}" ma:internalName="TaxCatchAll" ma:showField="CatchAllData" ma:web="71c95305-930c-4d63-9794-2d6443430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34CEB3-82B3-467B-A063-C3C8CE297587}"/>
</file>

<file path=customXml/itemProps2.xml><?xml version="1.0" encoding="utf-8"?>
<ds:datastoreItem xmlns:ds="http://schemas.openxmlformats.org/officeDocument/2006/customXml" ds:itemID="{A6EB53B4-F6C5-4DBA-BAF6-5DF59E6F4952}"/>
</file>

<file path=customXml/itemProps3.xml><?xml version="1.0" encoding="utf-8"?>
<ds:datastoreItem xmlns:ds="http://schemas.openxmlformats.org/officeDocument/2006/customXml" ds:itemID="{89FD0C68-EAB4-4815-BA74-6C3B4B2AFBC5}"/>
</file>

<file path=customXml/itemProps4.xml><?xml version="1.0" encoding="utf-8"?>
<ds:datastoreItem xmlns:ds="http://schemas.openxmlformats.org/officeDocument/2006/customXml" ds:itemID="{54F49179-6611-43D8-9498-7B2224856B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Hugh Myers</cp:lastModifiedBy>
  <cp:revision>1</cp:revision>
  <dcterms:created xsi:type="dcterms:W3CDTF">2024-12-10T08:58:15Z</dcterms:created>
  <dcterms:modified xsi:type="dcterms:W3CDTF">2024-12-16T10:20:29Z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0x0101004010F36128E44943B1120CACFDAE9F7B</vt:lpwstr>
  </property>
  <property fmtid="{D5CDD505-2E9C-101B-9397-08002B2CF9AE}" pid="4" name="SharedWithUsers">
    <vt:lpwstr>62;#AnaMaria MorenoRuiz;#4155;#Tia Vanderput</vt:lpwstr>
  </property>
</Properties>
</file>