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66925"/>
  <xr:revisionPtr revIDLastSave="92" documentId="8_{5E0340CB-75CB-4FE2-B521-B0D0CDE363AA}" xr6:coauthVersionLast="47" xr6:coauthVersionMax="47" xr10:uidLastSave="{7C3FF64F-67F2-4B2A-AC3A-2C47D1BB531F}"/>
  <bookViews>
    <workbookView xWindow="-120" yWindow="-120" windowWidth="29040" windowHeight="15720" xr2:uid="{F5561E89-6929-4829-9805-8C937BB5720A}"/>
  </bookViews>
  <sheets>
    <sheet name="Cover" sheetId="21" r:id="rId1"/>
    <sheet name="F_Inputs" sheetId="17" r:id="rId2"/>
    <sheet name="Calculation 1" sheetId="16" r:id="rId3"/>
    <sheet name="Calculation 2" sheetId="2" r:id="rId4"/>
    <sheet name="F_Outputs" sheetId="3" r:id="rId5"/>
  </sheets>
  <definedNames>
    <definedName name="____net1" localSheetId="0" hidden="1">{"NET",#N/A,FALSE,"401C11"}</definedName>
    <definedName name="____net1" hidden="1">{"NET",#N/A,FALSE,"401C11"}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X" localSheetId="0" hidden="1">#REF!</definedName>
    <definedName name="__123Graph_X" hidden="1">#REF!</definedName>
    <definedName name="__net1" localSheetId="0" hidden="1">{"NET",#N/A,FALSE,"401C11"}</definedName>
    <definedName name="__net1" hidden="1">{"NET",#N/A,FALSE,"401C11"}</definedName>
    <definedName name="_1_0__123Grap" localSheetId="0" hidden="1">#REF!</definedName>
    <definedName name="_1_0__123Grap" hidden="1">#REF!</definedName>
    <definedName name="_1_123Grap" localSheetId="0" hidden="1">#REF!</definedName>
    <definedName name="_1_123Grap" hidden="1">#REF!</definedName>
    <definedName name="_123Graph_F" localSheetId="0" hidden="1">#REF!</definedName>
    <definedName name="_123Graph_F" hidden="1">#REF!</definedName>
    <definedName name="_2_0__123Grap" localSheetId="0" hidden="1">#REF!</definedName>
    <definedName name="_2_0__123Grap" hidden="1">#REF!</definedName>
    <definedName name="_2_123Grap" localSheetId="0" hidden="1">#REF!</definedName>
    <definedName name="_2_123Grap" hidden="1">#REF!</definedName>
    <definedName name="_3_0_S" localSheetId="0" hidden="1">#REF!</definedName>
    <definedName name="_3_0_S" hidden="1">#REF!</definedName>
    <definedName name="_3_123Grap" localSheetId="0" hidden="1">#REF!</definedName>
    <definedName name="_3_123Grap" hidden="1">#REF!</definedName>
    <definedName name="_34_123Grap" localSheetId="0" hidden="1">#REF!</definedName>
    <definedName name="_34_123Grap" hidden="1">#REF!</definedName>
    <definedName name="_42S" localSheetId="0" hidden="1">#REF!</definedName>
    <definedName name="_42S" hidden="1">#REF!</definedName>
    <definedName name="_4S" localSheetId="0" hidden="1">#REF!</definedName>
    <definedName name="_4S" hidden="1">#REF!</definedName>
    <definedName name="_5_0__123Grap" localSheetId="0" hidden="1">#REF!</definedName>
    <definedName name="_5_0__123Grap" hidden="1">#REF!</definedName>
    <definedName name="_6_0_S" localSheetId="0" hidden="1">#REF!</definedName>
    <definedName name="_6_0_S" hidden="1">#REF!</definedName>
    <definedName name="_6_123Grap" localSheetId="0" hidden="1">#REF!</definedName>
    <definedName name="_6_123Grap" hidden="1">#REF!</definedName>
    <definedName name="_8_123Grap" localSheetId="0" hidden="1">#REF!</definedName>
    <definedName name="_8_123Grap" hidden="1">#REF!</definedName>
    <definedName name="_8S" localSheetId="0" hidden="1">#REF!</definedName>
    <definedName name="_8S" hidden="1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Dist_Values" hidden="1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net1" localSheetId="0" hidden="1">{"NET",#N/A,FALSE,"401C11"}</definedName>
    <definedName name="_net1" hidden="1">{"NET",#N/A,FALSE,"401C11"}</definedName>
    <definedName name="_Order1">255</definedName>
    <definedName name="_Order2">255</definedName>
    <definedName name="_Sort" localSheetId="0" hidden="1">#REF!</definedName>
    <definedName name="_Sort" hidden="1">#REF!</definedName>
    <definedName name="a" localSheetId="0" hidden="1">{"CHARGE",#N/A,FALSE,"401C11"}</definedName>
    <definedName name="a" hidden="1">{"CHARGE",#N/A,FALSE,"401C11"}</definedName>
    <definedName name="aa" localSheetId="0" hidden="1">{"CHARGE",#N/A,FALSE,"401C11"}</definedName>
    <definedName name="aa" hidden="1">{"CHARGE",#N/A,FALSE,"401C11"}</definedName>
    <definedName name="aaa" localSheetId="0" hidden="1">{"CHARGE",#N/A,FALSE,"401C11"}</definedName>
    <definedName name="aaa" hidden="1">{"CHARGE",#N/A,FALSE,"401C11"}</definedName>
    <definedName name="aaaa" localSheetId="0" hidden="1">{"CHARGE",#N/A,FALSE,"401C11"}</definedName>
    <definedName name="aaaa" hidden="1">{"CHARGE",#N/A,FALSE,"401C11"}</definedName>
    <definedName name="abc" localSheetId="0" hidden="1">{"NET",#N/A,FALSE,"401C11"}</definedName>
    <definedName name="abc" hidden="1">{"NET",#N/A,FALSE,"401C11"}</definedName>
    <definedName name="adbr" localSheetId="0" hidden="1">{"CHARGE",#N/A,FALSE,"401C11"}</definedName>
    <definedName name="adbr" hidden="1">{"CHARGE",#N/A,FALSE,"401C11"}</definedName>
    <definedName name="b" localSheetId="0" hidden="1">{"CHARGE",#N/A,FALSE,"401C11"}</definedName>
    <definedName name="b" hidden="1">{"CHARGE",#N/A,FALSE,"401C11"}</definedName>
    <definedName name="BMGHIndex" hidden="1">"O"</definedName>
    <definedName name="change1" localSheetId="0" hidden="1">{"CHARGE",#N/A,FALSE,"401C11"}</definedName>
    <definedName name="change1" hidden="1">{"CHARGE",#N/A,FALSE,"401C11"}</definedName>
    <definedName name="charge" localSheetId="0" hidden="1">{"CHARGE",#N/A,FALSE,"401C11"}</definedName>
    <definedName name="charge" hidden="1">{"CHARGE",#N/A,FALSE,"401C11"}</definedName>
    <definedName name="da" localSheetId="0" hidden="1">#REF!</definedName>
    <definedName name="da" hidden="1">#REF!</definedName>
    <definedName name="dog" localSheetId="0" hidden="1">{"NET",#N/A,FALSE,"401C11"}</definedName>
    <definedName name="dog" hidden="1">{"NET",#N/A,FALSE,"401C11"}</definedName>
    <definedName name="EV__LASTREFTIME__" hidden="1">40339.4799074074</definedName>
    <definedName name="Expired" hidden="1">FALSE</definedName>
    <definedName name="F" localSheetId="0">{"bal",#N/A,FALSE,"working papers";"income",#N/A,FALSE,"working papers"}</definedName>
    <definedName name="F">{"bal",#N/A,FALSE,"working papers";"income",#N/A,FALSE,"working papers"}</definedName>
    <definedName name="fdraf" localSheetId="0">{"bal",#N/A,FALSE,"working papers";"income",#N/A,FALSE,"working papers"}</definedName>
    <definedName name="fdraf">{"bal",#N/A,FALSE,"working papers";"income",#N/A,FALSE,"working papers"}</definedName>
    <definedName name="Fdraft" localSheetId="0">{"bal",#N/A,FALSE,"working papers";"income",#N/A,FALSE,"working papers"}</definedName>
    <definedName name="Fdraft">{"bal",#N/A,FALSE,"working papers";"income",#N/A,FALSE,"working papers"}</definedName>
    <definedName name="Foutput" localSheetId="0" hidden="1">#REF!</definedName>
    <definedName name="Foutput" hidden="1">#REF!</definedName>
    <definedName name="fsdfffd" localSheetId="0" hidden="1">#REF!</definedName>
    <definedName name="fsdfffd" hidden="1">#REF!</definedName>
    <definedName name="fsdfsd" localSheetId="0" hidden="1">#REF!</definedName>
    <definedName name="fsdfsd" hidden="1">#REF!</definedName>
    <definedName name="fsfds" localSheetId="0" hidden="1">#REF!</definedName>
    <definedName name="fsfds" hidden="1">#REF!</definedName>
    <definedName name="fsfsd" localSheetId="0" hidden="1">#REF!</definedName>
    <definedName name="fsfsd" hidden="1">#REF!</definedName>
    <definedName name="gfff" localSheetId="0" hidden="1">{"CHARGE",#N/A,FALSE,"401C11"}</definedName>
    <definedName name="gfff" hidden="1">{"CHARGE",#N/A,FALSE,"401C11"}</definedName>
    <definedName name="gross" localSheetId="0" hidden="1">{"GROSS",#N/A,FALSE,"401C11"}</definedName>
    <definedName name="gross" hidden="1">{"GROSS",#N/A,FALSE,"401C11"}</definedName>
    <definedName name="gross1" localSheetId="0" hidden="1">{"GROSS",#N/A,FALSE,"401C11"}</definedName>
    <definedName name="gross1" hidden="1">{"GROSS",#N/A,FALSE,"401C11"}</definedName>
    <definedName name="hasdfjklhklj" localSheetId="0" hidden="1">{"NET",#N/A,FALSE,"401C11"}</definedName>
    <definedName name="hasdfjklhklj" hidden="1">{"NET",#N/A,FALSE,"401C11"}</definedName>
    <definedName name="help" localSheetId="0" hidden="1">{"CHARGE",#N/A,FALSE,"401C11"}</definedName>
    <definedName name="help" hidden="1">{"CHARGE",#N/A,FALSE,"401C11"}</definedName>
    <definedName name="hghghhj" localSheetId="0" hidden="1">{"CHARGE",#N/A,FALSE,"401C11"}</definedName>
    <definedName name="hghghhj" hidden="1">{"CHARGE",#N/A,FALSE,"401C11"}</definedName>
    <definedName name="HTML_CodePage" hidden="1">1252</definedName>
    <definedName name="HTML_Control" localSheetId="0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JFELL" localSheetId="0" hidden="1">#REF!</definedName>
    <definedName name="JFELL" hidden="1">#REF!</definedName>
    <definedName name="new" localSheetId="0" hidden="1">{"bal",#N/A,FALSE,"working papers";"income",#N/A,FALSE,"working papers"}</definedName>
    <definedName name="new" hidden="1">{"bal",#N/A,FALSE,"working papers";"income",#N/A,FALSE,"working papers"}</definedName>
    <definedName name="OISIII" localSheetId="0" hidden="1">#REF!</definedName>
    <definedName name="OISIII" hidden="1">#REF!</definedName>
    <definedName name="qfx" localSheetId="0" hidden="1">{"NET",#N/A,FALSE,"401C11"}</definedName>
    <definedName name="qfx" hidden="1">{"NET",#N/A,FALSE,"401C11"}</definedName>
    <definedName name="qwefqefa" localSheetId="0" hidden="1">#REF!</definedName>
    <definedName name="qwefqefa" hidden="1">#REF!</definedName>
    <definedName name="real" localSheetId="0" hidden="1">#REF!</definedName>
    <definedName name="real" hidden="1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ytry" localSheetId="0" hidden="1">{"NET",#N/A,FALSE,"401C11"}</definedName>
    <definedName name="rytry" hidden="1">{"NET",#N/A,FALSE,"401C11"}</definedName>
    <definedName name="SAPBEXrevision">1</definedName>
    <definedName name="SAPBEXsysID">"BWB"</definedName>
    <definedName name="SAPBEXwbID">"49ZLUKBQR0WG29D9LLI3IBIIT"</definedName>
    <definedName name="sort" localSheetId="0" hidden="1">#REF!</definedName>
    <definedName name="sort" hidden="1">#REF!</definedName>
    <definedName name="Table3.4" localSheetId="0" hidden="1">{"CHARGE",#N/A,FALSE,"401C11"}</definedName>
    <definedName name="Table3.4" hidden="1">{"CHARGE",#N/A,FALSE,"401C11"}</definedName>
    <definedName name="Test23" localSheetId="0" hidden="1">{"NET",#N/A,FALSE,"401C11"}</definedName>
    <definedName name="Test23" hidden="1">{"NET",#N/A,FALSE,"401C11"}</definedName>
    <definedName name="trdhtr" localSheetId="0" hidden="1">#REF!</definedName>
    <definedName name="trdhtr" hidden="1">#REF!</definedName>
    <definedName name="wert" localSheetId="0" hidden="1">{"GROSS",#N/A,FALSE,"401C11"}</definedName>
    <definedName name="wert" hidden="1">{"GROSS",#N/A,FALSE,"401C11"}</definedName>
    <definedName name="wombat" localSheetId="0" hidden="1">#REF!</definedName>
    <definedName name="wombat" hidden="1">#REF!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0" hidden="1">{"CHARGE",#N/A,FALSE,"401C11"}</definedName>
    <definedName name="wrn.CHARGE." hidden="1">{"CHARGE",#N/A,FALSE,"401C11"}</definedName>
    <definedName name="wrn.GROSS." localSheetId="0" hidden="1">{"GROSS",#N/A,FALSE,"401C11"}</definedName>
    <definedName name="wrn.GROSS." hidden="1">{"GROSS",#N/A,FALSE,"401C11"}</definedName>
    <definedName name="wrn.NET." localSheetId="0" hidden="1">{"NET",#N/A,FALSE,"401C11"}</definedName>
    <definedName name="wrn.NET." hidden="1">{"NET",#N/A,FALSE,"401C11"}</definedName>
    <definedName name="wrn.papersdraft" localSheetId="0">{"bal",#N/A,FALSE,"working papers";"income",#N/A,FALSE,"working papers"}</definedName>
    <definedName name="wrn.papersdraft">{"bal",#N/A,FALSE,"working papers";"income",#N/A,FALSE,"working papers"}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 localSheetId="0">{"bal",#N/A,FALSE,"working papers";"income",#N/A,FALSE,"working papers"}</definedName>
    <definedName name="wrn.wpapers.">{"bal",#N/A,FALSE,"working papers";"income",#N/A,FALSE,"working papers"}</definedName>
    <definedName name="xxx" localSheetId="0" hidden="1">{"CHARGE",#N/A,FALSE,"401C11"}</definedName>
    <definedName name="xxx" hidden="1">{"CHARGE",#N/A,FALSE,"401C11"}</definedName>
    <definedName name="yyy" localSheetId="0" hidden="1">{"GROSS",#N/A,FALSE,"401C11"}</definedName>
    <definedName name="yyy" hidden="1">{"GROSS",#N/A,FALSE,"401C11"}</definedName>
    <definedName name="zzz" localSheetId="0" hidden="1">{"NET",#N/A,FALSE,"401C11"}</definedName>
    <definedName name="zzz" hidden="1">{"NET",#N/A,FALSE,"401C11"}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1" l="1"/>
  <c r="C7" i="21"/>
  <c r="F146" i="3" l="1"/>
  <c r="F145" i="3"/>
  <c r="F144" i="3"/>
  <c r="F137" i="3"/>
  <c r="F136" i="3"/>
  <c r="F135" i="3"/>
  <c r="F128" i="3"/>
  <c r="F127" i="3"/>
  <c r="F126" i="3"/>
  <c r="F119" i="3"/>
  <c r="F118" i="3"/>
  <c r="F117" i="3"/>
  <c r="F110" i="3"/>
  <c r="F109" i="3"/>
  <c r="F108" i="3"/>
  <c r="F101" i="3"/>
  <c r="F100" i="3"/>
  <c r="F99" i="3"/>
  <c r="F92" i="3"/>
  <c r="F91" i="3"/>
  <c r="F90" i="3"/>
  <c r="F83" i="3"/>
  <c r="F82" i="3"/>
  <c r="F81" i="3"/>
  <c r="F74" i="3"/>
  <c r="F73" i="3"/>
  <c r="F72" i="3"/>
  <c r="F65" i="3"/>
  <c r="F64" i="3"/>
  <c r="F63" i="3"/>
  <c r="F56" i="3"/>
  <c r="F55" i="3"/>
  <c r="F54" i="3"/>
  <c r="F47" i="3"/>
  <c r="F46" i="3"/>
  <c r="F45" i="3"/>
  <c r="F38" i="3"/>
  <c r="F37" i="3"/>
  <c r="F36" i="3"/>
  <c r="F29" i="3"/>
  <c r="F28" i="3"/>
  <c r="F27" i="3"/>
  <c r="F20" i="3"/>
  <c r="F19" i="3"/>
  <c r="F18" i="3"/>
  <c r="F11" i="3"/>
  <c r="F10" i="3"/>
  <c r="F9" i="3"/>
  <c r="D216" i="2"/>
  <c r="D227" i="2" s="1"/>
  <c r="D215" i="2"/>
  <c r="D226" i="2" s="1"/>
  <c r="D214" i="2"/>
  <c r="D225" i="2" s="1"/>
  <c r="D213" i="2"/>
  <c r="D224" i="2" s="1"/>
  <c r="D211" i="2"/>
  <c r="D223" i="2" s="1"/>
  <c r="D210" i="2"/>
  <c r="D222" i="2" s="1"/>
  <c r="D209" i="2"/>
  <c r="D221" i="2" s="1"/>
  <c r="D208" i="2"/>
  <c r="D220" i="2" s="1"/>
  <c r="D206" i="2"/>
  <c r="D205" i="2"/>
  <c r="D204" i="2"/>
  <c r="D203" i="2"/>
  <c r="D201" i="2"/>
  <c r="D200" i="2"/>
  <c r="D199" i="2"/>
  <c r="D198" i="2"/>
  <c r="D196" i="2"/>
  <c r="D195" i="2"/>
  <c r="D194" i="2"/>
  <c r="D193" i="2"/>
  <c r="D191" i="2"/>
  <c r="D190" i="2"/>
  <c r="D189" i="2"/>
  <c r="D188" i="2"/>
  <c r="D186" i="2"/>
  <c r="D185" i="2"/>
  <c r="D184" i="2"/>
  <c r="D183" i="2"/>
  <c r="D181" i="2"/>
  <c r="D180" i="2"/>
  <c r="D179" i="2"/>
  <c r="D178" i="2"/>
  <c r="D176" i="2"/>
  <c r="D175" i="2"/>
  <c r="D174" i="2"/>
  <c r="D173" i="2"/>
  <c r="D171" i="2"/>
  <c r="D170" i="2"/>
  <c r="D169" i="2"/>
  <c r="D168" i="2"/>
  <c r="D166" i="2"/>
  <c r="D165" i="2"/>
  <c r="D164" i="2"/>
  <c r="D163" i="2"/>
  <c r="D161" i="2"/>
  <c r="D160" i="2"/>
  <c r="D159" i="2"/>
  <c r="D158" i="2"/>
  <c r="D156" i="2"/>
  <c r="D155" i="2"/>
  <c r="D154" i="2"/>
  <c r="D153" i="2"/>
  <c r="D151" i="2"/>
  <c r="D150" i="2"/>
  <c r="D149" i="2"/>
  <c r="D148" i="2"/>
  <c r="D146" i="2"/>
  <c r="D145" i="2"/>
  <c r="D144" i="2"/>
  <c r="D143" i="2"/>
  <c r="D141" i="2"/>
  <c r="D140" i="2"/>
  <c r="D139" i="2"/>
  <c r="D138" i="2"/>
  <c r="D136" i="2"/>
  <c r="D135" i="2"/>
  <c r="D134" i="2"/>
  <c r="D133" i="2"/>
  <c r="S130" i="2"/>
  <c r="G130" i="2"/>
  <c r="E130" i="2"/>
  <c r="D130" i="2"/>
  <c r="O130" i="2" s="1"/>
  <c r="S129" i="2"/>
  <c r="G129" i="2"/>
  <c r="E129" i="2"/>
  <c r="D129" i="2"/>
  <c r="O129" i="2" s="1"/>
  <c r="S128" i="2"/>
  <c r="G128" i="2"/>
  <c r="E128" i="2"/>
  <c r="D128" i="2"/>
  <c r="O128" i="2" s="1"/>
  <c r="S127" i="2"/>
  <c r="G127" i="2"/>
  <c r="E127" i="2"/>
  <c r="D127" i="2"/>
  <c r="O127" i="2" s="1"/>
  <c r="S125" i="2"/>
  <c r="G125" i="2"/>
  <c r="E125" i="2"/>
  <c r="D125" i="2"/>
  <c r="O125" i="2" s="1"/>
  <c r="S124" i="2"/>
  <c r="G124" i="2"/>
  <c r="E124" i="2"/>
  <c r="D124" i="2"/>
  <c r="O124" i="2" s="1"/>
  <c r="S123" i="2"/>
  <c r="G123" i="2"/>
  <c r="E123" i="2"/>
  <c r="D123" i="2"/>
  <c r="O123" i="2" s="1"/>
  <c r="S122" i="2"/>
  <c r="G122" i="2"/>
  <c r="E122" i="2"/>
  <c r="D122" i="2"/>
  <c r="O122" i="2" s="1"/>
  <c r="S120" i="2"/>
  <c r="G120" i="2"/>
  <c r="E120" i="2"/>
  <c r="D120" i="2"/>
  <c r="O120" i="2" s="1"/>
  <c r="S119" i="2"/>
  <c r="G119" i="2"/>
  <c r="E119" i="2"/>
  <c r="D119" i="2"/>
  <c r="O119" i="2" s="1"/>
  <c r="S118" i="2"/>
  <c r="G118" i="2"/>
  <c r="E118" i="2"/>
  <c r="D118" i="2"/>
  <c r="O118" i="2" s="1"/>
  <c r="S117" i="2"/>
  <c r="G117" i="2"/>
  <c r="E117" i="2"/>
  <c r="D117" i="2"/>
  <c r="O117" i="2" s="1"/>
  <c r="S115" i="2"/>
  <c r="G115" i="2"/>
  <c r="E115" i="2"/>
  <c r="D115" i="2"/>
  <c r="O115" i="2" s="1"/>
  <c r="S114" i="2"/>
  <c r="G114" i="2"/>
  <c r="E114" i="2"/>
  <c r="D114" i="2"/>
  <c r="O114" i="2" s="1"/>
  <c r="S113" i="2"/>
  <c r="G113" i="2"/>
  <c r="E113" i="2"/>
  <c r="D113" i="2"/>
  <c r="O113" i="2" s="1"/>
  <c r="S112" i="2"/>
  <c r="G112" i="2"/>
  <c r="E112" i="2"/>
  <c r="D112" i="2"/>
  <c r="O112" i="2" s="1"/>
  <c r="S110" i="2"/>
  <c r="G110" i="2"/>
  <c r="E110" i="2"/>
  <c r="D110" i="2"/>
  <c r="O110" i="2" s="1"/>
  <c r="S109" i="2"/>
  <c r="G109" i="2"/>
  <c r="E109" i="2"/>
  <c r="D109" i="2"/>
  <c r="O109" i="2" s="1"/>
  <c r="S108" i="2"/>
  <c r="G108" i="2"/>
  <c r="E108" i="2"/>
  <c r="D108" i="2"/>
  <c r="O108" i="2" s="1"/>
  <c r="S107" i="2"/>
  <c r="G107" i="2"/>
  <c r="E107" i="2"/>
  <c r="D107" i="2"/>
  <c r="O107" i="2" s="1"/>
  <c r="S105" i="2"/>
  <c r="G105" i="2"/>
  <c r="E105" i="2"/>
  <c r="D105" i="2"/>
  <c r="O105" i="2" s="1"/>
  <c r="S104" i="2"/>
  <c r="G104" i="2"/>
  <c r="E104" i="2"/>
  <c r="D104" i="2"/>
  <c r="O104" i="2" s="1"/>
  <c r="S103" i="2"/>
  <c r="G103" i="2"/>
  <c r="E103" i="2"/>
  <c r="D103" i="2"/>
  <c r="O103" i="2" s="1"/>
  <c r="S102" i="2"/>
  <c r="G102" i="2"/>
  <c r="E102" i="2"/>
  <c r="D102" i="2"/>
  <c r="O102" i="2" s="1"/>
  <c r="S100" i="2"/>
  <c r="G100" i="2"/>
  <c r="E100" i="2"/>
  <c r="D100" i="2"/>
  <c r="O100" i="2" s="1"/>
  <c r="S99" i="2"/>
  <c r="G99" i="2"/>
  <c r="E99" i="2"/>
  <c r="D99" i="2"/>
  <c r="O99" i="2" s="1"/>
  <c r="S98" i="2"/>
  <c r="G98" i="2"/>
  <c r="E98" i="2"/>
  <c r="D98" i="2"/>
  <c r="O98" i="2" s="1"/>
  <c r="S97" i="2"/>
  <c r="G97" i="2"/>
  <c r="E97" i="2"/>
  <c r="D97" i="2"/>
  <c r="O97" i="2" s="1"/>
  <c r="S95" i="2"/>
  <c r="G95" i="2"/>
  <c r="E95" i="2"/>
  <c r="D95" i="2"/>
  <c r="O95" i="2" s="1"/>
  <c r="S94" i="2"/>
  <c r="G94" i="2"/>
  <c r="E94" i="2"/>
  <c r="D94" i="2"/>
  <c r="O94" i="2" s="1"/>
  <c r="S93" i="2"/>
  <c r="G93" i="2"/>
  <c r="E93" i="2"/>
  <c r="D93" i="2"/>
  <c r="O93" i="2" s="1"/>
  <c r="S92" i="2"/>
  <c r="G92" i="2"/>
  <c r="E92" i="2"/>
  <c r="D92" i="2"/>
  <c r="O92" i="2" s="1"/>
  <c r="S90" i="2"/>
  <c r="G90" i="2"/>
  <c r="E90" i="2"/>
  <c r="D90" i="2"/>
  <c r="O90" i="2" s="1"/>
  <c r="S89" i="2"/>
  <c r="G89" i="2"/>
  <c r="E89" i="2"/>
  <c r="D89" i="2"/>
  <c r="O89" i="2" s="1"/>
  <c r="S88" i="2"/>
  <c r="G88" i="2"/>
  <c r="E88" i="2"/>
  <c r="D88" i="2"/>
  <c r="O88" i="2" s="1"/>
  <c r="S87" i="2"/>
  <c r="G87" i="2"/>
  <c r="E87" i="2"/>
  <c r="D87" i="2"/>
  <c r="O87" i="2" s="1"/>
  <c r="S85" i="2"/>
  <c r="G85" i="2"/>
  <c r="E85" i="2"/>
  <c r="D85" i="2"/>
  <c r="O85" i="2" s="1"/>
  <c r="S84" i="2"/>
  <c r="G84" i="2"/>
  <c r="E84" i="2"/>
  <c r="D84" i="2"/>
  <c r="O84" i="2" s="1"/>
  <c r="S83" i="2"/>
  <c r="G83" i="2"/>
  <c r="E83" i="2"/>
  <c r="D83" i="2"/>
  <c r="O83" i="2" s="1"/>
  <c r="S82" i="2"/>
  <c r="G82" i="2"/>
  <c r="E82" i="2"/>
  <c r="D82" i="2"/>
  <c r="O82" i="2" s="1"/>
  <c r="S80" i="2"/>
  <c r="G80" i="2"/>
  <c r="E80" i="2"/>
  <c r="D80" i="2"/>
  <c r="O80" i="2" s="1"/>
  <c r="S79" i="2"/>
  <c r="G79" i="2"/>
  <c r="E79" i="2"/>
  <c r="D79" i="2"/>
  <c r="O79" i="2" s="1"/>
  <c r="S78" i="2"/>
  <c r="G78" i="2"/>
  <c r="E78" i="2"/>
  <c r="D78" i="2"/>
  <c r="O78" i="2" s="1"/>
  <c r="S77" i="2"/>
  <c r="G77" i="2"/>
  <c r="E77" i="2"/>
  <c r="D77" i="2"/>
  <c r="O77" i="2" s="1"/>
  <c r="S75" i="2"/>
  <c r="G75" i="2"/>
  <c r="E75" i="2"/>
  <c r="D75" i="2"/>
  <c r="O75" i="2" s="1"/>
  <c r="S74" i="2"/>
  <c r="G74" i="2"/>
  <c r="E74" i="2"/>
  <c r="D74" i="2"/>
  <c r="O74" i="2" s="1"/>
  <c r="S73" i="2"/>
  <c r="G73" i="2"/>
  <c r="E73" i="2"/>
  <c r="D73" i="2"/>
  <c r="O73" i="2" s="1"/>
  <c r="S72" i="2"/>
  <c r="G72" i="2"/>
  <c r="E72" i="2"/>
  <c r="D72" i="2"/>
  <c r="O72" i="2" s="1"/>
  <c r="S70" i="2"/>
  <c r="G70" i="2"/>
  <c r="E70" i="2"/>
  <c r="D70" i="2"/>
  <c r="O70" i="2" s="1"/>
  <c r="S69" i="2"/>
  <c r="G69" i="2"/>
  <c r="E69" i="2"/>
  <c r="D69" i="2"/>
  <c r="O69" i="2" s="1"/>
  <c r="S68" i="2"/>
  <c r="G68" i="2"/>
  <c r="E68" i="2"/>
  <c r="D68" i="2"/>
  <c r="O68" i="2" s="1"/>
  <c r="S67" i="2"/>
  <c r="G67" i="2"/>
  <c r="E67" i="2"/>
  <c r="D67" i="2"/>
  <c r="O67" i="2" s="1"/>
  <c r="S65" i="2"/>
  <c r="G65" i="2"/>
  <c r="E65" i="2"/>
  <c r="D65" i="2"/>
  <c r="O65" i="2" s="1"/>
  <c r="S64" i="2"/>
  <c r="G64" i="2"/>
  <c r="E64" i="2"/>
  <c r="D64" i="2"/>
  <c r="O64" i="2" s="1"/>
  <c r="S63" i="2"/>
  <c r="G63" i="2"/>
  <c r="E63" i="2"/>
  <c r="D63" i="2"/>
  <c r="O63" i="2" s="1"/>
  <c r="S62" i="2"/>
  <c r="G62" i="2"/>
  <c r="E62" i="2"/>
  <c r="D62" i="2"/>
  <c r="O62" i="2" s="1"/>
  <c r="S60" i="2"/>
  <c r="G60" i="2"/>
  <c r="E60" i="2"/>
  <c r="D60" i="2"/>
  <c r="O60" i="2" s="1"/>
  <c r="S59" i="2"/>
  <c r="G59" i="2"/>
  <c r="E59" i="2"/>
  <c r="D59" i="2"/>
  <c r="O59" i="2" s="1"/>
  <c r="S58" i="2"/>
  <c r="G58" i="2"/>
  <c r="E58" i="2"/>
  <c r="D58" i="2"/>
  <c r="O58" i="2" s="1"/>
  <c r="S57" i="2"/>
  <c r="G57" i="2"/>
  <c r="E57" i="2"/>
  <c r="D57" i="2"/>
  <c r="O57" i="2" s="1"/>
  <c r="S55" i="2"/>
  <c r="G55" i="2"/>
  <c r="E55" i="2"/>
  <c r="D55" i="2"/>
  <c r="O55" i="2" s="1"/>
  <c r="S54" i="2"/>
  <c r="G54" i="2"/>
  <c r="E54" i="2"/>
  <c r="D54" i="2"/>
  <c r="O54" i="2" s="1"/>
  <c r="S53" i="2"/>
  <c r="G53" i="2"/>
  <c r="E53" i="2"/>
  <c r="D53" i="2"/>
  <c r="O53" i="2" s="1"/>
  <c r="S52" i="2"/>
  <c r="G52" i="2"/>
  <c r="E52" i="2"/>
  <c r="D52" i="2"/>
  <c r="O52" i="2" s="1"/>
  <c r="S50" i="2"/>
  <c r="G50" i="2"/>
  <c r="E50" i="2"/>
  <c r="D50" i="2"/>
  <c r="O50" i="2" s="1"/>
  <c r="S49" i="2"/>
  <c r="G49" i="2"/>
  <c r="E49" i="2"/>
  <c r="D49" i="2"/>
  <c r="O49" i="2" s="1"/>
  <c r="S48" i="2"/>
  <c r="G48" i="2"/>
  <c r="E48" i="2"/>
  <c r="D48" i="2"/>
  <c r="O48" i="2" s="1"/>
  <c r="S47" i="2"/>
  <c r="G47" i="2"/>
  <c r="E47" i="2"/>
  <c r="D47" i="2"/>
  <c r="O47" i="2" s="1"/>
  <c r="L25" i="2"/>
  <c r="K25" i="2"/>
  <c r="J25" i="2"/>
  <c r="L24" i="2"/>
  <c r="K24" i="2"/>
  <c r="J24" i="2"/>
  <c r="L23" i="2"/>
  <c r="K23" i="2"/>
  <c r="J23" i="2"/>
  <c r="F40" i="2" s="1"/>
  <c r="L22" i="2"/>
  <c r="K22" i="2"/>
  <c r="J22" i="2"/>
  <c r="L21" i="2"/>
  <c r="K21" i="2"/>
  <c r="J21" i="2"/>
  <c r="L20" i="2"/>
  <c r="K20" i="2"/>
  <c r="J20" i="2"/>
  <c r="L19" i="2"/>
  <c r="K19" i="2"/>
  <c r="J19" i="2"/>
  <c r="L18" i="2"/>
  <c r="K18" i="2"/>
  <c r="J18" i="2"/>
  <c r="L17" i="2"/>
  <c r="K17" i="2"/>
  <c r="J17" i="2"/>
  <c r="L16" i="2"/>
  <c r="K16" i="2"/>
  <c r="J16" i="2"/>
  <c r="L15" i="2"/>
  <c r="K15" i="2"/>
  <c r="J15" i="2"/>
  <c r="L14" i="2"/>
  <c r="K14" i="2"/>
  <c r="J14" i="2"/>
  <c r="L13" i="2"/>
  <c r="K13" i="2"/>
  <c r="J13" i="2"/>
  <c r="L12" i="2"/>
  <c r="K12" i="2"/>
  <c r="J12" i="2"/>
  <c r="L11" i="2"/>
  <c r="K11" i="2"/>
  <c r="J11" i="2"/>
  <c r="L10" i="2"/>
  <c r="K10" i="2"/>
  <c r="J10" i="2"/>
  <c r="L9" i="2"/>
  <c r="K9" i="2"/>
  <c r="J9" i="2"/>
  <c r="A1" i="2"/>
  <c r="I211" i="16"/>
  <c r="I210" i="16"/>
  <c r="I209" i="16"/>
  <c r="I208" i="16"/>
  <c r="I207" i="16"/>
  <c r="I206" i="16"/>
  <c r="I205" i="16"/>
  <c r="I204" i="16"/>
  <c r="M203" i="16"/>
  <c r="L203" i="16"/>
  <c r="I203" i="16"/>
  <c r="K203" i="16" s="1"/>
  <c r="M202" i="16"/>
  <c r="L202" i="16"/>
  <c r="I202" i="16"/>
  <c r="K202" i="16" s="1"/>
  <c r="M201" i="16"/>
  <c r="L201" i="16"/>
  <c r="I201" i="16"/>
  <c r="K201" i="16" s="1"/>
  <c r="M200" i="16"/>
  <c r="L200" i="16"/>
  <c r="I200" i="16"/>
  <c r="K200" i="16" s="1"/>
  <c r="I199" i="16"/>
  <c r="I198" i="16"/>
  <c r="I197" i="16"/>
  <c r="I196" i="16"/>
  <c r="I195" i="16"/>
  <c r="I194" i="16"/>
  <c r="I193" i="16"/>
  <c r="I192" i="16"/>
  <c r="M191" i="16"/>
  <c r="L191" i="16"/>
  <c r="I191" i="16"/>
  <c r="K191" i="16" s="1"/>
  <c r="M190" i="16"/>
  <c r="L190" i="16"/>
  <c r="I190" i="16"/>
  <c r="K190" i="16" s="1"/>
  <c r="M189" i="16"/>
  <c r="L189" i="16"/>
  <c r="I189" i="16"/>
  <c r="K189" i="16" s="1"/>
  <c r="M188" i="16"/>
  <c r="L188" i="16"/>
  <c r="I188" i="16"/>
  <c r="K188" i="16" s="1"/>
  <c r="I187" i="16"/>
  <c r="I186" i="16"/>
  <c r="I185" i="16"/>
  <c r="I184" i="16"/>
  <c r="I183" i="16"/>
  <c r="I182" i="16"/>
  <c r="I181" i="16"/>
  <c r="I180" i="16"/>
  <c r="M179" i="16"/>
  <c r="L179" i="16"/>
  <c r="I179" i="16"/>
  <c r="K179" i="16" s="1"/>
  <c r="M178" i="16"/>
  <c r="L178" i="16"/>
  <c r="I178" i="16"/>
  <c r="K178" i="16" s="1"/>
  <c r="M177" i="16"/>
  <c r="L177" i="16"/>
  <c r="I177" i="16"/>
  <c r="K177" i="16" s="1"/>
  <c r="M176" i="16"/>
  <c r="L176" i="16"/>
  <c r="I176" i="16"/>
  <c r="K176" i="16" s="1"/>
  <c r="I175" i="16"/>
  <c r="I174" i="16"/>
  <c r="I173" i="16"/>
  <c r="I172" i="16"/>
  <c r="I171" i="16"/>
  <c r="I170" i="16"/>
  <c r="I169" i="16"/>
  <c r="I168" i="16"/>
  <c r="M167" i="16"/>
  <c r="L167" i="16"/>
  <c r="I167" i="16"/>
  <c r="K167" i="16" s="1"/>
  <c r="M166" i="16"/>
  <c r="L166" i="16"/>
  <c r="I166" i="16"/>
  <c r="K166" i="16" s="1"/>
  <c r="M165" i="16"/>
  <c r="L165" i="16"/>
  <c r="I165" i="16"/>
  <c r="K165" i="16" s="1"/>
  <c r="M164" i="16"/>
  <c r="L164" i="16"/>
  <c r="I164" i="16"/>
  <c r="K164" i="16" s="1"/>
  <c r="I163" i="16"/>
  <c r="I162" i="16"/>
  <c r="I161" i="16"/>
  <c r="I160" i="16"/>
  <c r="I159" i="16"/>
  <c r="I158" i="16"/>
  <c r="I157" i="16"/>
  <c r="I156" i="16"/>
  <c r="M155" i="16"/>
  <c r="L155" i="16"/>
  <c r="I155" i="16"/>
  <c r="K155" i="16" s="1"/>
  <c r="M154" i="16"/>
  <c r="L154" i="16"/>
  <c r="I154" i="16"/>
  <c r="K154" i="16" s="1"/>
  <c r="M153" i="16"/>
  <c r="L153" i="16"/>
  <c r="I153" i="16"/>
  <c r="K153" i="16" s="1"/>
  <c r="M152" i="16"/>
  <c r="L152" i="16"/>
  <c r="I152" i="16"/>
  <c r="K152" i="16" s="1"/>
  <c r="I151" i="16"/>
  <c r="I150" i="16"/>
  <c r="I149" i="16"/>
  <c r="I148" i="16"/>
  <c r="I147" i="16"/>
  <c r="I146" i="16"/>
  <c r="I145" i="16"/>
  <c r="I144" i="16"/>
  <c r="M143" i="16"/>
  <c r="L143" i="16"/>
  <c r="I143" i="16"/>
  <c r="K143" i="16" s="1"/>
  <c r="M142" i="16"/>
  <c r="L142" i="16"/>
  <c r="I142" i="16"/>
  <c r="K142" i="16" s="1"/>
  <c r="M141" i="16"/>
  <c r="L141" i="16"/>
  <c r="I141" i="16"/>
  <c r="K141" i="16" s="1"/>
  <c r="M140" i="16"/>
  <c r="L140" i="16"/>
  <c r="I140" i="16"/>
  <c r="K140" i="16" s="1"/>
  <c r="I139" i="16"/>
  <c r="I138" i="16"/>
  <c r="I137" i="16"/>
  <c r="I136" i="16"/>
  <c r="I135" i="16"/>
  <c r="I134" i="16"/>
  <c r="I133" i="16"/>
  <c r="I132" i="16"/>
  <c r="M131" i="16"/>
  <c r="L131" i="16"/>
  <c r="I131" i="16"/>
  <c r="K131" i="16" s="1"/>
  <c r="M130" i="16"/>
  <c r="L130" i="16"/>
  <c r="I130" i="16"/>
  <c r="K130" i="16" s="1"/>
  <c r="M129" i="16"/>
  <c r="L129" i="16"/>
  <c r="I129" i="16"/>
  <c r="K129" i="16" s="1"/>
  <c r="M128" i="16"/>
  <c r="L128" i="16"/>
  <c r="I128" i="16"/>
  <c r="K128" i="16" s="1"/>
  <c r="I127" i="16"/>
  <c r="I126" i="16"/>
  <c r="I125" i="16"/>
  <c r="I124" i="16"/>
  <c r="I123" i="16"/>
  <c r="I122" i="16"/>
  <c r="I121" i="16"/>
  <c r="I120" i="16"/>
  <c r="M119" i="16"/>
  <c r="L119" i="16"/>
  <c r="I119" i="16"/>
  <c r="K119" i="16" s="1"/>
  <c r="M118" i="16"/>
  <c r="L118" i="16"/>
  <c r="I118" i="16"/>
  <c r="K118" i="16" s="1"/>
  <c r="M117" i="16"/>
  <c r="L117" i="16"/>
  <c r="I117" i="16"/>
  <c r="K117" i="16" s="1"/>
  <c r="M116" i="16"/>
  <c r="L116" i="16"/>
  <c r="I116" i="16"/>
  <c r="K116" i="16" s="1"/>
  <c r="I115" i="16"/>
  <c r="I114" i="16"/>
  <c r="I113" i="16"/>
  <c r="I112" i="16"/>
  <c r="I111" i="16"/>
  <c r="I110" i="16"/>
  <c r="I109" i="16"/>
  <c r="I108" i="16"/>
  <c r="M107" i="16"/>
  <c r="L107" i="16"/>
  <c r="I107" i="16"/>
  <c r="K107" i="16" s="1"/>
  <c r="M106" i="16"/>
  <c r="L106" i="16"/>
  <c r="I106" i="16"/>
  <c r="K106" i="16" s="1"/>
  <c r="M105" i="16"/>
  <c r="L105" i="16"/>
  <c r="I105" i="16"/>
  <c r="K105" i="16" s="1"/>
  <c r="M104" i="16"/>
  <c r="L104" i="16"/>
  <c r="I104" i="16"/>
  <c r="K104" i="16" s="1"/>
  <c r="I103" i="16"/>
  <c r="I102" i="16"/>
  <c r="I101" i="16"/>
  <c r="I100" i="16"/>
  <c r="I99" i="16"/>
  <c r="I98" i="16"/>
  <c r="I97" i="16"/>
  <c r="I96" i="16"/>
  <c r="M95" i="16"/>
  <c r="L95" i="16"/>
  <c r="I95" i="16"/>
  <c r="K95" i="16" s="1"/>
  <c r="M94" i="16"/>
  <c r="L94" i="16"/>
  <c r="I94" i="16"/>
  <c r="K94" i="16" s="1"/>
  <c r="M93" i="16"/>
  <c r="L93" i="16"/>
  <c r="I93" i="16"/>
  <c r="K93" i="16" s="1"/>
  <c r="M92" i="16"/>
  <c r="L92" i="16"/>
  <c r="I92" i="16"/>
  <c r="K92" i="16" s="1"/>
  <c r="I91" i="16"/>
  <c r="I90" i="16"/>
  <c r="I89" i="16"/>
  <c r="I88" i="16"/>
  <c r="I87" i="16"/>
  <c r="I86" i="16"/>
  <c r="I85" i="16"/>
  <c r="I84" i="16"/>
  <c r="M83" i="16"/>
  <c r="L83" i="16"/>
  <c r="I83" i="16"/>
  <c r="K83" i="16" s="1"/>
  <c r="M82" i="16"/>
  <c r="L82" i="16"/>
  <c r="I82" i="16"/>
  <c r="K82" i="16" s="1"/>
  <c r="M81" i="16"/>
  <c r="L81" i="16"/>
  <c r="I81" i="16"/>
  <c r="K81" i="16" s="1"/>
  <c r="M80" i="16"/>
  <c r="L80" i="16"/>
  <c r="I80" i="16"/>
  <c r="K80" i="16" s="1"/>
  <c r="I79" i="16"/>
  <c r="I78" i="16"/>
  <c r="I77" i="16"/>
  <c r="I76" i="16"/>
  <c r="I75" i="16"/>
  <c r="I74" i="16"/>
  <c r="I73" i="16"/>
  <c r="I72" i="16"/>
  <c r="M71" i="16"/>
  <c r="L71" i="16"/>
  <c r="I71" i="16"/>
  <c r="K71" i="16" s="1"/>
  <c r="M70" i="16"/>
  <c r="L70" i="16"/>
  <c r="I70" i="16"/>
  <c r="K70" i="16" s="1"/>
  <c r="M69" i="16"/>
  <c r="L69" i="16"/>
  <c r="I69" i="16"/>
  <c r="K69" i="16" s="1"/>
  <c r="M68" i="16"/>
  <c r="L68" i="16"/>
  <c r="I68" i="16"/>
  <c r="K68" i="16" s="1"/>
  <c r="I67" i="16"/>
  <c r="I66" i="16"/>
  <c r="I65" i="16"/>
  <c r="I64" i="16"/>
  <c r="I63" i="16"/>
  <c r="I62" i="16"/>
  <c r="I61" i="16"/>
  <c r="I60" i="16"/>
  <c r="M59" i="16"/>
  <c r="L59" i="16"/>
  <c r="I59" i="16"/>
  <c r="K59" i="16" s="1"/>
  <c r="M58" i="16"/>
  <c r="L58" i="16"/>
  <c r="I58" i="16"/>
  <c r="K58" i="16" s="1"/>
  <c r="M57" i="16"/>
  <c r="L57" i="16"/>
  <c r="I57" i="16"/>
  <c r="K57" i="16" s="1"/>
  <c r="M56" i="16"/>
  <c r="L56" i="16"/>
  <c r="I56" i="16"/>
  <c r="K56" i="16" s="1"/>
  <c r="I55" i="16"/>
  <c r="I54" i="16"/>
  <c r="I53" i="16"/>
  <c r="I52" i="16"/>
  <c r="I51" i="16"/>
  <c r="I50" i="16"/>
  <c r="I49" i="16"/>
  <c r="I48" i="16"/>
  <c r="M47" i="16"/>
  <c r="L47" i="16"/>
  <c r="I47" i="16"/>
  <c r="K47" i="16" s="1"/>
  <c r="M46" i="16"/>
  <c r="L46" i="16"/>
  <c r="I46" i="16"/>
  <c r="K46" i="16" s="1"/>
  <c r="M45" i="16"/>
  <c r="L45" i="16"/>
  <c r="I45" i="16"/>
  <c r="K45" i="16" s="1"/>
  <c r="M44" i="16"/>
  <c r="L44" i="16"/>
  <c r="I44" i="16"/>
  <c r="K44" i="16" s="1"/>
  <c r="I43" i="16"/>
  <c r="I42" i="16"/>
  <c r="I41" i="16"/>
  <c r="I40" i="16"/>
  <c r="I39" i="16"/>
  <c r="I38" i="16"/>
  <c r="I37" i="16"/>
  <c r="I36" i="16"/>
  <c r="M35" i="16"/>
  <c r="L35" i="16"/>
  <c r="I35" i="16"/>
  <c r="K35" i="16" s="1"/>
  <c r="M34" i="16"/>
  <c r="L34" i="16"/>
  <c r="I34" i="16"/>
  <c r="K34" i="16" s="1"/>
  <c r="M33" i="16"/>
  <c r="L33" i="16"/>
  <c r="I33" i="16"/>
  <c r="K33" i="16" s="1"/>
  <c r="M32" i="16"/>
  <c r="L32" i="16"/>
  <c r="I32" i="16"/>
  <c r="K32" i="16" s="1"/>
  <c r="I31" i="16"/>
  <c r="I30" i="16"/>
  <c r="I29" i="16"/>
  <c r="I28" i="16"/>
  <c r="I27" i="16"/>
  <c r="I26" i="16"/>
  <c r="I25" i="16"/>
  <c r="I24" i="16"/>
  <c r="M23" i="16"/>
  <c r="L23" i="16"/>
  <c r="I23" i="16"/>
  <c r="K23" i="16" s="1"/>
  <c r="M22" i="16"/>
  <c r="L22" i="16"/>
  <c r="I22" i="16"/>
  <c r="K22" i="16" s="1"/>
  <c r="M21" i="16"/>
  <c r="L21" i="16"/>
  <c r="I21" i="16"/>
  <c r="K21" i="16" s="1"/>
  <c r="M20" i="16"/>
  <c r="L20" i="16"/>
  <c r="I20" i="16"/>
  <c r="K20" i="16" s="1"/>
  <c r="I19" i="16"/>
  <c r="I18" i="16"/>
  <c r="I17" i="16"/>
  <c r="I16" i="16"/>
  <c r="I15" i="16"/>
  <c r="I14" i="16"/>
  <c r="I13" i="16"/>
  <c r="I12" i="16"/>
  <c r="M11" i="16"/>
  <c r="L11" i="16"/>
  <c r="I11" i="16"/>
  <c r="K11" i="16" s="1"/>
  <c r="M10" i="16"/>
  <c r="L10" i="16"/>
  <c r="I10" i="16"/>
  <c r="K10" i="16" s="1"/>
  <c r="M9" i="16"/>
  <c r="L9" i="16"/>
  <c r="I9" i="16"/>
  <c r="K9" i="16" s="1"/>
  <c r="M8" i="16"/>
  <c r="L8" i="16"/>
  <c r="I8" i="16"/>
  <c r="K8" i="16" s="1"/>
  <c r="N3" i="16"/>
  <c r="N95" i="16" s="1"/>
  <c r="F42" i="2" l="1"/>
  <c r="F37" i="2"/>
  <c r="N177" i="16"/>
  <c r="N105" i="16"/>
  <c r="N200" i="16"/>
  <c r="F36" i="2"/>
  <c r="F27" i="2"/>
  <c r="N10" i="16"/>
  <c r="F33" i="2"/>
  <c r="F34" i="2"/>
  <c r="N201" i="16"/>
  <c r="O201" i="16" s="1"/>
  <c r="P201" i="16" s="1"/>
  <c r="Q123" i="2" s="1"/>
  <c r="L123" i="2" s="1"/>
  <c r="O177" i="16"/>
  <c r="P177" i="16" s="1"/>
  <c r="Q118" i="2" s="1"/>
  <c r="L118" i="2" s="1"/>
  <c r="L204" i="2" s="1"/>
  <c r="F131" i="3" s="1"/>
  <c r="N68" i="16"/>
  <c r="O68" i="16" s="1"/>
  <c r="P68" i="16" s="1"/>
  <c r="Q72" i="2" s="1"/>
  <c r="L72" i="2" s="1"/>
  <c r="N92" i="16"/>
  <c r="O92" i="16" s="1"/>
  <c r="P92" i="16" s="1"/>
  <c r="Q82" i="2" s="1"/>
  <c r="L82" i="2" s="1"/>
  <c r="N129" i="16"/>
  <c r="O129" i="16" s="1"/>
  <c r="P129" i="16" s="1"/>
  <c r="Q98" i="2" s="1"/>
  <c r="L98" i="2" s="1"/>
  <c r="N69" i="16"/>
  <c r="O69" i="16" s="1"/>
  <c r="P69" i="16" s="1"/>
  <c r="Q73" i="2" s="1"/>
  <c r="L73" i="2" s="1"/>
  <c r="N20" i="16"/>
  <c r="O20" i="16" s="1"/>
  <c r="P20" i="16" s="1"/>
  <c r="Q52" i="2" s="1"/>
  <c r="L52" i="2" s="1"/>
  <c r="F30" i="2"/>
  <c r="N167" i="16"/>
  <c r="O167" i="16" s="1"/>
  <c r="P167" i="16" s="1"/>
  <c r="Q115" i="2" s="1"/>
  <c r="L115" i="2" s="1"/>
  <c r="N119" i="16"/>
  <c r="O119" i="16" s="1"/>
  <c r="P119" i="16" s="1"/>
  <c r="Q95" i="2" s="1"/>
  <c r="L95" i="2" s="1"/>
  <c r="F31" i="2"/>
  <c r="F39" i="2"/>
  <c r="N166" i="16"/>
  <c r="O166" i="16" s="1"/>
  <c r="P166" i="16" s="1"/>
  <c r="Q114" i="2" s="1"/>
  <c r="L114" i="2" s="1"/>
  <c r="N58" i="16"/>
  <c r="O58" i="16" s="1"/>
  <c r="P58" i="16" s="1"/>
  <c r="Q69" i="2" s="1"/>
  <c r="L69" i="2" s="1"/>
  <c r="N82" i="16"/>
  <c r="O82" i="16" s="1"/>
  <c r="P82" i="16" s="1"/>
  <c r="Q79" i="2" s="1"/>
  <c r="L79" i="2" s="1"/>
  <c r="N107" i="16"/>
  <c r="O107" i="16" s="1"/>
  <c r="P107" i="16" s="1"/>
  <c r="Q90" i="2" s="1"/>
  <c r="L90" i="2" s="1"/>
  <c r="N71" i="16"/>
  <c r="F41" i="2"/>
  <c r="O105" i="16"/>
  <c r="P105" i="16" s="1"/>
  <c r="Q88" i="2" s="1"/>
  <c r="L88" i="2" s="1"/>
  <c r="F35" i="2"/>
  <c r="F29" i="2"/>
  <c r="F28" i="2"/>
  <c r="O10" i="16"/>
  <c r="P10" i="16" s="1"/>
  <c r="O71" i="16"/>
  <c r="P71" i="16" s="1"/>
  <c r="Q75" i="2" s="1"/>
  <c r="L75" i="2" s="1"/>
  <c r="F38" i="2"/>
  <c r="O95" i="16"/>
  <c r="P95" i="16" s="1"/>
  <c r="Q85" i="2" s="1"/>
  <c r="L85" i="2" s="1"/>
  <c r="N152" i="16"/>
  <c r="O152" i="16" s="1"/>
  <c r="P152" i="16" s="1"/>
  <c r="Q107" i="2" s="1"/>
  <c r="L107" i="2" s="1"/>
  <c r="O200" i="16"/>
  <c r="F26" i="2"/>
  <c r="F32" i="2"/>
  <c r="N190" i="16"/>
  <c r="O190" i="16" s="1"/>
  <c r="P190" i="16" s="1"/>
  <c r="Q129" i="2" s="1"/>
  <c r="L129" i="2" s="1"/>
  <c r="L215" i="2" s="1"/>
  <c r="L226" i="2" s="1"/>
  <c r="N44" i="16"/>
  <c r="O44" i="16" s="1"/>
  <c r="P44" i="16" s="1"/>
  <c r="Q62" i="2" s="1"/>
  <c r="L62" i="2" s="1"/>
  <c r="N142" i="16"/>
  <c r="O142" i="16" s="1"/>
  <c r="P142" i="16" s="1"/>
  <c r="Q104" i="2" s="1"/>
  <c r="L104" i="2" s="1"/>
  <c r="L190" i="2" s="1"/>
  <c r="F105" i="3" s="1"/>
  <c r="N80" i="16"/>
  <c r="O80" i="16" s="1"/>
  <c r="P80" i="16" s="1"/>
  <c r="Q77" i="2" s="1"/>
  <c r="L77" i="2" s="1"/>
  <c r="N116" i="16"/>
  <c r="O116" i="16" s="1"/>
  <c r="P116" i="16" s="1"/>
  <c r="Q92" i="2" s="1"/>
  <c r="L92" i="2" s="1"/>
  <c r="N128" i="16"/>
  <c r="O128" i="16" s="1"/>
  <c r="P128" i="16" s="1"/>
  <c r="Q97" i="2" s="1"/>
  <c r="L97" i="2" s="1"/>
  <c r="N118" i="16"/>
  <c r="O118" i="16" s="1"/>
  <c r="P118" i="16" s="1"/>
  <c r="Q94" i="2" s="1"/>
  <c r="L94" i="2" s="1"/>
  <c r="N164" i="16"/>
  <c r="O164" i="16" s="1"/>
  <c r="P164" i="16" s="1"/>
  <c r="Q112" i="2" s="1"/>
  <c r="L112" i="2" s="1"/>
  <c r="N154" i="16"/>
  <c r="O154" i="16" s="1"/>
  <c r="P154" i="16" s="1"/>
  <c r="Q109" i="2" s="1"/>
  <c r="L109" i="2" s="1"/>
  <c r="N32" i="16"/>
  <c r="O32" i="16" s="1"/>
  <c r="P32" i="16" s="1"/>
  <c r="Q57" i="2" s="1"/>
  <c r="L57" i="2" s="1"/>
  <c r="N22" i="16"/>
  <c r="O22" i="16" s="1"/>
  <c r="P22" i="16" s="1"/>
  <c r="Q54" i="2" s="1"/>
  <c r="L54" i="2" s="1"/>
  <c r="N141" i="16"/>
  <c r="O141" i="16" s="1"/>
  <c r="P141" i="16" s="1"/>
  <c r="Q103" i="2" s="1"/>
  <c r="L103" i="2" s="1"/>
  <c r="L189" i="2" s="1"/>
  <c r="F104" i="3" s="1"/>
  <c r="N131" i="16"/>
  <c r="O131" i="16" s="1"/>
  <c r="P131" i="16" s="1"/>
  <c r="Q100" i="2" s="1"/>
  <c r="L100" i="2" s="1"/>
  <c r="L186" i="2" s="1"/>
  <c r="F97" i="3" s="1"/>
  <c r="N9" i="16"/>
  <c r="O9" i="16" s="1"/>
  <c r="P9" i="16" s="1"/>
  <c r="N57" i="16"/>
  <c r="O57" i="16" s="1"/>
  <c r="P57" i="16" s="1"/>
  <c r="Q68" i="2" s="1"/>
  <c r="L68" i="2" s="1"/>
  <c r="N47" i="16"/>
  <c r="O47" i="16" s="1"/>
  <c r="P47" i="16" s="1"/>
  <c r="Q65" i="2" s="1"/>
  <c r="L65" i="2" s="1"/>
  <c r="N155" i="16"/>
  <c r="O155" i="16" s="1"/>
  <c r="P155" i="16" s="1"/>
  <c r="Q110" i="2" s="1"/>
  <c r="L110" i="2" s="1"/>
  <c r="N94" i="16"/>
  <c r="O94" i="16" s="1"/>
  <c r="P94" i="16" s="1"/>
  <c r="Q84" i="2" s="1"/>
  <c r="L84" i="2" s="1"/>
  <c r="N203" i="16"/>
  <c r="O203" i="16" s="1"/>
  <c r="P203" i="16" s="1"/>
  <c r="Q125" i="2" s="1"/>
  <c r="L125" i="2" s="1"/>
  <c r="N189" i="16"/>
  <c r="O189" i="16" s="1"/>
  <c r="P189" i="16" s="1"/>
  <c r="Q128" i="2" s="1"/>
  <c r="L128" i="2" s="1"/>
  <c r="L214" i="2" s="1"/>
  <c r="L225" i="2" s="1"/>
  <c r="L232" i="2" s="1"/>
  <c r="F143" i="3" s="1"/>
  <c r="N179" i="16"/>
  <c r="O179" i="16" s="1"/>
  <c r="P179" i="16" s="1"/>
  <c r="Q120" i="2" s="1"/>
  <c r="L120" i="2" s="1"/>
  <c r="L206" i="2" s="1"/>
  <c r="F133" i="3" s="1"/>
  <c r="N104" i="16"/>
  <c r="O104" i="16" s="1"/>
  <c r="P104" i="16" s="1"/>
  <c r="Q87" i="2" s="1"/>
  <c r="L87" i="2" s="1"/>
  <c r="N33" i="16"/>
  <c r="O33" i="16" s="1"/>
  <c r="P33" i="16" s="1"/>
  <c r="Q58" i="2" s="1"/>
  <c r="L58" i="2" s="1"/>
  <c r="N130" i="16"/>
  <c r="O130" i="16" s="1"/>
  <c r="P130" i="16" s="1"/>
  <c r="Q99" i="2" s="1"/>
  <c r="L99" i="2" s="1"/>
  <c r="L185" i="2" s="1"/>
  <c r="F96" i="3" s="1"/>
  <c r="N83" i="16"/>
  <c r="O83" i="16" s="1"/>
  <c r="P83" i="16" s="1"/>
  <c r="Q80" i="2" s="1"/>
  <c r="L80" i="2" s="1"/>
  <c r="N56" i="16"/>
  <c r="O56" i="16" s="1"/>
  <c r="P56" i="16" s="1"/>
  <c r="Q67" i="2" s="1"/>
  <c r="L67" i="2" s="1"/>
  <c r="N46" i="16"/>
  <c r="O46" i="16" s="1"/>
  <c r="P46" i="16" s="1"/>
  <c r="Q64" i="2" s="1"/>
  <c r="L64" i="2" s="1"/>
  <c r="N8" i="16"/>
  <c r="O8" i="16" s="1"/>
  <c r="P8" i="16" s="1"/>
  <c r="N21" i="16"/>
  <c r="O21" i="16" s="1"/>
  <c r="P21" i="16" s="1"/>
  <c r="Q53" i="2" s="1"/>
  <c r="L53" i="2" s="1"/>
  <c r="N11" i="16"/>
  <c r="O11" i="16" s="1"/>
  <c r="P11" i="16" s="1"/>
  <c r="Q50" i="2" s="1"/>
  <c r="L50" i="2" s="1"/>
  <c r="N140" i="16"/>
  <c r="O140" i="16" s="1"/>
  <c r="P140" i="16" s="1"/>
  <c r="Q102" i="2" s="1"/>
  <c r="L102" i="2" s="1"/>
  <c r="L188" i="2" s="1"/>
  <c r="F103" i="3" s="1"/>
  <c r="N93" i="16"/>
  <c r="O93" i="16" s="1"/>
  <c r="P93" i="16" s="1"/>
  <c r="Q83" i="2" s="1"/>
  <c r="L83" i="2" s="1"/>
  <c r="N202" i="16"/>
  <c r="O202" i="16" s="1"/>
  <c r="P202" i="16" s="1"/>
  <c r="Q124" i="2" s="1"/>
  <c r="L124" i="2" s="1"/>
  <c r="N188" i="16"/>
  <c r="O188" i="16" s="1"/>
  <c r="P188" i="16" s="1"/>
  <c r="Q127" i="2" s="1"/>
  <c r="L127" i="2" s="1"/>
  <c r="L213" i="2" s="1"/>
  <c r="L224" i="2" s="1"/>
  <c r="L231" i="2" s="1"/>
  <c r="F142" i="3" s="1"/>
  <c r="N178" i="16"/>
  <c r="O178" i="16" s="1"/>
  <c r="P178" i="16" s="1"/>
  <c r="Q119" i="2" s="1"/>
  <c r="L119" i="2" s="1"/>
  <c r="L205" i="2" s="1"/>
  <c r="F132" i="3" s="1"/>
  <c r="N59" i="16"/>
  <c r="O59" i="16" s="1"/>
  <c r="P59" i="16" s="1"/>
  <c r="Q70" i="2" s="1"/>
  <c r="L70" i="2" s="1"/>
  <c r="N35" i="16"/>
  <c r="O35" i="16" s="1"/>
  <c r="P35" i="16" s="1"/>
  <c r="Q60" i="2" s="1"/>
  <c r="L60" i="2" s="1"/>
  <c r="N70" i="16"/>
  <c r="O70" i="16" s="1"/>
  <c r="P70" i="16" s="1"/>
  <c r="Q74" i="2" s="1"/>
  <c r="L74" i="2" s="1"/>
  <c r="N34" i="16"/>
  <c r="O34" i="16" s="1"/>
  <c r="P34" i="16" s="1"/>
  <c r="Q59" i="2" s="1"/>
  <c r="L59" i="2" s="1"/>
  <c r="L145" i="2" s="1"/>
  <c r="F24" i="3" s="1"/>
  <c r="N153" i="16"/>
  <c r="O153" i="16" s="1"/>
  <c r="P153" i="16" s="1"/>
  <c r="Q108" i="2" s="1"/>
  <c r="L108" i="2" s="1"/>
  <c r="N106" i="16"/>
  <c r="O106" i="16" s="1"/>
  <c r="P106" i="16" s="1"/>
  <c r="Q89" i="2" s="1"/>
  <c r="L89" i="2" s="1"/>
  <c r="N165" i="16"/>
  <c r="O165" i="16" s="1"/>
  <c r="P165" i="16" s="1"/>
  <c r="Q113" i="2" s="1"/>
  <c r="L113" i="2" s="1"/>
  <c r="N45" i="16"/>
  <c r="O45" i="16" s="1"/>
  <c r="P45" i="16" s="1"/>
  <c r="Q63" i="2" s="1"/>
  <c r="L63" i="2" s="1"/>
  <c r="N81" i="16"/>
  <c r="O81" i="16" s="1"/>
  <c r="P81" i="16" s="1"/>
  <c r="Q78" i="2" s="1"/>
  <c r="L78" i="2" s="1"/>
  <c r="N143" i="16"/>
  <c r="O143" i="16" s="1"/>
  <c r="P143" i="16" s="1"/>
  <c r="Q105" i="2" s="1"/>
  <c r="L105" i="2" s="1"/>
  <c r="N176" i="16"/>
  <c r="O176" i="16" s="1"/>
  <c r="P176" i="16" s="1"/>
  <c r="Q117" i="2" s="1"/>
  <c r="L117" i="2" s="1"/>
  <c r="L203" i="2" s="1"/>
  <c r="F130" i="3" s="1"/>
  <c r="N191" i="16"/>
  <c r="O191" i="16" s="1"/>
  <c r="P191" i="16" s="1"/>
  <c r="Q130" i="2" s="1"/>
  <c r="L130" i="2" s="1"/>
  <c r="L216" i="2" s="1"/>
  <c r="L227" i="2" s="1"/>
  <c r="N23" i="16"/>
  <c r="O23" i="16" s="1"/>
  <c r="P23" i="16" s="1"/>
  <c r="Q55" i="2" s="1"/>
  <c r="L55" i="2" s="1"/>
  <c r="N117" i="16"/>
  <c r="O117" i="16" s="1"/>
  <c r="P117" i="16" s="1"/>
  <c r="Q93" i="2" s="1"/>
  <c r="L93" i="2" s="1"/>
  <c r="P200" i="16"/>
  <c r="Q122" i="2" s="1"/>
  <c r="L122" i="2" s="1"/>
  <c r="L208" i="2" s="1"/>
  <c r="L220" i="2" s="1"/>
  <c r="L228" i="2" s="1"/>
  <c r="L191" i="2" l="1"/>
  <c r="F106" i="3" s="1"/>
  <c r="L146" i="2"/>
  <c r="F25" i="3" s="1"/>
  <c r="L173" i="2"/>
  <c r="F76" i="3" s="1"/>
  <c r="L210" i="2"/>
  <c r="L222" i="2" s="1"/>
  <c r="L230" i="2" s="1"/>
  <c r="F141" i="3" s="1"/>
  <c r="L169" i="2"/>
  <c r="F68" i="3" s="1"/>
  <c r="L184" i="2"/>
  <c r="F95" i="3" s="1"/>
  <c r="L170" i="2"/>
  <c r="F69" i="3" s="1"/>
  <c r="L183" i="2"/>
  <c r="F94" i="3" s="1"/>
  <c r="L168" i="2"/>
  <c r="F67" i="3" s="1"/>
  <c r="L211" i="2"/>
  <c r="L223" i="2" s="1"/>
  <c r="L153" i="2"/>
  <c r="F40" i="3" s="1"/>
  <c r="L199" i="2"/>
  <c r="F122" i="3" s="1"/>
  <c r="L201" i="2"/>
  <c r="F124" i="3" s="1"/>
  <c r="L200" i="2"/>
  <c r="F123" i="3" s="1"/>
  <c r="L198" i="2"/>
  <c r="F121" i="3" s="1"/>
  <c r="L194" i="2"/>
  <c r="F113" i="3" s="1"/>
  <c r="L196" i="2"/>
  <c r="F115" i="3" s="1"/>
  <c r="L195" i="2"/>
  <c r="F114" i="3" s="1"/>
  <c r="L180" i="2"/>
  <c r="F87" i="3" s="1"/>
  <c r="L179" i="2"/>
  <c r="F86" i="3" s="1"/>
  <c r="L178" i="2"/>
  <c r="F85" i="3" s="1"/>
  <c r="L175" i="2"/>
  <c r="F78" i="3" s="1"/>
  <c r="L176" i="2"/>
  <c r="F79" i="3" s="1"/>
  <c r="L174" i="2"/>
  <c r="F77" i="3" s="1"/>
  <c r="L171" i="2"/>
  <c r="F70" i="3" s="1"/>
  <c r="L160" i="2"/>
  <c r="F51" i="3" s="1"/>
  <c r="L161" i="2"/>
  <c r="F52" i="3" s="1"/>
  <c r="L159" i="2"/>
  <c r="F50" i="3" s="1"/>
  <c r="L158" i="2"/>
  <c r="F49" i="3" s="1"/>
  <c r="L154" i="2"/>
  <c r="F41" i="3" s="1"/>
  <c r="L156" i="2"/>
  <c r="F43" i="3" s="1"/>
  <c r="L155" i="2"/>
  <c r="F42" i="3" s="1"/>
  <c r="L143" i="2"/>
  <c r="F22" i="3" s="1"/>
  <c r="L141" i="2"/>
  <c r="F16" i="3" s="1"/>
  <c r="L138" i="2"/>
  <c r="F13" i="3" s="1"/>
  <c r="L140" i="2"/>
  <c r="F15" i="3" s="1"/>
  <c r="L139" i="2"/>
  <c r="F14" i="3" s="1"/>
  <c r="L151" i="2"/>
  <c r="F34" i="3" s="1"/>
  <c r="L148" i="2"/>
  <c r="F31" i="3" s="1"/>
  <c r="L209" i="2"/>
  <c r="L221" i="2" s="1"/>
  <c r="L229" i="2" s="1"/>
  <c r="F140" i="3" s="1"/>
  <c r="L149" i="2"/>
  <c r="F32" i="3" s="1"/>
  <c r="L136" i="2"/>
  <c r="F7" i="3" s="1"/>
  <c r="L181" i="2"/>
  <c r="F88" i="3" s="1"/>
  <c r="L144" i="2"/>
  <c r="F23" i="3" s="1"/>
  <c r="L193" i="2"/>
  <c r="F112" i="3" s="1"/>
  <c r="Q49" i="2"/>
  <c r="L49" i="2" s="1"/>
  <c r="L135" i="2" s="1"/>
  <c r="F6" i="3" s="1"/>
  <c r="Q47" i="2"/>
  <c r="L47" i="2" s="1"/>
  <c r="L133" i="2" s="1"/>
  <c r="F4" i="3" s="1"/>
  <c r="Q48" i="2"/>
  <c r="L48" i="2" s="1"/>
  <c r="L134" i="2" s="1"/>
  <c r="F5" i="3" s="1"/>
  <c r="L150" i="2"/>
  <c r="F33" i="3" s="1"/>
  <c r="F139" i="3"/>
  <c r="L166" i="2"/>
  <c r="F61" i="3" s="1"/>
  <c r="L165" i="2"/>
  <c r="F60" i="3" s="1"/>
  <c r="L164" i="2"/>
  <c r="F59" i="3" s="1"/>
  <c r="L163" i="2"/>
  <c r="F58" i="3" s="1"/>
  <c r="F234" i="2" l="1"/>
</calcChain>
</file>

<file path=xl/sharedStrings.xml><?xml version="1.0" encoding="utf-8"?>
<sst xmlns="http://schemas.openxmlformats.org/spreadsheetml/2006/main" count="2667" uniqueCount="136">
  <si>
    <t>PR24FM03 Year 0 Revenues</t>
  </si>
  <si>
    <t>Model code</t>
  </si>
  <si>
    <t>PR24FM03</t>
  </si>
  <si>
    <t>Version number:</t>
  </si>
  <si>
    <t>File name:</t>
  </si>
  <si>
    <t>Date:</t>
  </si>
  <si>
    <t>For enquiries please contact:</t>
  </si>
  <si>
    <t>PR24@ofwat.gov.uk</t>
  </si>
  <si>
    <t>PR24FM03_IN_FD</t>
  </si>
  <si>
    <t>Run on 05 Dec 2024 21:07</t>
  </si>
  <si>
    <t>Acronym</t>
  </si>
  <si>
    <t>Reference</t>
  </si>
  <si>
    <t>Item description</t>
  </si>
  <si>
    <t>Unit</t>
  </si>
  <si>
    <t>Model</t>
  </si>
  <si>
    <t>PR19 in period determinations</t>
  </si>
  <si>
    <t/>
  </si>
  <si>
    <t>Price Review 2024</t>
  </si>
  <si>
    <t>IPD Run6: FD 2023</t>
  </si>
  <si>
    <t>Run 11 - PR24 FD Data</t>
  </si>
  <si>
    <t>Latest</t>
  </si>
  <si>
    <t>2022-23</t>
  </si>
  <si>
    <t>2023-24</t>
  </si>
  <si>
    <t>2024-25</t>
  </si>
  <si>
    <t>ANH</t>
  </si>
  <si>
    <t>C_002_IPD04_OUT</t>
  </si>
  <si>
    <t>Revised total nominal revenue (revised K) - Water resources</t>
  </si>
  <si>
    <t>£m</t>
  </si>
  <si>
    <t>PR19 In Period Determinations</t>
  </si>
  <si>
    <t>C_004_IPD04_OUT</t>
  </si>
  <si>
    <t>Revised total nominal revenue (revised K) - Water network plus</t>
  </si>
  <si>
    <t>C_006_IPD04_OUT</t>
  </si>
  <si>
    <t>Revised total nominal revenue (revised K) - Wastewater network plus</t>
  </si>
  <si>
    <t>C_008_IPD04_OUT</t>
  </si>
  <si>
    <t>Revised total nominal revenue (revised K) - Dummy control</t>
  </si>
  <si>
    <t>C_PR24FM01_PB00200_PR24</t>
  </si>
  <si>
    <t>CPI(H): Financial year average - index</t>
  </si>
  <si>
    <t>nr</t>
  </si>
  <si>
    <t>WSH</t>
  </si>
  <si>
    <t>HDD</t>
  </si>
  <si>
    <t>NES</t>
  </si>
  <si>
    <t>SVE</t>
  </si>
  <si>
    <t>SRN</t>
  </si>
  <si>
    <t>TMS</t>
  </si>
  <si>
    <t>NWT</t>
  </si>
  <si>
    <t>WSX</t>
  </si>
  <si>
    <t>YKY</t>
  </si>
  <si>
    <t>AFW</t>
  </si>
  <si>
    <t>PRT</t>
  </si>
  <si>
    <t>SEW</t>
  </si>
  <si>
    <t>SSC</t>
  </si>
  <si>
    <t>SES</t>
  </si>
  <si>
    <t>SWB</t>
  </si>
  <si>
    <t>BRL</t>
  </si>
  <si>
    <t>In period revenue results</t>
  </si>
  <si>
    <t>Run on 22 Aug 2024 16:00</t>
  </si>
  <si>
    <t>Inflation</t>
  </si>
  <si>
    <t>Nov 22 to Nov 23</t>
  </si>
  <si>
    <t>Company Acronym</t>
  </si>
  <si>
    <t>Item Code</t>
  </si>
  <si>
    <t>Item Description</t>
  </si>
  <si>
    <t>Item Unit</t>
  </si>
  <si>
    <t>Item Table Suite</t>
  </si>
  <si>
    <t>Company</t>
  </si>
  <si>
    <t>Control</t>
  </si>
  <si>
    <t>ID</t>
  </si>
  <si>
    <t>23/24 revenue</t>
  </si>
  <si>
    <t>K/100</t>
  </si>
  <si>
    <t>Factor</t>
  </si>
  <si>
    <t>24/25 revenue</t>
  </si>
  <si>
    <t>C_001_IPD04_OUT</t>
  </si>
  <si>
    <t>Allowed nominal revenue (last determined K) - Water resources</t>
  </si>
  <si>
    <t>WR</t>
  </si>
  <si>
    <t>C_003_IPD04_OUT</t>
  </si>
  <si>
    <t>Allowed nominal revenue (last determined K) - Water network plus</t>
  </si>
  <si>
    <t>WN</t>
  </si>
  <si>
    <t>C_005_IPD04_OUT</t>
  </si>
  <si>
    <t>Allowed nominal revenue (last determined K) - Wastewater network plus</t>
  </si>
  <si>
    <t>WWN</t>
  </si>
  <si>
    <t>C_007_IPD04_OUT</t>
  </si>
  <si>
    <t>Allowed nominal revenue (last determined K) - Dummy control</t>
  </si>
  <si>
    <t>DMMY</t>
  </si>
  <si>
    <t>C_PR19FM0601POST_IPD04_OUT</t>
  </si>
  <si>
    <t>Revised K - Water resources</t>
  </si>
  <si>
    <t>C_PR19FM0603POST_IPD04_OUT</t>
  </si>
  <si>
    <t>Revised K - Water network plus</t>
  </si>
  <si>
    <t>C_PR19FM0607POST_IPD04_OUT</t>
  </si>
  <si>
    <t>Revised K - Wastewater network plus</t>
  </si>
  <si>
    <t>C_PR19FM06012POST_IPD04_OUT</t>
  </si>
  <si>
    <t>Revised K - Dummy control</t>
  </si>
  <si>
    <t>Model period ending</t>
  </si>
  <si>
    <t>Error chks</t>
  </si>
  <si>
    <t>Timeline label</t>
  </si>
  <si>
    <t>Track chgs</t>
  </si>
  <si>
    <t>Contract year (year ending March)</t>
  </si>
  <si>
    <t>Table.Line</t>
  </si>
  <si>
    <t>Item code</t>
  </si>
  <si>
    <t>Model column counter</t>
  </si>
  <si>
    <t>Constant</t>
  </si>
  <si>
    <t>Total</t>
  </si>
  <si>
    <t>Indexation factor</t>
  </si>
  <si>
    <t>Index</t>
  </si>
  <si>
    <t>Allowed revenues</t>
  </si>
  <si>
    <t>Corrected data</t>
  </si>
  <si>
    <t>DD data</t>
  </si>
  <si>
    <t>2024-25 revenue adjustment</t>
  </si>
  <si>
    <t>Revised total real revenue (revised K) - Water resources</t>
  </si>
  <si>
    <t>Revised total real revenue (revised K) - Water network plus</t>
  </si>
  <si>
    <t>Revised total real revenue (revised K) - Wastewater network plus</t>
  </si>
  <si>
    <t>Revised total real revenue (revised K) - Dummy control</t>
  </si>
  <si>
    <t>South west merger model input alignment</t>
  </si>
  <si>
    <t>SBB</t>
  </si>
  <si>
    <t>Revised total real revenue (revised K) - Additional control 1</t>
  </si>
  <si>
    <t>Revised total real revenue (revised K) - Additional control 2</t>
  </si>
  <si>
    <t>SBB total revenues check</t>
  </si>
  <si>
    <t>check</t>
  </si>
  <si>
    <t>PR24FM03_OUT</t>
  </si>
  <si>
    <t>C_PR24FM_RR9_046WR_PR24</t>
  </si>
  <si>
    <t>Ofwat - Base revenue for 2024-25 - real (WR)</t>
  </si>
  <si>
    <t>C_PR24FM_RR9_046WN_PR24</t>
  </si>
  <si>
    <t>Ofwat - Base revenue for 2024-25 - real (WN)</t>
  </si>
  <si>
    <t>C_PR24FM_RR9_046WWN_PR24</t>
  </si>
  <si>
    <t>Ofwat - Base revenue for 2024-25 - real (WWN)</t>
  </si>
  <si>
    <t>C_PR24FM_RR9_046ADDN1_PR24</t>
  </si>
  <si>
    <t>Ofwat - Base revenue for 2024-25 - real (ADDN1)</t>
  </si>
  <si>
    <t>C_PR24FM_RR9_046ADDN2_PR24</t>
  </si>
  <si>
    <t>Ofwat - Base revenue for 2024-25 - real (ADDN2)</t>
  </si>
  <si>
    <t>PR24QA_PR24FM03_OUT1</t>
  </si>
  <si>
    <t>Date &amp; Time for Model - PR24FM03</t>
  </si>
  <si>
    <t>Text</t>
  </si>
  <si>
    <t>PR24QA_PR24FM03_OUT2</t>
  </si>
  <si>
    <t>Name of Model - PR24FM03</t>
  </si>
  <si>
    <t>PR24QA_PR24FM03_OUT3</t>
  </si>
  <si>
    <t>F_Inputs time stamp - PR24FM03</t>
  </si>
  <si>
    <t>PR24QA_PR24FM03_OUT4</t>
  </si>
  <si>
    <t>Model override switch for - PR24FM03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</si>
</sst>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00"/>
    <numFmt numFmtId="165" formatCode="#,##0_);\(#,##0\);&quot;-  &quot;;&quot; &quot;@&quot; &quot;"/>
    <numFmt numFmtId="166" formatCode="dd\ mmm\ yy_);\(###0\);&quot;-  &quot;;&quot; &quot;@&quot; &quot;"/>
    <numFmt numFmtId="167" formatCode="0;0;&quot;-&quot;"/>
    <numFmt numFmtId="168" formatCode="#,##0_);\(#,##0\);&quot;-  &quot;;&quot; &quot;@"/>
    <numFmt numFmtId="169" formatCode="###0_);\(###0\);&quot;-  &quot;;&quot; &quot;@&quot; &quot;"/>
    <numFmt numFmtId="170" formatCode="#,##0.0_);\(#,##0.0\);&quot;-  &quot;;&quot; &quot;@&quot; &quot;"/>
    <numFmt numFmtId="171" formatCode="mmmm\ yyyy;@"/>
    <numFmt numFmtId="172" formatCode="0.000"/>
    <numFmt numFmtId="173" formatCode="0.0000000"/>
    <numFmt numFmtId="174" formatCode="0.00000"/>
    <numFmt numFmtId="175" formatCode="0.000000000"/>
    <numFmt numFmtId="176" formatCode="_-* #,##0.0000000_-;\-* #,##0.0000000_-;_-* &quot;-&quot;??_-;_-@_-"/>
    <numFmt numFmtId="177" formatCode="0.0000"/>
    <numFmt numFmtId="178" formatCode="#,##0.0000"/>
  </numFmts>
  <fonts count="32" x14ac:knownFonts="1"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Arial"/>
      <family val="2"/>
    </font>
    <font>
      <sz val="24"/>
      <color theme="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8"/>
      <name val="Arial"/>
      <family val="2"/>
    </font>
    <font>
      <u/>
      <sz val="11"/>
      <color theme="10"/>
      <name val="Arial"/>
      <family val="2"/>
    </font>
    <font>
      <sz val="8"/>
      <color theme="1"/>
      <name val="Tahoma"/>
      <family val="2"/>
    </font>
    <font>
      <sz val="10"/>
      <color theme="0"/>
      <name val="Calibri"/>
      <family val="2"/>
      <scheme val="minor"/>
    </font>
    <font>
      <sz val="10"/>
      <name val="Krub"/>
    </font>
    <font>
      <sz val="24"/>
      <color theme="0"/>
      <name val="Krub"/>
    </font>
    <font>
      <sz val="18"/>
      <name val="Krub"/>
    </font>
    <font>
      <b/>
      <sz val="18"/>
      <name val="Krub"/>
    </font>
    <font>
      <u/>
      <sz val="11"/>
      <color theme="10"/>
      <name val="Krub"/>
    </font>
    <font>
      <sz val="10"/>
      <color theme="1"/>
      <name val="Krub"/>
    </font>
    <font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rgb="FFFFDB8E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3">
    <xf numFmtId="0" fontId="0" fillId="0" borderId="0"/>
    <xf numFmtId="0" fontId="1" fillId="0" borderId="0"/>
    <xf numFmtId="165" fontId="2" fillId="4" borderId="1" applyProtection="0">
      <alignment vertical="top"/>
    </xf>
    <xf numFmtId="166" fontId="5" fillId="0" borderId="0" applyFill="0" applyBorder="0" applyProtection="0">
      <alignment vertical="top"/>
    </xf>
    <xf numFmtId="168" fontId="5" fillId="0" borderId="0" applyFill="0" applyBorder="0" applyProtection="0">
      <alignment vertical="top"/>
    </xf>
    <xf numFmtId="0" fontId="3" fillId="0" borderId="0"/>
    <xf numFmtId="0" fontId="16" fillId="0" borderId="0" applyNumberFormat="0" applyFill="0" applyBorder="0" applyAlignment="0" applyProtection="0"/>
    <xf numFmtId="169" fontId="5" fillId="0" borderId="0" applyFont="0" applyFill="0" applyBorder="0" applyProtection="0">
      <alignment vertical="top"/>
    </xf>
    <xf numFmtId="165" fontId="5" fillId="0" borderId="0" applyBorder="0">
      <alignment vertical="top"/>
    </xf>
    <xf numFmtId="165" fontId="17" fillId="0" borderId="0" applyFont="0" applyFill="0" applyBorder="0" applyProtection="0">
      <alignment vertical="top"/>
    </xf>
    <xf numFmtId="43" fontId="3" fillId="0" borderId="0" applyFont="0" applyFill="0" applyBorder="0" applyAlignment="0" applyProtection="0"/>
    <xf numFmtId="165" fontId="5" fillId="0" borderId="0" applyFill="0" applyBorder="0" applyProtection="0">
      <alignment vertical="top"/>
    </xf>
    <xf numFmtId="165" fontId="17" fillId="0" borderId="0" applyFont="0" applyFill="0" applyBorder="0" applyProtection="0">
      <alignment vertical="top"/>
    </xf>
  </cellStyleXfs>
  <cellXfs count="65">
    <xf numFmtId="0" fontId="0" fillId="0" borderId="0" xfId="0"/>
    <xf numFmtId="0" fontId="4" fillId="5" borderId="0" xfId="0" applyFont="1" applyFill="1" applyAlignment="1">
      <alignment vertical="top"/>
    </xf>
    <xf numFmtId="0" fontId="6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horizontal="right" vertical="top"/>
    </xf>
    <xf numFmtId="166" fontId="10" fillId="0" borderId="0" xfId="3" applyFont="1">
      <alignment vertical="top"/>
    </xf>
    <xf numFmtId="167" fontId="10" fillId="6" borderId="0" xfId="0" applyNumberFormat="1" applyFont="1" applyFill="1" applyAlignment="1">
      <alignment horizontal="center" vertical="top"/>
    </xf>
    <xf numFmtId="166" fontId="11" fillId="0" borderId="0" xfId="3" applyFont="1">
      <alignment vertical="top"/>
    </xf>
    <xf numFmtId="0" fontId="9" fillId="0" borderId="0" xfId="1" applyFont="1" applyAlignment="1">
      <alignment vertical="top"/>
    </xf>
    <xf numFmtId="166" fontId="6" fillId="0" borderId="0" xfId="3" applyFont="1">
      <alignment vertical="top"/>
    </xf>
    <xf numFmtId="168" fontId="10" fillId="0" borderId="0" xfId="4" applyFont="1">
      <alignment vertical="top"/>
    </xf>
    <xf numFmtId="169" fontId="10" fillId="0" borderId="0" xfId="4" applyNumberFormat="1" applyFont="1">
      <alignment vertical="top"/>
    </xf>
    <xf numFmtId="0" fontId="10" fillId="0" borderId="0" xfId="1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1" applyFont="1"/>
    <xf numFmtId="0" fontId="14" fillId="0" borderId="0" xfId="1" applyFont="1"/>
    <xf numFmtId="0" fontId="12" fillId="0" borderId="0" xfId="0" applyFont="1"/>
    <xf numFmtId="0" fontId="18" fillId="5" borderId="0" xfId="0" applyFont="1" applyFill="1" applyAlignment="1">
      <alignment vertical="top"/>
    </xf>
    <xf numFmtId="175" fontId="12" fillId="0" borderId="0" xfId="0" applyNumberFormat="1" applyFont="1"/>
    <xf numFmtId="176" fontId="13" fillId="0" borderId="0" xfId="10" applyNumberFormat="1" applyFont="1"/>
    <xf numFmtId="176" fontId="12" fillId="0" borderId="0" xfId="10" applyNumberFormat="1" applyFont="1" applyAlignment="1">
      <alignment vertical="top"/>
    </xf>
    <xf numFmtId="176" fontId="12" fillId="0" borderId="0" xfId="10" applyNumberFormat="1" applyFont="1"/>
    <xf numFmtId="165" fontId="19" fillId="0" borderId="0" xfId="11" applyFont="1" applyFill="1">
      <alignment vertical="top"/>
    </xf>
    <xf numFmtId="165" fontId="20" fillId="5" borderId="0" xfId="12" applyFont="1" applyFill="1">
      <alignment vertical="top"/>
    </xf>
    <xf numFmtId="165" fontId="19" fillId="5" borderId="0" xfId="11" applyFont="1" applyFill="1">
      <alignment vertical="top"/>
    </xf>
    <xf numFmtId="165" fontId="21" fillId="0" borderId="0" xfId="11" applyFont="1" applyFill="1">
      <alignment vertical="top"/>
    </xf>
    <xf numFmtId="165" fontId="22" fillId="0" borderId="0" xfId="11" applyFont="1" applyFill="1">
      <alignment vertical="top"/>
    </xf>
    <xf numFmtId="170" fontId="19" fillId="0" borderId="0" xfId="11" applyNumberFormat="1" applyFont="1" applyFill="1" applyAlignment="1">
      <alignment horizontal="left" vertical="top"/>
    </xf>
    <xf numFmtId="165" fontId="19" fillId="0" borderId="0" xfId="11" applyFont="1" applyFill="1" applyAlignment="1">
      <alignment horizontal="left" vertical="center"/>
    </xf>
    <xf numFmtId="171" fontId="19" fillId="0" borderId="0" xfId="7" applyNumberFormat="1" applyFont="1" applyFill="1" applyAlignment="1">
      <alignment horizontal="left" vertical="top"/>
    </xf>
    <xf numFmtId="165" fontId="23" fillId="0" borderId="0" xfId="6" applyNumberFormat="1" applyFont="1" applyFill="1" applyAlignment="1">
      <alignment vertical="top"/>
    </xf>
    <xf numFmtId="165" fontId="24" fillId="0" borderId="0" xfId="12" applyFont="1" applyAlignment="1"/>
    <xf numFmtId="0" fontId="25" fillId="0" borderId="0" xfId="0" applyFont="1"/>
    <xf numFmtId="0" fontId="26" fillId="0" borderId="0" xfId="1" applyFont="1"/>
    <xf numFmtId="0" fontId="6" fillId="2" borderId="0" xfId="0" applyFont="1" applyFill="1"/>
    <xf numFmtId="164" fontId="12" fillId="3" borderId="0" xfId="0" applyNumberFormat="1" applyFont="1" applyFill="1"/>
    <xf numFmtId="0" fontId="12" fillId="3" borderId="0" xfId="0" applyFont="1" applyFill="1"/>
    <xf numFmtId="178" fontId="12" fillId="3" borderId="0" xfId="0" applyNumberFormat="1" applyFont="1" applyFill="1"/>
    <xf numFmtId="177" fontId="13" fillId="7" borderId="0" xfId="1" applyNumberFormat="1" applyFont="1" applyFill="1"/>
    <xf numFmtId="0" fontId="6" fillId="2" borderId="0" xfId="1" applyFont="1" applyFill="1"/>
    <xf numFmtId="164" fontId="13" fillId="3" borderId="0" xfId="1" applyNumberFormat="1" applyFont="1" applyFill="1"/>
    <xf numFmtId="164" fontId="13" fillId="0" borderId="0" xfId="1" applyNumberFormat="1" applyFont="1"/>
    <xf numFmtId="0" fontId="13" fillId="8" borderId="0" xfId="1" applyFont="1" applyFill="1"/>
    <xf numFmtId="164" fontId="13" fillId="8" borderId="0" xfId="1" applyNumberFormat="1" applyFont="1" applyFill="1"/>
    <xf numFmtId="173" fontId="13" fillId="0" borderId="0" xfId="1" applyNumberFormat="1" applyFont="1"/>
    <xf numFmtId="2" fontId="27" fillId="0" borderId="0" xfId="0" applyNumberFormat="1" applyFont="1"/>
    <xf numFmtId="0" fontId="27" fillId="0" borderId="0" xfId="0" applyFont="1"/>
    <xf numFmtId="2" fontId="28" fillId="0" borderId="0" xfId="0" applyNumberFormat="1" applyFont="1"/>
    <xf numFmtId="172" fontId="12" fillId="0" borderId="0" xfId="0" applyNumberFormat="1" applyFont="1"/>
    <xf numFmtId="0" fontId="29" fillId="0" borderId="5" xfId="0" applyFont="1" applyBorder="1"/>
    <xf numFmtId="0" fontId="25" fillId="0" borderId="6" xfId="0" applyFont="1" applyBorder="1"/>
    <xf numFmtId="0" fontId="30" fillId="0" borderId="2" xfId="0" applyFont="1" applyBorder="1"/>
    <xf numFmtId="0" fontId="12" fillId="0" borderId="7" xfId="0" applyFont="1" applyBorder="1"/>
    <xf numFmtId="0" fontId="25" fillId="0" borderId="3" xfId="0" applyFont="1" applyBorder="1"/>
    <xf numFmtId="174" fontId="27" fillId="0" borderId="0" xfId="0" applyNumberFormat="1" applyFont="1"/>
    <xf numFmtId="172" fontId="27" fillId="0" borderId="3" xfId="0" applyNumberFormat="1" applyFont="1" applyBorder="1"/>
    <xf numFmtId="172" fontId="27" fillId="0" borderId="0" xfId="0" applyNumberFormat="1" applyFont="1"/>
    <xf numFmtId="0" fontId="12" fillId="0" borderId="8" xfId="0" applyFont="1" applyBorder="1"/>
    <xf numFmtId="0" fontId="25" fillId="0" borderId="9" xfId="0" applyFont="1" applyBorder="1"/>
    <xf numFmtId="172" fontId="27" fillId="0" borderId="4" xfId="0" applyNumberFormat="1" applyFont="1" applyBorder="1"/>
    <xf numFmtId="172" fontId="10" fillId="0" borderId="0" xfId="0" applyNumberFormat="1" applyFont="1"/>
    <xf numFmtId="172" fontId="31" fillId="0" borderId="0" xfId="0" applyNumberFormat="1" applyFont="1"/>
    <xf numFmtId="172" fontId="25" fillId="0" borderId="0" xfId="0" applyNumberFormat="1" applyFont="1"/>
    <xf numFmtId="0" fontId="25" fillId="0" borderId="2" xfId="0" applyFont="1" applyBorder="1"/>
  </cellXfs>
  <cellStyles count="13">
    <cellStyle name="Calcs" xfId="8" xr:uid="{E6082F8D-DA9F-44D7-80DF-4F1EB80CD159}"/>
    <cellStyle name="Comma" xfId="10" builtinId="3"/>
    <cellStyle name="Comma 2" xfId="4" xr:uid="{1A4C89C5-1158-42A4-9C93-70234C5162E8}"/>
    <cellStyle name="DateShort 2" xfId="3" xr:uid="{4154F2EC-BA3F-455D-B7D9-99718B20AC56}"/>
    <cellStyle name="Hyperlink" xfId="6" builtinId="8"/>
    <cellStyle name="InputStyle" xfId="2" xr:uid="{72553947-0064-402E-BDC9-50329FA7AAEB}"/>
    <cellStyle name="Normal" xfId="0" builtinId="0"/>
    <cellStyle name="Normal 11" xfId="5" xr:uid="{363E36A3-8D7D-4C65-AA2B-B4F99D47487E}"/>
    <cellStyle name="Normal 2" xfId="1" xr:uid="{5D8870A8-B14F-4D57-86DE-46117F26D0A6}"/>
    <cellStyle name="Normal 2 2" xfId="11" xr:uid="{39C7D1B3-B4CF-429A-9208-EED3795CC94E}"/>
    <cellStyle name="Normal 3" xfId="9" xr:uid="{C93771C9-DFD0-4C1A-A74B-634784D95F3F}"/>
    <cellStyle name="Normal 3 2" xfId="12" xr:uid="{BC7CC508-80F5-46D5-87C6-7FDD0E7ED04F}"/>
    <cellStyle name="Year" xfId="7" xr:uid="{7AA29AEA-2A31-461E-A069-E326E55DF522}"/>
  </cellStyles>
  <dxfs count="4"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38916</xdr:colOff>
      <xdr:row>11</xdr:row>
      <xdr:rowOff>103413</xdr:rowOff>
    </xdr:from>
    <xdr:to>
      <xdr:col>8</xdr:col>
      <xdr:colOff>560101</xdr:colOff>
      <xdr:row>25</xdr:row>
      <xdr:rowOff>250031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8D79F95E-66CA-45AE-B048-C26B6DD400E5}"/>
            </a:ext>
          </a:extLst>
        </xdr:cNvPr>
        <xdr:cNvSpPr txBox="1"/>
      </xdr:nvSpPr>
      <xdr:spPr>
        <a:xfrm>
          <a:off x="648516" y="1989363"/>
          <a:ext cx="4788385" cy="2470718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Calculates the year 0 revenue for each company to use as the basis for year 1 k-factor calculations</a:t>
          </a:r>
        </a:p>
        <a:p>
          <a:pPr marL="0" indent="0" algn="l"/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  <a:endParaRPr lang="en-US" sz="1000" b="1"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  </a:t>
          </a:r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GB" sz="1000" i="0"/>
            <a:t>This model is part of our final determinations setting out the price, service, and incentive package for water companies for the period 2025-30. It should be read together with the other documents and information that we have now published</a:t>
          </a:r>
          <a:endParaRPr lang="en-US" sz="1000" i="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0">
              <a:solidFill>
                <a:srgbClr val="000000"/>
              </a:solidFill>
              <a:latin typeface="+mn-lt"/>
              <a:ea typeface="+mn-lt"/>
              <a:cs typeface="+mn-lt"/>
            </a:rPr>
            <a:t>N/A</a:t>
          </a:r>
          <a:endParaRPr lang="en-US" sz="1000" b="0">
            <a:solidFill>
              <a:srgbClr val="000000"/>
            </a:solidFill>
            <a:latin typeface="+mn-lt"/>
            <a:ea typeface="+mn-lt"/>
            <a:cs typeface="+mn-lt"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FB5465A3-524A-4E92-A7EB-AD4F15EAF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1951" y="180974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681A3-ACDB-4884-AE00-C05F3D50561E}">
  <sheetPr>
    <tabColor theme="3"/>
    <outlinePr summaryBelow="0" summaryRight="0"/>
  </sheetPr>
  <dimension ref="A1:XFC98"/>
  <sheetViews>
    <sheetView showGridLines="0" tabSelected="1" zoomScale="80" zoomScaleNormal="80" workbookViewId="0">
      <selection activeCell="J8" sqref="J8"/>
    </sheetView>
  </sheetViews>
  <sheetFormatPr defaultColWidth="8" defaultRowHeight="0" customHeight="1" zeroHeight="1" x14ac:dyDescent="0.2"/>
  <cols>
    <col min="1" max="1" width="7.625" style="23" customWidth="1"/>
    <col min="2" max="2" width="57.625" style="23" bestFit="1" customWidth="1"/>
    <col min="3" max="3" width="13.5" style="23" customWidth="1"/>
    <col min="4" max="11" width="8" style="23" customWidth="1"/>
    <col min="12" max="13" width="8" style="23" hidden="1" customWidth="1"/>
    <col min="14" max="16383" width="0" style="23" hidden="1" customWidth="1"/>
    <col min="16384" max="16384" width="8.25" style="23" hidden="1" customWidth="1"/>
  </cols>
  <sheetData>
    <row r="1" spans="1:10" ht="47.25" x14ac:dyDescent="0.2">
      <c r="A1" s="24" t="str">
        <f ca="1" xml:space="preserve"> RIGHT(CELL("filename", $A$1), LEN(CELL("filename", $A$1)) - SEARCH("]", CELL("filename", $A$1)))</f>
        <v>Cover</v>
      </c>
      <c r="B1" s="24"/>
      <c r="C1" s="25"/>
      <c r="D1" s="25"/>
      <c r="E1" s="25"/>
      <c r="F1" s="25"/>
      <c r="G1" s="25"/>
      <c r="H1" s="25"/>
      <c r="I1" s="25"/>
      <c r="J1" s="25"/>
    </row>
    <row r="2" spans="1:10" ht="20.25" x14ac:dyDescent="0.2"/>
    <row r="3" spans="1:10" s="26" customFormat="1" ht="36.75" x14ac:dyDescent="0.2">
      <c r="B3" s="27" t="s">
        <v>0</v>
      </c>
    </row>
    <row r="4" spans="1:10" ht="20.25" x14ac:dyDescent="0.2"/>
    <row r="5" spans="1:10" ht="20.25" x14ac:dyDescent="0.2">
      <c r="B5" s="23" t="s">
        <v>1</v>
      </c>
      <c r="C5" s="28" t="s">
        <v>2</v>
      </c>
    </row>
    <row r="6" spans="1:10" ht="20.25" x14ac:dyDescent="0.2">
      <c r="B6" s="23" t="s">
        <v>3</v>
      </c>
      <c r="C6" s="28">
        <v>1</v>
      </c>
    </row>
    <row r="7" spans="1:10" ht="20.25" x14ac:dyDescent="0.2">
      <c r="B7" s="23" t="s">
        <v>4</v>
      </c>
      <c r="C7" s="29" t="str">
        <f ca="1" xml:space="preserve"> MID(CELL("filename"), FIND("[", CELL("filename"), 1) + 1, FIND("]", CELL("filename"), 1) - FIND("[", CELL("filename"), 1) - 1)</f>
        <v>PR24FM03 FD year 0 revenues.xlsx</v>
      </c>
    </row>
    <row r="8" spans="1:10" ht="20.25" x14ac:dyDescent="0.2">
      <c r="B8" s="23" t="s">
        <v>5</v>
      </c>
      <c r="C8" s="30">
        <v>45627</v>
      </c>
    </row>
    <row r="9" spans="1:10" ht="20.25" x14ac:dyDescent="0.2"/>
    <row r="10" spans="1:10" ht="22.5" x14ac:dyDescent="0.2">
      <c r="B10" s="23" t="s">
        <v>6</v>
      </c>
      <c r="C10" s="31" t="s">
        <v>7</v>
      </c>
    </row>
    <row r="11" spans="1:10" ht="20.25" x14ac:dyDescent="0.55000000000000004">
      <c r="C11" s="32"/>
    </row>
    <row r="12" spans="1:10" ht="20.25" x14ac:dyDescent="0.2"/>
    <row r="13" spans="1:10" ht="20.25" x14ac:dyDescent="0.2"/>
    <row r="14" spans="1:10" ht="20.25" x14ac:dyDescent="0.2"/>
    <row r="15" spans="1:10" ht="20.25" x14ac:dyDescent="0.2"/>
    <row r="16" spans="1:10" ht="20.25" x14ac:dyDescent="0.2"/>
    <row r="17" s="23" customFormat="1" ht="20.25" x14ac:dyDescent="0.2"/>
    <row r="18" s="23" customFormat="1" ht="20.25" x14ac:dyDescent="0.2"/>
    <row r="19" s="23" customFormat="1" ht="20.25" x14ac:dyDescent="0.2"/>
    <row r="20" s="23" customFormat="1" ht="20.25" x14ac:dyDescent="0.2"/>
    <row r="21" s="23" customFormat="1" ht="20.25" x14ac:dyDescent="0.2"/>
    <row r="22" s="23" customFormat="1" ht="20.25" x14ac:dyDescent="0.2"/>
    <row r="23" s="23" customFormat="1" ht="20.25" x14ac:dyDescent="0.2"/>
    <row r="24" s="23" customFormat="1" ht="20.25" x14ac:dyDescent="0.2"/>
    <row r="25" s="23" customFormat="1" ht="20.25" x14ac:dyDescent="0.2"/>
    <row r="26" s="23" customFormat="1" ht="20.25" x14ac:dyDescent="0.2"/>
    <row r="27" s="23" customFormat="1" ht="20.25" x14ac:dyDescent="0.2"/>
    <row r="28" s="23" customFormat="1" ht="20.25" x14ac:dyDescent="0.2"/>
    <row r="29" s="23" customFormat="1" ht="20.25" x14ac:dyDescent="0.2"/>
    <row r="30" s="23" customFormat="1" ht="20.25" x14ac:dyDescent="0.2"/>
    <row r="31" s="23" customFormat="1" ht="20.25" x14ac:dyDescent="0.2"/>
    <row r="32" s="23" customFormat="1" ht="20.25" x14ac:dyDescent="0.2"/>
    <row r="33" s="23" customFormat="1" ht="20.25" x14ac:dyDescent="0.2"/>
    <row r="34" s="23" customFormat="1" ht="20.25" x14ac:dyDescent="0.2"/>
    <row r="35" s="23" customFormat="1" ht="20.25" x14ac:dyDescent="0.2"/>
    <row r="36" s="23" customFormat="1" ht="20.25" x14ac:dyDescent="0.2"/>
    <row r="37" s="23" customFormat="1" ht="20.25" hidden="1" x14ac:dyDescent="0.2"/>
    <row r="38" s="23" customFormat="1" ht="20.25" hidden="1" x14ac:dyDescent="0.2"/>
    <row r="39" s="23" customFormat="1" ht="13.5" hidden="1" customHeight="1" x14ac:dyDescent="0.2"/>
    <row r="40" s="23" customFormat="1" ht="13.5" hidden="1" customHeight="1" x14ac:dyDescent="0.2"/>
    <row r="41" s="23" customFormat="1" ht="13.5" hidden="1" customHeight="1" x14ac:dyDescent="0.2"/>
    <row r="42" s="23" customFormat="1" ht="13.5" hidden="1" customHeight="1" x14ac:dyDescent="0.2"/>
    <row r="43" s="23" customFormat="1" ht="13.5" hidden="1" customHeight="1" x14ac:dyDescent="0.2"/>
    <row r="44" s="23" customFormat="1" ht="13.5" hidden="1" customHeight="1" x14ac:dyDescent="0.2"/>
    <row r="45" s="23" customFormat="1" ht="13.5" hidden="1" customHeight="1" x14ac:dyDescent="0.2"/>
    <row r="46" s="23" customFormat="1" ht="13.5" hidden="1" customHeight="1" x14ac:dyDescent="0.2"/>
    <row r="47" s="23" customFormat="1" ht="13.5" hidden="1" customHeight="1" x14ac:dyDescent="0.2"/>
    <row r="48" s="23" customFormat="1" ht="13.5" hidden="1" customHeight="1" x14ac:dyDescent="0.2"/>
    <row r="49" s="23" customFormat="1" ht="13.5" hidden="1" customHeight="1" x14ac:dyDescent="0.2"/>
    <row r="50" s="23" customFormat="1" ht="13.5" hidden="1" customHeight="1" x14ac:dyDescent="0.2"/>
    <row r="51" s="23" customFormat="1" ht="13.5" hidden="1" customHeight="1" x14ac:dyDescent="0.2"/>
    <row r="52" s="23" customFormat="1" ht="13.5" hidden="1" customHeight="1" x14ac:dyDescent="0.2"/>
    <row r="53" s="23" customFormat="1" ht="13.5" hidden="1" customHeight="1" x14ac:dyDescent="0.2"/>
    <row r="54" s="23" customFormat="1" ht="13.5" hidden="1" customHeight="1" x14ac:dyDescent="0.2"/>
    <row r="55" s="23" customFormat="1" ht="13.5" hidden="1" customHeight="1" x14ac:dyDescent="0.2"/>
    <row r="56" s="23" customFormat="1" ht="13.5" hidden="1" customHeight="1" x14ac:dyDescent="0.2"/>
    <row r="57" s="23" customFormat="1" ht="13.5" hidden="1" customHeight="1" x14ac:dyDescent="0.2"/>
    <row r="58" s="23" customFormat="1" ht="13.5" hidden="1" customHeight="1" x14ac:dyDescent="0.2"/>
    <row r="59" s="23" customFormat="1" ht="13.5" hidden="1" customHeight="1" x14ac:dyDescent="0.2"/>
    <row r="60" s="23" customFormat="1" ht="13.5" hidden="1" customHeight="1" x14ac:dyDescent="0.2"/>
    <row r="61" s="23" customFormat="1" ht="13.5" hidden="1" customHeight="1" x14ac:dyDescent="0.2"/>
    <row r="62" s="23" customFormat="1" ht="13.5" hidden="1" customHeight="1" x14ac:dyDescent="0.2"/>
    <row r="63" s="23" customFormat="1" ht="13.5" hidden="1" customHeight="1" x14ac:dyDescent="0.2"/>
    <row r="64" s="23" customFormat="1" ht="13.5" hidden="1" customHeight="1" x14ac:dyDescent="0.2"/>
    <row r="65" s="23" customFormat="1" ht="13.5" hidden="1" customHeight="1" x14ac:dyDescent="0.2"/>
    <row r="66" s="23" customFormat="1" ht="13.5" hidden="1" customHeight="1" x14ac:dyDescent="0.2"/>
    <row r="67" s="23" customFormat="1" ht="13.5" hidden="1" customHeight="1" x14ac:dyDescent="0.2"/>
    <row r="68" s="23" customFormat="1" ht="13.5" hidden="1" customHeight="1" x14ac:dyDescent="0.2"/>
    <row r="69" s="23" customFormat="1" ht="13.5" hidden="1" customHeight="1" x14ac:dyDescent="0.2"/>
    <row r="70" s="23" customFormat="1" ht="13.5" hidden="1" customHeight="1" x14ac:dyDescent="0.2"/>
    <row r="71" s="23" customFormat="1" ht="13.5" hidden="1" customHeight="1" x14ac:dyDescent="0.2"/>
    <row r="72" s="23" customFormat="1" ht="13.5" hidden="1" customHeight="1" x14ac:dyDescent="0.2"/>
    <row r="73" s="23" customFormat="1" ht="13.5" hidden="1" customHeight="1" x14ac:dyDescent="0.2"/>
    <row r="74" s="23" customFormat="1" ht="13.5" hidden="1" customHeight="1" x14ac:dyDescent="0.2"/>
    <row r="75" s="23" customFormat="1" ht="13.5" hidden="1" customHeight="1" x14ac:dyDescent="0.2"/>
    <row r="76" s="23" customFormat="1" ht="13.5" hidden="1" customHeight="1" x14ac:dyDescent="0.2"/>
    <row r="77" s="23" customFormat="1" ht="13.5" hidden="1" customHeight="1" x14ac:dyDescent="0.2"/>
    <row r="78" s="23" customFormat="1" ht="13.5" hidden="1" customHeight="1" x14ac:dyDescent="0.2"/>
    <row r="79" s="23" customFormat="1" ht="13.5" hidden="1" customHeight="1" x14ac:dyDescent="0.2"/>
    <row r="80" s="23" customFormat="1" ht="13.5" hidden="1" customHeight="1" x14ac:dyDescent="0.2"/>
    <row r="81" s="23" customFormat="1" ht="13.5" hidden="1" customHeight="1" x14ac:dyDescent="0.2"/>
    <row r="82" s="23" customFormat="1" ht="13.5" hidden="1" customHeight="1" x14ac:dyDescent="0.2"/>
    <row r="83" s="23" customFormat="1" ht="13.5" hidden="1" customHeight="1" x14ac:dyDescent="0.2"/>
    <row r="84" s="23" customFormat="1" ht="13.5" hidden="1" customHeight="1" x14ac:dyDescent="0.2"/>
    <row r="85" s="23" customFormat="1" ht="13.5" hidden="1" customHeight="1" x14ac:dyDescent="0.2"/>
    <row r="86" s="23" customFormat="1" ht="13.5" hidden="1" customHeight="1" x14ac:dyDescent="0.2"/>
    <row r="87" s="23" customFormat="1" ht="13.5" hidden="1" customHeight="1" x14ac:dyDescent="0.2"/>
    <row r="88" s="23" customFormat="1" ht="13.5" hidden="1" customHeight="1" x14ac:dyDescent="0.2"/>
    <row r="89" s="23" customFormat="1" ht="13.5" hidden="1" customHeight="1" x14ac:dyDescent="0.2"/>
    <row r="90" s="23" customFormat="1" ht="13.5" hidden="1" customHeight="1" x14ac:dyDescent="0.2"/>
    <row r="91" s="23" customFormat="1" ht="13.5" hidden="1" customHeight="1" x14ac:dyDescent="0.2"/>
    <row r="92" s="23" customFormat="1" ht="0" hidden="1" customHeight="1" x14ac:dyDescent="0.2"/>
    <row r="93" s="23" customFormat="1" ht="0" hidden="1" customHeight="1" x14ac:dyDescent="0.2"/>
    <row r="94" s="23" customFormat="1" ht="0" hidden="1" customHeight="1" x14ac:dyDescent="0.2"/>
    <row r="95" s="23" customFormat="1" ht="0" hidden="1" customHeight="1" x14ac:dyDescent="0.2"/>
    <row r="96" s="23" customFormat="1" ht="0" hidden="1" customHeight="1" x14ac:dyDescent="0.2"/>
    <row r="97" s="23" customFormat="1" ht="0" hidden="1" customHeight="1" x14ac:dyDescent="0.2"/>
    <row r="98" s="23" customFormat="1" ht="0" hidden="1" customHeight="1" x14ac:dyDescent="0.2"/>
  </sheetData>
  <hyperlinks>
    <hyperlink ref="C10" r:id="rId1" xr:uid="{B397CD2C-E756-4FAF-A971-D1A1C419DC5D}"/>
  </hyperlinks>
  <pageMargins left="0.7" right="0.7" top="0.75" bottom="0.75" header="0.3" footer="0.3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91"/>
  <sheetViews>
    <sheetView zoomScale="80" zoomScaleNormal="80" workbookViewId="0"/>
  </sheetViews>
  <sheetFormatPr defaultRowHeight="12.75" x14ac:dyDescent="0.2"/>
  <cols>
    <col min="1" max="1" width="9" style="17"/>
    <col min="2" max="2" width="26.875" style="17" bestFit="1" customWidth="1"/>
    <col min="3" max="3" width="58.375" style="17" bestFit="1" customWidth="1"/>
    <col min="4" max="4" width="9" style="17"/>
    <col min="5" max="5" width="26.375" style="17" bestFit="1" customWidth="1"/>
    <col min="6" max="8" width="9" style="17"/>
    <col min="9" max="10" width="10.375" style="17" bestFit="1" customWidth="1"/>
    <col min="11" max="11" width="11.375" style="17" bestFit="1" customWidth="1"/>
    <col min="12" max="16384" width="9" style="17"/>
  </cols>
  <sheetData>
    <row r="1" spans="1:11" x14ac:dyDescent="0.2">
      <c r="C1" s="34" t="s">
        <v>8</v>
      </c>
      <c r="D1" s="15"/>
      <c r="E1" s="34" t="s">
        <v>9</v>
      </c>
    </row>
    <row r="2" spans="1:11" x14ac:dyDescent="0.2">
      <c r="A2" s="35" t="s">
        <v>10</v>
      </c>
      <c r="B2" s="35" t="s">
        <v>11</v>
      </c>
      <c r="C2" s="35" t="s">
        <v>12</v>
      </c>
      <c r="D2" s="35" t="s">
        <v>13</v>
      </c>
      <c r="E2" s="35" t="s">
        <v>14</v>
      </c>
      <c r="F2" s="35" t="s">
        <v>15</v>
      </c>
      <c r="G2" s="35" t="s">
        <v>16</v>
      </c>
      <c r="H2" s="35" t="s">
        <v>16</v>
      </c>
      <c r="I2" s="35" t="s">
        <v>17</v>
      </c>
      <c r="J2" s="35" t="s">
        <v>16</v>
      </c>
      <c r="K2" s="35" t="s">
        <v>16</v>
      </c>
    </row>
    <row r="4" spans="1:11" x14ac:dyDescent="0.2">
      <c r="F4" s="35" t="s">
        <v>18</v>
      </c>
      <c r="I4" s="35" t="s">
        <v>19</v>
      </c>
    </row>
    <row r="5" spans="1:11" x14ac:dyDescent="0.2">
      <c r="F5" s="35" t="s">
        <v>20</v>
      </c>
      <c r="I5" s="35" t="s">
        <v>20</v>
      </c>
    </row>
    <row r="6" spans="1:11" x14ac:dyDescent="0.2">
      <c r="F6" s="35" t="s">
        <v>21</v>
      </c>
      <c r="G6" s="35" t="s">
        <v>22</v>
      </c>
      <c r="H6" s="35" t="s">
        <v>23</v>
      </c>
      <c r="I6" s="35" t="s">
        <v>21</v>
      </c>
      <c r="J6" s="35" t="s">
        <v>22</v>
      </c>
      <c r="K6" s="35" t="s">
        <v>23</v>
      </c>
    </row>
    <row r="7" spans="1:11" x14ac:dyDescent="0.2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36">
        <v>59.363999999999997</v>
      </c>
      <c r="G7" s="36">
        <v>65.951999999999998</v>
      </c>
      <c r="H7" s="36">
        <v>70.102999999999994</v>
      </c>
      <c r="I7" s="37"/>
      <c r="J7" s="37"/>
      <c r="K7" s="37"/>
    </row>
    <row r="8" spans="1:11" x14ac:dyDescent="0.2">
      <c r="A8" s="17" t="s">
        <v>24</v>
      </c>
      <c r="B8" s="17" t="s">
        <v>29</v>
      </c>
      <c r="C8" s="17" t="s">
        <v>30</v>
      </c>
      <c r="D8" s="17" t="s">
        <v>27</v>
      </c>
      <c r="E8" s="17" t="s">
        <v>28</v>
      </c>
      <c r="F8" s="36">
        <v>495.55200000000002</v>
      </c>
      <c r="G8" s="36">
        <v>555.00800000000004</v>
      </c>
      <c r="H8" s="36">
        <v>593.06200000000001</v>
      </c>
      <c r="I8" s="37"/>
      <c r="J8" s="37"/>
      <c r="K8" s="37"/>
    </row>
    <row r="9" spans="1:11" x14ac:dyDescent="0.2">
      <c r="A9" s="17" t="s">
        <v>24</v>
      </c>
      <c r="B9" s="17" t="s">
        <v>31</v>
      </c>
      <c r="C9" s="17" t="s">
        <v>32</v>
      </c>
      <c r="D9" s="17" t="s">
        <v>27</v>
      </c>
      <c r="E9" s="17" t="s">
        <v>28</v>
      </c>
      <c r="F9" s="36">
        <v>651.14499999999998</v>
      </c>
      <c r="G9" s="36">
        <v>733.63099999999997</v>
      </c>
      <c r="H9" s="36">
        <v>814.077</v>
      </c>
      <c r="I9" s="37"/>
      <c r="J9" s="37"/>
      <c r="K9" s="37"/>
    </row>
    <row r="10" spans="1:11" x14ac:dyDescent="0.2">
      <c r="A10" s="17" t="s">
        <v>24</v>
      </c>
      <c r="B10" s="17" t="s">
        <v>33</v>
      </c>
      <c r="C10" s="17" t="s">
        <v>34</v>
      </c>
      <c r="D10" s="17" t="s">
        <v>27</v>
      </c>
      <c r="E10" s="17" t="s">
        <v>28</v>
      </c>
      <c r="F10" s="36">
        <v>0</v>
      </c>
      <c r="G10" s="36">
        <v>0</v>
      </c>
      <c r="H10" s="36">
        <v>0</v>
      </c>
      <c r="I10" s="37"/>
      <c r="J10" s="37"/>
      <c r="K10" s="37"/>
    </row>
    <row r="11" spans="1:11" x14ac:dyDescent="0.2">
      <c r="A11" s="17" t="s">
        <v>24</v>
      </c>
      <c r="B11" s="17" t="s">
        <v>35</v>
      </c>
      <c r="C11" s="17" t="s">
        <v>36</v>
      </c>
      <c r="D11" s="17" t="s">
        <v>37</v>
      </c>
      <c r="E11" s="17" t="s">
        <v>17</v>
      </c>
      <c r="F11" s="37"/>
      <c r="G11" s="37"/>
      <c r="H11" s="37"/>
      <c r="I11" s="38">
        <v>123.04166666666664</v>
      </c>
      <c r="J11" s="38">
        <v>129.86666666666665</v>
      </c>
      <c r="K11" s="38">
        <v>133.81403400362262</v>
      </c>
    </row>
    <row r="12" spans="1:11" x14ac:dyDescent="0.2">
      <c r="A12" s="17" t="s">
        <v>38</v>
      </c>
      <c r="B12" s="17" t="s">
        <v>25</v>
      </c>
      <c r="C12" s="17" t="s">
        <v>26</v>
      </c>
      <c r="D12" s="17" t="s">
        <v>27</v>
      </c>
      <c r="E12" s="17" t="s">
        <v>28</v>
      </c>
      <c r="F12" s="36">
        <v>42.155999999999999</v>
      </c>
      <c r="G12" s="36">
        <v>48.276000000000003</v>
      </c>
      <c r="H12" s="36">
        <v>47.914999999999999</v>
      </c>
      <c r="I12" s="38"/>
      <c r="J12" s="38"/>
      <c r="K12" s="38"/>
    </row>
    <row r="13" spans="1:11" x14ac:dyDescent="0.2">
      <c r="A13" s="17" t="s">
        <v>38</v>
      </c>
      <c r="B13" s="17" t="s">
        <v>29</v>
      </c>
      <c r="C13" s="17" t="s">
        <v>30</v>
      </c>
      <c r="D13" s="17" t="s">
        <v>27</v>
      </c>
      <c r="E13" s="17" t="s">
        <v>28</v>
      </c>
      <c r="F13" s="36">
        <v>281.84300000000002</v>
      </c>
      <c r="G13" s="36">
        <v>300.38200000000001</v>
      </c>
      <c r="H13" s="36">
        <v>292.88200000000001</v>
      </c>
      <c r="I13" s="38"/>
      <c r="J13" s="38"/>
      <c r="K13" s="38"/>
    </row>
    <row r="14" spans="1:11" x14ac:dyDescent="0.2">
      <c r="A14" s="17" t="s">
        <v>38</v>
      </c>
      <c r="B14" s="17" t="s">
        <v>31</v>
      </c>
      <c r="C14" s="17" t="s">
        <v>32</v>
      </c>
      <c r="D14" s="17" t="s">
        <v>27</v>
      </c>
      <c r="E14" s="17" t="s">
        <v>28</v>
      </c>
      <c r="F14" s="36">
        <v>411.84</v>
      </c>
      <c r="G14" s="36">
        <v>446.13600000000002</v>
      </c>
      <c r="H14" s="36">
        <v>460.072</v>
      </c>
      <c r="I14" s="38"/>
      <c r="J14" s="38"/>
      <c r="K14" s="38"/>
    </row>
    <row r="15" spans="1:11" x14ac:dyDescent="0.2">
      <c r="A15" s="17" t="s">
        <v>38</v>
      </c>
      <c r="B15" s="17" t="s">
        <v>33</v>
      </c>
      <c r="C15" s="17" t="s">
        <v>34</v>
      </c>
      <c r="D15" s="17" t="s">
        <v>27</v>
      </c>
      <c r="E15" s="17" t="s">
        <v>28</v>
      </c>
      <c r="F15" s="36">
        <v>0</v>
      </c>
      <c r="G15" s="36">
        <v>0</v>
      </c>
      <c r="H15" s="36">
        <v>0</v>
      </c>
      <c r="I15" s="38"/>
      <c r="J15" s="38"/>
      <c r="K15" s="38"/>
    </row>
    <row r="16" spans="1:11" x14ac:dyDescent="0.2">
      <c r="A16" s="17" t="s">
        <v>38</v>
      </c>
      <c r="B16" s="17" t="s">
        <v>35</v>
      </c>
      <c r="C16" s="17" t="s">
        <v>36</v>
      </c>
      <c r="D16" s="17" t="s">
        <v>37</v>
      </c>
      <c r="E16" s="17" t="s">
        <v>17</v>
      </c>
      <c r="F16" s="37"/>
      <c r="G16" s="37"/>
      <c r="H16" s="37"/>
      <c r="I16" s="38">
        <v>123.04166666666664</v>
      </c>
      <c r="J16" s="38">
        <v>129.86666666666665</v>
      </c>
      <c r="K16" s="38">
        <v>133.81403400362262</v>
      </c>
    </row>
    <row r="17" spans="1:11" x14ac:dyDescent="0.2">
      <c r="A17" s="17" t="s">
        <v>39</v>
      </c>
      <c r="B17" s="17" t="s">
        <v>25</v>
      </c>
      <c r="C17" s="17" t="s">
        <v>26</v>
      </c>
      <c r="D17" s="17" t="s">
        <v>27</v>
      </c>
      <c r="E17" s="17" t="s">
        <v>28</v>
      </c>
      <c r="F17" s="36">
        <v>2.1070000000000002</v>
      </c>
      <c r="G17" s="36">
        <v>2.141</v>
      </c>
      <c r="H17" s="36">
        <v>2.403</v>
      </c>
      <c r="I17" s="38"/>
      <c r="J17" s="38"/>
      <c r="K17" s="38"/>
    </row>
    <row r="18" spans="1:11" x14ac:dyDescent="0.2">
      <c r="A18" s="17" t="s">
        <v>39</v>
      </c>
      <c r="B18" s="17" t="s">
        <v>29</v>
      </c>
      <c r="C18" s="17" t="s">
        <v>30</v>
      </c>
      <c r="D18" s="17" t="s">
        <v>27</v>
      </c>
      <c r="E18" s="17" t="s">
        <v>28</v>
      </c>
      <c r="F18" s="36">
        <v>18.75</v>
      </c>
      <c r="G18" s="36">
        <v>21.245000000000001</v>
      </c>
      <c r="H18" s="36">
        <v>21.443999999999999</v>
      </c>
      <c r="I18" s="38"/>
      <c r="J18" s="38"/>
      <c r="K18" s="38"/>
    </row>
    <row r="19" spans="1:11" x14ac:dyDescent="0.2">
      <c r="A19" s="17" t="s">
        <v>39</v>
      </c>
      <c r="B19" s="17" t="s">
        <v>31</v>
      </c>
      <c r="C19" s="17" t="s">
        <v>32</v>
      </c>
      <c r="D19" s="17" t="s">
        <v>27</v>
      </c>
      <c r="E19" s="17" t="s">
        <v>28</v>
      </c>
      <c r="F19" s="36">
        <v>2.8250000000000002</v>
      </c>
      <c r="G19" s="36">
        <v>3.4329999999999998</v>
      </c>
      <c r="H19" s="36">
        <v>3.8940000000000001</v>
      </c>
      <c r="I19" s="38"/>
      <c r="J19" s="38"/>
      <c r="K19" s="38"/>
    </row>
    <row r="20" spans="1:11" x14ac:dyDescent="0.2">
      <c r="A20" s="17" t="s">
        <v>39</v>
      </c>
      <c r="B20" s="17" t="s">
        <v>33</v>
      </c>
      <c r="C20" s="17" t="s">
        <v>34</v>
      </c>
      <c r="D20" s="17" t="s">
        <v>27</v>
      </c>
      <c r="E20" s="17" t="s">
        <v>28</v>
      </c>
      <c r="F20" s="36">
        <v>0</v>
      </c>
      <c r="G20" s="36">
        <v>0</v>
      </c>
      <c r="H20" s="36">
        <v>0</v>
      </c>
      <c r="I20" s="38"/>
      <c r="J20" s="38"/>
      <c r="K20" s="38"/>
    </row>
    <row r="21" spans="1:11" x14ac:dyDescent="0.2">
      <c r="A21" s="17" t="s">
        <v>39</v>
      </c>
      <c r="B21" s="17" t="s">
        <v>35</v>
      </c>
      <c r="C21" s="17" t="s">
        <v>36</v>
      </c>
      <c r="D21" s="17" t="s">
        <v>37</v>
      </c>
      <c r="E21" s="17" t="s">
        <v>17</v>
      </c>
      <c r="F21" s="37"/>
      <c r="G21" s="37"/>
      <c r="H21" s="37"/>
      <c r="I21" s="38">
        <v>123.04166666666664</v>
      </c>
      <c r="J21" s="38">
        <v>129.86666666666665</v>
      </c>
      <c r="K21" s="38">
        <v>133.81403400362262</v>
      </c>
    </row>
    <row r="22" spans="1:11" x14ac:dyDescent="0.2">
      <c r="A22" s="17" t="s">
        <v>40</v>
      </c>
      <c r="B22" s="17" t="s">
        <v>25</v>
      </c>
      <c r="C22" s="17" t="s">
        <v>26</v>
      </c>
      <c r="D22" s="17" t="s">
        <v>27</v>
      </c>
      <c r="E22" s="17" t="s">
        <v>28</v>
      </c>
      <c r="F22" s="36">
        <v>95.433999999999997</v>
      </c>
      <c r="G22" s="36">
        <v>117.696</v>
      </c>
      <c r="H22" s="36">
        <v>135.642</v>
      </c>
      <c r="I22" s="38"/>
      <c r="J22" s="38"/>
      <c r="K22" s="38"/>
    </row>
    <row r="23" spans="1:11" x14ac:dyDescent="0.2">
      <c r="A23" s="17" t="s">
        <v>40</v>
      </c>
      <c r="B23" s="17" t="s">
        <v>29</v>
      </c>
      <c r="C23" s="17" t="s">
        <v>30</v>
      </c>
      <c r="D23" s="17" t="s">
        <v>27</v>
      </c>
      <c r="E23" s="17" t="s">
        <v>28</v>
      </c>
      <c r="F23" s="36">
        <v>346.142</v>
      </c>
      <c r="G23" s="36">
        <v>362.43799999999999</v>
      </c>
      <c r="H23" s="36">
        <v>377.86900000000003</v>
      </c>
      <c r="I23" s="38"/>
      <c r="J23" s="38"/>
      <c r="K23" s="38"/>
    </row>
    <row r="24" spans="1:11" x14ac:dyDescent="0.2">
      <c r="A24" s="17" t="s">
        <v>40</v>
      </c>
      <c r="B24" s="17" t="s">
        <v>31</v>
      </c>
      <c r="C24" s="17" t="s">
        <v>32</v>
      </c>
      <c r="D24" s="17" t="s">
        <v>27</v>
      </c>
      <c r="E24" s="17" t="s">
        <v>28</v>
      </c>
      <c r="F24" s="36">
        <v>252.50899999999999</v>
      </c>
      <c r="G24" s="36">
        <v>281.29000000000002</v>
      </c>
      <c r="H24" s="36">
        <v>309.48700000000002</v>
      </c>
      <c r="I24" s="38"/>
      <c r="J24" s="38"/>
      <c r="K24" s="38"/>
    </row>
    <row r="25" spans="1:11" x14ac:dyDescent="0.2">
      <c r="A25" s="17" t="s">
        <v>40</v>
      </c>
      <c r="B25" s="17" t="s">
        <v>33</v>
      </c>
      <c r="C25" s="17" t="s">
        <v>34</v>
      </c>
      <c r="D25" s="17" t="s">
        <v>27</v>
      </c>
      <c r="E25" s="17" t="s">
        <v>28</v>
      </c>
      <c r="F25" s="36">
        <v>0</v>
      </c>
      <c r="G25" s="36">
        <v>0</v>
      </c>
      <c r="H25" s="36">
        <v>0</v>
      </c>
      <c r="I25" s="38"/>
      <c r="J25" s="38"/>
      <c r="K25" s="38"/>
    </row>
    <row r="26" spans="1:11" x14ac:dyDescent="0.2">
      <c r="A26" s="17" t="s">
        <v>40</v>
      </c>
      <c r="B26" s="17" t="s">
        <v>35</v>
      </c>
      <c r="C26" s="17" t="s">
        <v>36</v>
      </c>
      <c r="D26" s="17" t="s">
        <v>37</v>
      </c>
      <c r="E26" s="17" t="s">
        <v>17</v>
      </c>
      <c r="F26" s="37"/>
      <c r="G26" s="37"/>
      <c r="H26" s="37"/>
      <c r="I26" s="38">
        <v>123.04166666666664</v>
      </c>
      <c r="J26" s="38">
        <v>129.86666666666665</v>
      </c>
      <c r="K26" s="38">
        <v>133.81403400362262</v>
      </c>
    </row>
    <row r="27" spans="1:11" x14ac:dyDescent="0.2">
      <c r="A27" s="17" t="s">
        <v>41</v>
      </c>
      <c r="B27" s="17" t="s">
        <v>25</v>
      </c>
      <c r="C27" s="17" t="s">
        <v>26</v>
      </c>
      <c r="D27" s="17" t="s">
        <v>27</v>
      </c>
      <c r="E27" s="17" t="s">
        <v>28</v>
      </c>
      <c r="F27" s="36">
        <v>97.581000000000003</v>
      </c>
      <c r="G27" s="36">
        <v>157.28</v>
      </c>
      <c r="H27" s="36">
        <v>144.13999999999999</v>
      </c>
      <c r="I27" s="38"/>
      <c r="J27" s="38"/>
      <c r="K27" s="38"/>
    </row>
    <row r="28" spans="1:11" x14ac:dyDescent="0.2">
      <c r="A28" s="17" t="s">
        <v>41</v>
      </c>
      <c r="B28" s="17" t="s">
        <v>29</v>
      </c>
      <c r="C28" s="17" t="s">
        <v>30</v>
      </c>
      <c r="D28" s="17" t="s">
        <v>27</v>
      </c>
      <c r="E28" s="17" t="s">
        <v>28</v>
      </c>
      <c r="F28" s="36">
        <v>700.56600000000003</v>
      </c>
      <c r="G28" s="36">
        <v>775.37099999999998</v>
      </c>
      <c r="H28" s="36">
        <v>808.77599999999995</v>
      </c>
      <c r="I28" s="38"/>
      <c r="J28" s="38"/>
      <c r="K28" s="38"/>
    </row>
    <row r="29" spans="1:11" x14ac:dyDescent="0.2">
      <c r="A29" s="17" t="s">
        <v>41</v>
      </c>
      <c r="B29" s="17" t="s">
        <v>31</v>
      </c>
      <c r="C29" s="17" t="s">
        <v>32</v>
      </c>
      <c r="D29" s="17" t="s">
        <v>27</v>
      </c>
      <c r="E29" s="17" t="s">
        <v>28</v>
      </c>
      <c r="F29" s="36">
        <v>773.21699999999998</v>
      </c>
      <c r="G29" s="36">
        <v>903.17700000000002</v>
      </c>
      <c r="H29" s="36">
        <v>944.13</v>
      </c>
      <c r="I29" s="38"/>
      <c r="J29" s="38"/>
      <c r="K29" s="38"/>
    </row>
    <row r="30" spans="1:11" x14ac:dyDescent="0.2">
      <c r="A30" s="17" t="s">
        <v>41</v>
      </c>
      <c r="B30" s="17" t="s">
        <v>33</v>
      </c>
      <c r="C30" s="17" t="s">
        <v>34</v>
      </c>
      <c r="D30" s="17" t="s">
        <v>27</v>
      </c>
      <c r="E30" s="17" t="s">
        <v>28</v>
      </c>
      <c r="F30" s="36">
        <v>0</v>
      </c>
      <c r="G30" s="36">
        <v>0</v>
      </c>
      <c r="H30" s="36">
        <v>0</v>
      </c>
      <c r="I30" s="38"/>
      <c r="J30" s="38"/>
      <c r="K30" s="38"/>
    </row>
    <row r="31" spans="1:11" x14ac:dyDescent="0.2">
      <c r="A31" s="17" t="s">
        <v>41</v>
      </c>
      <c r="B31" s="17" t="s">
        <v>35</v>
      </c>
      <c r="C31" s="17" t="s">
        <v>36</v>
      </c>
      <c r="D31" s="17" t="s">
        <v>37</v>
      </c>
      <c r="E31" s="17" t="s">
        <v>17</v>
      </c>
      <c r="F31" s="37"/>
      <c r="G31" s="37"/>
      <c r="H31" s="37"/>
      <c r="I31" s="38">
        <v>123.04166666666664</v>
      </c>
      <c r="J31" s="38">
        <v>129.86666666666665</v>
      </c>
      <c r="K31" s="38">
        <v>133.81403400362262</v>
      </c>
    </row>
    <row r="32" spans="1:11" x14ac:dyDescent="0.2">
      <c r="A32" s="17" t="s">
        <v>42</v>
      </c>
      <c r="B32" s="17" t="s">
        <v>25</v>
      </c>
      <c r="C32" s="17" t="s">
        <v>26</v>
      </c>
      <c r="D32" s="17" t="s">
        <v>27</v>
      </c>
      <c r="E32" s="17" t="s">
        <v>28</v>
      </c>
      <c r="F32" s="36">
        <v>30.524000000000001</v>
      </c>
      <c r="G32" s="36">
        <v>33.856999999999999</v>
      </c>
      <c r="H32" s="36">
        <v>33.598999999999997</v>
      </c>
      <c r="I32" s="38"/>
      <c r="J32" s="38"/>
      <c r="K32" s="38"/>
    </row>
    <row r="33" spans="1:11" x14ac:dyDescent="0.2">
      <c r="A33" s="17" t="s">
        <v>42</v>
      </c>
      <c r="B33" s="17" t="s">
        <v>29</v>
      </c>
      <c r="C33" s="17" t="s">
        <v>30</v>
      </c>
      <c r="D33" s="17" t="s">
        <v>27</v>
      </c>
      <c r="E33" s="17" t="s">
        <v>28</v>
      </c>
      <c r="F33" s="36">
        <v>190.16</v>
      </c>
      <c r="G33" s="36">
        <v>209.30500000000001</v>
      </c>
      <c r="H33" s="36">
        <v>208.78200000000001</v>
      </c>
      <c r="I33" s="38"/>
      <c r="J33" s="38"/>
      <c r="K33" s="38"/>
    </row>
    <row r="34" spans="1:11" x14ac:dyDescent="0.2">
      <c r="A34" s="17" t="s">
        <v>42</v>
      </c>
      <c r="B34" s="17" t="s">
        <v>31</v>
      </c>
      <c r="C34" s="17" t="s">
        <v>32</v>
      </c>
      <c r="D34" s="17" t="s">
        <v>27</v>
      </c>
      <c r="E34" s="17" t="s">
        <v>28</v>
      </c>
      <c r="F34" s="36">
        <v>450.10700000000003</v>
      </c>
      <c r="G34" s="36">
        <v>505.37</v>
      </c>
      <c r="H34" s="36">
        <v>536.20699999999999</v>
      </c>
      <c r="I34" s="38"/>
      <c r="J34" s="38"/>
      <c r="K34" s="38"/>
    </row>
    <row r="35" spans="1:11" x14ac:dyDescent="0.2">
      <c r="A35" s="17" t="s">
        <v>42</v>
      </c>
      <c r="B35" s="17" t="s">
        <v>33</v>
      </c>
      <c r="C35" s="17" t="s">
        <v>34</v>
      </c>
      <c r="D35" s="17" t="s">
        <v>27</v>
      </c>
      <c r="E35" s="17" t="s">
        <v>28</v>
      </c>
      <c r="F35" s="36">
        <v>0</v>
      </c>
      <c r="G35" s="36">
        <v>0</v>
      </c>
      <c r="H35" s="36">
        <v>0</v>
      </c>
      <c r="I35" s="38"/>
      <c r="J35" s="38"/>
      <c r="K35" s="38"/>
    </row>
    <row r="36" spans="1:11" x14ac:dyDescent="0.2">
      <c r="A36" s="17" t="s">
        <v>42</v>
      </c>
      <c r="B36" s="17" t="s">
        <v>35</v>
      </c>
      <c r="C36" s="17" t="s">
        <v>36</v>
      </c>
      <c r="D36" s="17" t="s">
        <v>37</v>
      </c>
      <c r="E36" s="17" t="s">
        <v>17</v>
      </c>
      <c r="F36" s="37"/>
      <c r="G36" s="37"/>
      <c r="H36" s="37"/>
      <c r="I36" s="38">
        <v>123.04166666666664</v>
      </c>
      <c r="J36" s="38">
        <v>129.86666666666665</v>
      </c>
      <c r="K36" s="38">
        <v>133.81403400362262</v>
      </c>
    </row>
    <row r="37" spans="1:11" x14ac:dyDescent="0.2">
      <c r="A37" s="17" t="s">
        <v>43</v>
      </c>
      <c r="B37" s="17" t="s">
        <v>25</v>
      </c>
      <c r="C37" s="17" t="s">
        <v>26</v>
      </c>
      <c r="D37" s="17" t="s">
        <v>27</v>
      </c>
      <c r="E37" s="17" t="s">
        <v>28</v>
      </c>
      <c r="F37" s="36">
        <v>98.56</v>
      </c>
      <c r="G37" s="36">
        <v>108.34399999999999</v>
      </c>
      <c r="H37" s="36">
        <v>116.629</v>
      </c>
      <c r="I37" s="38"/>
      <c r="J37" s="38"/>
      <c r="K37" s="38"/>
    </row>
    <row r="38" spans="1:11" x14ac:dyDescent="0.2">
      <c r="A38" s="17" t="s">
        <v>43</v>
      </c>
      <c r="B38" s="17" t="s">
        <v>29</v>
      </c>
      <c r="C38" s="17" t="s">
        <v>30</v>
      </c>
      <c r="D38" s="17" t="s">
        <v>27</v>
      </c>
      <c r="E38" s="17" t="s">
        <v>28</v>
      </c>
      <c r="F38" s="36">
        <v>919.87300000000005</v>
      </c>
      <c r="G38" s="36">
        <v>1040.54</v>
      </c>
      <c r="H38" s="36">
        <v>1011.728</v>
      </c>
      <c r="I38" s="38"/>
      <c r="J38" s="38"/>
      <c r="K38" s="38"/>
    </row>
    <row r="39" spans="1:11" x14ac:dyDescent="0.2">
      <c r="A39" s="17" t="s">
        <v>43</v>
      </c>
      <c r="B39" s="17" t="s">
        <v>31</v>
      </c>
      <c r="C39" s="17" t="s">
        <v>32</v>
      </c>
      <c r="D39" s="17" t="s">
        <v>27</v>
      </c>
      <c r="E39" s="17" t="s">
        <v>28</v>
      </c>
      <c r="F39" s="36">
        <v>856.23199999999997</v>
      </c>
      <c r="G39" s="36">
        <v>898.68200000000002</v>
      </c>
      <c r="H39" s="36">
        <v>988.34299999999996</v>
      </c>
      <c r="I39" s="38"/>
      <c r="J39" s="38"/>
      <c r="K39" s="38"/>
    </row>
    <row r="40" spans="1:11" x14ac:dyDescent="0.2">
      <c r="A40" s="17" t="s">
        <v>43</v>
      </c>
      <c r="B40" s="17" t="s">
        <v>33</v>
      </c>
      <c r="C40" s="17" t="s">
        <v>34</v>
      </c>
      <c r="D40" s="17" t="s">
        <v>27</v>
      </c>
      <c r="E40" s="17" t="s">
        <v>28</v>
      </c>
      <c r="F40" s="36">
        <v>57.575000000000003</v>
      </c>
      <c r="G40" s="36">
        <v>56.347999999999999</v>
      </c>
      <c r="H40" s="36">
        <v>49.356999999999999</v>
      </c>
      <c r="I40" s="38"/>
      <c r="J40" s="38"/>
      <c r="K40" s="38"/>
    </row>
    <row r="41" spans="1:11" x14ac:dyDescent="0.2">
      <c r="A41" s="17" t="s">
        <v>43</v>
      </c>
      <c r="B41" s="17" t="s">
        <v>35</v>
      </c>
      <c r="C41" s="17" t="s">
        <v>36</v>
      </c>
      <c r="D41" s="17" t="s">
        <v>37</v>
      </c>
      <c r="E41" s="17" t="s">
        <v>17</v>
      </c>
      <c r="F41" s="37"/>
      <c r="G41" s="37"/>
      <c r="H41" s="37"/>
      <c r="I41" s="38">
        <v>123.04166666666664</v>
      </c>
      <c r="J41" s="38">
        <v>129.86666666666665</v>
      </c>
      <c r="K41" s="38">
        <v>133.81403400362262</v>
      </c>
    </row>
    <row r="42" spans="1:11" x14ac:dyDescent="0.2">
      <c r="A42" s="17" t="s">
        <v>44</v>
      </c>
      <c r="B42" s="17" t="s">
        <v>25</v>
      </c>
      <c r="C42" s="17" t="s">
        <v>26</v>
      </c>
      <c r="D42" s="17" t="s">
        <v>27</v>
      </c>
      <c r="E42" s="17" t="s">
        <v>28</v>
      </c>
      <c r="F42" s="36">
        <v>114.68300000000001</v>
      </c>
      <c r="G42" s="36">
        <v>127.319</v>
      </c>
      <c r="H42" s="36">
        <v>138.80000000000001</v>
      </c>
      <c r="I42" s="38"/>
      <c r="J42" s="38"/>
      <c r="K42" s="38"/>
    </row>
    <row r="43" spans="1:11" x14ac:dyDescent="0.2">
      <c r="A43" s="17" t="s">
        <v>44</v>
      </c>
      <c r="B43" s="17" t="s">
        <v>29</v>
      </c>
      <c r="C43" s="17" t="s">
        <v>30</v>
      </c>
      <c r="D43" s="17" t="s">
        <v>27</v>
      </c>
      <c r="E43" s="17" t="s">
        <v>28</v>
      </c>
      <c r="F43" s="36">
        <v>672.35299999999995</v>
      </c>
      <c r="G43" s="36">
        <v>728.00800000000004</v>
      </c>
      <c r="H43" s="36">
        <v>725.82</v>
      </c>
      <c r="I43" s="38"/>
      <c r="J43" s="38"/>
      <c r="K43" s="38"/>
    </row>
    <row r="44" spans="1:11" x14ac:dyDescent="0.2">
      <c r="A44" s="17" t="s">
        <v>44</v>
      </c>
      <c r="B44" s="17" t="s">
        <v>31</v>
      </c>
      <c r="C44" s="17" t="s">
        <v>32</v>
      </c>
      <c r="D44" s="17" t="s">
        <v>27</v>
      </c>
      <c r="E44" s="17" t="s">
        <v>28</v>
      </c>
      <c r="F44" s="36">
        <v>852.04499999999996</v>
      </c>
      <c r="G44" s="36">
        <v>919.16700000000003</v>
      </c>
      <c r="H44" s="36">
        <v>959.26199999999994</v>
      </c>
      <c r="I44" s="38"/>
      <c r="J44" s="38"/>
      <c r="K44" s="38"/>
    </row>
    <row r="45" spans="1:11" x14ac:dyDescent="0.2">
      <c r="A45" s="17" t="s">
        <v>44</v>
      </c>
      <c r="B45" s="17" t="s">
        <v>33</v>
      </c>
      <c r="C45" s="17" t="s">
        <v>34</v>
      </c>
      <c r="D45" s="17" t="s">
        <v>27</v>
      </c>
      <c r="E45" s="17" t="s">
        <v>28</v>
      </c>
      <c r="F45" s="36">
        <v>0</v>
      </c>
      <c r="G45" s="36">
        <v>0</v>
      </c>
      <c r="H45" s="36">
        <v>0</v>
      </c>
      <c r="I45" s="38"/>
      <c r="J45" s="38"/>
      <c r="K45" s="38"/>
    </row>
    <row r="46" spans="1:11" x14ac:dyDescent="0.2">
      <c r="A46" s="17" t="s">
        <v>44</v>
      </c>
      <c r="B46" s="17" t="s">
        <v>35</v>
      </c>
      <c r="C46" s="17" t="s">
        <v>36</v>
      </c>
      <c r="D46" s="17" t="s">
        <v>37</v>
      </c>
      <c r="E46" s="17" t="s">
        <v>17</v>
      </c>
      <c r="F46" s="37"/>
      <c r="G46" s="37"/>
      <c r="H46" s="37"/>
      <c r="I46" s="38">
        <v>123.04166666666664</v>
      </c>
      <c r="J46" s="38">
        <v>129.86666666666665</v>
      </c>
      <c r="K46" s="38">
        <v>133.81403400362262</v>
      </c>
    </row>
    <row r="47" spans="1:11" x14ac:dyDescent="0.2">
      <c r="A47" s="17" t="s">
        <v>45</v>
      </c>
      <c r="B47" s="17" t="s">
        <v>25</v>
      </c>
      <c r="C47" s="17" t="s">
        <v>26</v>
      </c>
      <c r="D47" s="17" t="s">
        <v>27</v>
      </c>
      <c r="E47" s="17" t="s">
        <v>28</v>
      </c>
      <c r="F47" s="36">
        <v>20.428000000000001</v>
      </c>
      <c r="G47" s="36">
        <v>22.44</v>
      </c>
      <c r="H47" s="36">
        <v>23.588000000000001</v>
      </c>
      <c r="I47" s="38"/>
      <c r="J47" s="38"/>
      <c r="K47" s="38"/>
    </row>
    <row r="48" spans="1:11" x14ac:dyDescent="0.2">
      <c r="A48" s="17" t="s">
        <v>45</v>
      </c>
      <c r="B48" s="17" t="s">
        <v>29</v>
      </c>
      <c r="C48" s="17" t="s">
        <v>30</v>
      </c>
      <c r="D48" s="17" t="s">
        <v>27</v>
      </c>
      <c r="E48" s="17" t="s">
        <v>28</v>
      </c>
      <c r="F48" s="36">
        <v>163.929</v>
      </c>
      <c r="G48" s="36">
        <v>179.08799999999999</v>
      </c>
      <c r="H48" s="36">
        <v>191.893</v>
      </c>
      <c r="I48" s="38"/>
      <c r="J48" s="38"/>
      <c r="K48" s="38"/>
    </row>
    <row r="49" spans="1:11" x14ac:dyDescent="0.2">
      <c r="A49" s="17" t="s">
        <v>45</v>
      </c>
      <c r="B49" s="17" t="s">
        <v>31</v>
      </c>
      <c r="C49" s="17" t="s">
        <v>32</v>
      </c>
      <c r="D49" s="17" t="s">
        <v>27</v>
      </c>
      <c r="E49" s="17" t="s">
        <v>28</v>
      </c>
      <c r="F49" s="36">
        <v>283.06200000000001</v>
      </c>
      <c r="G49" s="36">
        <v>306.32299999999998</v>
      </c>
      <c r="H49" s="36">
        <v>325.74400000000003</v>
      </c>
      <c r="I49" s="38"/>
      <c r="J49" s="38"/>
      <c r="K49" s="38"/>
    </row>
    <row r="50" spans="1:11" x14ac:dyDescent="0.2">
      <c r="A50" s="17" t="s">
        <v>45</v>
      </c>
      <c r="B50" s="17" t="s">
        <v>33</v>
      </c>
      <c r="C50" s="17" t="s">
        <v>34</v>
      </c>
      <c r="D50" s="17" t="s">
        <v>27</v>
      </c>
      <c r="E50" s="17" t="s">
        <v>28</v>
      </c>
      <c r="F50" s="36">
        <v>0</v>
      </c>
      <c r="G50" s="36">
        <v>0</v>
      </c>
      <c r="H50" s="36">
        <v>0</v>
      </c>
      <c r="I50" s="38"/>
      <c r="J50" s="38"/>
      <c r="K50" s="38"/>
    </row>
    <row r="51" spans="1:11" x14ac:dyDescent="0.2">
      <c r="A51" s="17" t="s">
        <v>45</v>
      </c>
      <c r="B51" s="17" t="s">
        <v>35</v>
      </c>
      <c r="C51" s="17" t="s">
        <v>36</v>
      </c>
      <c r="D51" s="17" t="s">
        <v>37</v>
      </c>
      <c r="E51" s="17" t="s">
        <v>17</v>
      </c>
      <c r="F51" s="37"/>
      <c r="G51" s="37"/>
      <c r="H51" s="37"/>
      <c r="I51" s="38">
        <v>123.04166666666664</v>
      </c>
      <c r="J51" s="38">
        <v>129.86666666666665</v>
      </c>
      <c r="K51" s="38">
        <v>133.81403400362262</v>
      </c>
    </row>
    <row r="52" spans="1:11" x14ac:dyDescent="0.2">
      <c r="A52" s="17" t="s">
        <v>46</v>
      </c>
      <c r="B52" s="17" t="s">
        <v>25</v>
      </c>
      <c r="C52" s="17" t="s">
        <v>26</v>
      </c>
      <c r="D52" s="17" t="s">
        <v>27</v>
      </c>
      <c r="E52" s="17" t="s">
        <v>28</v>
      </c>
      <c r="F52" s="36">
        <v>72.546000000000006</v>
      </c>
      <c r="G52" s="36">
        <v>80.677000000000007</v>
      </c>
      <c r="H52" s="36">
        <v>85.852999999999994</v>
      </c>
      <c r="I52" s="38"/>
      <c r="J52" s="38"/>
      <c r="K52" s="38"/>
    </row>
    <row r="53" spans="1:11" x14ac:dyDescent="0.2">
      <c r="A53" s="17" t="s">
        <v>46</v>
      </c>
      <c r="B53" s="17" t="s">
        <v>29</v>
      </c>
      <c r="C53" s="17" t="s">
        <v>30</v>
      </c>
      <c r="D53" s="17" t="s">
        <v>27</v>
      </c>
      <c r="E53" s="17" t="s">
        <v>28</v>
      </c>
      <c r="F53" s="36">
        <v>428.00700000000001</v>
      </c>
      <c r="G53" s="36">
        <v>466.60399999999998</v>
      </c>
      <c r="H53" s="36">
        <v>512.96299999999997</v>
      </c>
      <c r="I53" s="38"/>
      <c r="J53" s="38"/>
      <c r="K53" s="38"/>
    </row>
    <row r="54" spans="1:11" x14ac:dyDescent="0.2">
      <c r="A54" s="17" t="s">
        <v>46</v>
      </c>
      <c r="B54" s="17" t="s">
        <v>31</v>
      </c>
      <c r="C54" s="17" t="s">
        <v>32</v>
      </c>
      <c r="D54" s="17" t="s">
        <v>27</v>
      </c>
      <c r="E54" s="17" t="s">
        <v>28</v>
      </c>
      <c r="F54" s="36">
        <v>517.80700000000002</v>
      </c>
      <c r="G54" s="36">
        <v>555.95699999999999</v>
      </c>
      <c r="H54" s="36">
        <v>567.71699999999998</v>
      </c>
      <c r="I54" s="38"/>
      <c r="J54" s="38"/>
      <c r="K54" s="38"/>
    </row>
    <row r="55" spans="1:11" x14ac:dyDescent="0.2">
      <c r="A55" s="17" t="s">
        <v>46</v>
      </c>
      <c r="B55" s="17" t="s">
        <v>33</v>
      </c>
      <c r="C55" s="17" t="s">
        <v>34</v>
      </c>
      <c r="D55" s="17" t="s">
        <v>27</v>
      </c>
      <c r="E55" s="17" t="s">
        <v>28</v>
      </c>
      <c r="F55" s="36">
        <v>0</v>
      </c>
      <c r="G55" s="36">
        <v>0</v>
      </c>
      <c r="H55" s="36">
        <v>0</v>
      </c>
      <c r="I55" s="38"/>
      <c r="J55" s="38"/>
      <c r="K55" s="38"/>
    </row>
    <row r="56" spans="1:11" x14ac:dyDescent="0.2">
      <c r="A56" s="17" t="s">
        <v>46</v>
      </c>
      <c r="B56" s="17" t="s">
        <v>35</v>
      </c>
      <c r="C56" s="17" t="s">
        <v>36</v>
      </c>
      <c r="D56" s="17" t="s">
        <v>37</v>
      </c>
      <c r="E56" s="17" t="s">
        <v>17</v>
      </c>
      <c r="F56" s="37"/>
      <c r="G56" s="37"/>
      <c r="H56" s="37"/>
      <c r="I56" s="38">
        <v>123.04166666666664</v>
      </c>
      <c r="J56" s="38">
        <v>129.86666666666665</v>
      </c>
      <c r="K56" s="38">
        <v>133.81403400362262</v>
      </c>
    </row>
    <row r="57" spans="1:11" x14ac:dyDescent="0.2">
      <c r="A57" s="17" t="s">
        <v>47</v>
      </c>
      <c r="B57" s="17" t="s">
        <v>25</v>
      </c>
      <c r="C57" s="17" t="s">
        <v>26</v>
      </c>
      <c r="D57" s="17" t="s">
        <v>27</v>
      </c>
      <c r="E57" s="17" t="s">
        <v>28</v>
      </c>
      <c r="F57" s="36">
        <v>48.116</v>
      </c>
      <c r="G57" s="36">
        <v>57.993000000000002</v>
      </c>
      <c r="H57" s="36">
        <v>59.996000000000002</v>
      </c>
      <c r="I57" s="38"/>
      <c r="J57" s="38"/>
      <c r="K57" s="38"/>
    </row>
    <row r="58" spans="1:11" x14ac:dyDescent="0.2">
      <c r="A58" s="17" t="s">
        <v>47</v>
      </c>
      <c r="B58" s="17" t="s">
        <v>29</v>
      </c>
      <c r="C58" s="17" t="s">
        <v>30</v>
      </c>
      <c r="D58" s="17" t="s">
        <v>27</v>
      </c>
      <c r="E58" s="17" t="s">
        <v>28</v>
      </c>
      <c r="F58" s="36">
        <v>242.67599999999999</v>
      </c>
      <c r="G58" s="36">
        <v>273.19900000000001</v>
      </c>
      <c r="H58" s="36">
        <v>281.03800000000001</v>
      </c>
      <c r="I58" s="38"/>
      <c r="J58" s="38"/>
      <c r="K58" s="38"/>
    </row>
    <row r="59" spans="1:11" x14ac:dyDescent="0.2">
      <c r="A59" s="17" t="s">
        <v>47</v>
      </c>
      <c r="B59" s="17" t="s">
        <v>31</v>
      </c>
      <c r="C59" s="17" t="s">
        <v>32</v>
      </c>
      <c r="D59" s="17" t="s">
        <v>27</v>
      </c>
      <c r="E59" s="17" t="s">
        <v>28</v>
      </c>
      <c r="F59" s="36">
        <v>0</v>
      </c>
      <c r="G59" s="36">
        <v>0</v>
      </c>
      <c r="H59" s="36">
        <v>0</v>
      </c>
      <c r="I59" s="38"/>
      <c r="J59" s="38"/>
      <c r="K59" s="38"/>
    </row>
    <row r="60" spans="1:11" x14ac:dyDescent="0.2">
      <c r="A60" s="17" t="s">
        <v>47</v>
      </c>
      <c r="B60" s="17" t="s">
        <v>33</v>
      </c>
      <c r="C60" s="17" t="s">
        <v>34</v>
      </c>
      <c r="D60" s="17" t="s">
        <v>27</v>
      </c>
      <c r="E60" s="17" t="s">
        <v>28</v>
      </c>
      <c r="F60" s="36">
        <v>0</v>
      </c>
      <c r="G60" s="36">
        <v>0</v>
      </c>
      <c r="H60" s="36">
        <v>0</v>
      </c>
      <c r="I60" s="38"/>
      <c r="J60" s="38"/>
      <c r="K60" s="38"/>
    </row>
    <row r="61" spans="1:11" x14ac:dyDescent="0.2">
      <c r="A61" s="17" t="s">
        <v>47</v>
      </c>
      <c r="B61" s="17" t="s">
        <v>35</v>
      </c>
      <c r="C61" s="17" t="s">
        <v>36</v>
      </c>
      <c r="D61" s="17" t="s">
        <v>37</v>
      </c>
      <c r="E61" s="17" t="s">
        <v>17</v>
      </c>
      <c r="F61" s="37"/>
      <c r="G61" s="37"/>
      <c r="H61" s="37"/>
      <c r="I61" s="38">
        <v>123.04166666666664</v>
      </c>
      <c r="J61" s="38">
        <v>129.86666666666665</v>
      </c>
      <c r="K61" s="38">
        <v>133.81403400362262</v>
      </c>
    </row>
    <row r="62" spans="1:11" x14ac:dyDescent="0.2">
      <c r="A62" s="17" t="s">
        <v>48</v>
      </c>
      <c r="B62" s="17" t="s">
        <v>25</v>
      </c>
      <c r="C62" s="17" t="s">
        <v>26</v>
      </c>
      <c r="D62" s="17" t="s">
        <v>27</v>
      </c>
      <c r="E62" s="17" t="s">
        <v>28</v>
      </c>
      <c r="F62" s="36">
        <v>6.1929999999999996</v>
      </c>
      <c r="G62" s="36">
        <v>6.7549999999999999</v>
      </c>
      <c r="H62" s="36">
        <v>7.2409999999999997</v>
      </c>
      <c r="I62" s="38"/>
      <c r="J62" s="38"/>
      <c r="K62" s="38"/>
    </row>
    <row r="63" spans="1:11" x14ac:dyDescent="0.2">
      <c r="A63" s="17" t="s">
        <v>48</v>
      </c>
      <c r="B63" s="17" t="s">
        <v>29</v>
      </c>
      <c r="C63" s="17" t="s">
        <v>30</v>
      </c>
      <c r="D63" s="17" t="s">
        <v>27</v>
      </c>
      <c r="E63" s="17" t="s">
        <v>28</v>
      </c>
      <c r="F63" s="36">
        <v>32.180999999999997</v>
      </c>
      <c r="G63" s="36">
        <v>35.637</v>
      </c>
      <c r="H63" s="36">
        <v>37.17</v>
      </c>
      <c r="I63" s="38"/>
      <c r="J63" s="38"/>
      <c r="K63" s="38"/>
    </row>
    <row r="64" spans="1:11" x14ac:dyDescent="0.2">
      <c r="A64" s="17" t="s">
        <v>48</v>
      </c>
      <c r="B64" s="17" t="s">
        <v>31</v>
      </c>
      <c r="C64" s="17" t="s">
        <v>32</v>
      </c>
      <c r="D64" s="17" t="s">
        <v>27</v>
      </c>
      <c r="E64" s="17" t="s">
        <v>28</v>
      </c>
      <c r="F64" s="36">
        <v>0</v>
      </c>
      <c r="G64" s="36">
        <v>0</v>
      </c>
      <c r="H64" s="36">
        <v>0</v>
      </c>
      <c r="I64" s="38"/>
      <c r="J64" s="38"/>
      <c r="K64" s="38"/>
    </row>
    <row r="65" spans="1:11" x14ac:dyDescent="0.2">
      <c r="A65" s="17" t="s">
        <v>48</v>
      </c>
      <c r="B65" s="17" t="s">
        <v>33</v>
      </c>
      <c r="C65" s="17" t="s">
        <v>34</v>
      </c>
      <c r="D65" s="17" t="s">
        <v>27</v>
      </c>
      <c r="E65" s="17" t="s">
        <v>28</v>
      </c>
      <c r="F65" s="36">
        <v>0</v>
      </c>
      <c r="G65" s="36">
        <v>0</v>
      </c>
      <c r="H65" s="36">
        <v>0</v>
      </c>
      <c r="I65" s="38"/>
      <c r="J65" s="38"/>
      <c r="K65" s="38"/>
    </row>
    <row r="66" spans="1:11" x14ac:dyDescent="0.2">
      <c r="A66" s="17" t="s">
        <v>48</v>
      </c>
      <c r="B66" s="17" t="s">
        <v>35</v>
      </c>
      <c r="C66" s="17" t="s">
        <v>36</v>
      </c>
      <c r="D66" s="17" t="s">
        <v>37</v>
      </c>
      <c r="E66" s="17" t="s">
        <v>17</v>
      </c>
      <c r="F66" s="37"/>
      <c r="G66" s="37"/>
      <c r="H66" s="37"/>
      <c r="I66" s="38">
        <v>123.04166666666664</v>
      </c>
      <c r="J66" s="38">
        <v>129.86666666666665</v>
      </c>
      <c r="K66" s="38">
        <v>133.81403400362262</v>
      </c>
    </row>
    <row r="67" spans="1:11" x14ac:dyDescent="0.2">
      <c r="A67" s="17" t="s">
        <v>49</v>
      </c>
      <c r="B67" s="17" t="s">
        <v>25</v>
      </c>
      <c r="C67" s="17" t="s">
        <v>26</v>
      </c>
      <c r="D67" s="17" t="s">
        <v>27</v>
      </c>
      <c r="E67" s="17" t="s">
        <v>28</v>
      </c>
      <c r="F67" s="36">
        <v>22.280999999999999</v>
      </c>
      <c r="G67" s="36">
        <v>24.919</v>
      </c>
      <c r="H67" s="36">
        <v>26.446000000000002</v>
      </c>
      <c r="I67" s="38"/>
      <c r="J67" s="38"/>
      <c r="K67" s="38"/>
    </row>
    <row r="68" spans="1:11" x14ac:dyDescent="0.2">
      <c r="A68" s="17" t="s">
        <v>49</v>
      </c>
      <c r="B68" s="17" t="s">
        <v>29</v>
      </c>
      <c r="C68" s="17" t="s">
        <v>30</v>
      </c>
      <c r="D68" s="17" t="s">
        <v>27</v>
      </c>
      <c r="E68" s="17" t="s">
        <v>28</v>
      </c>
      <c r="F68" s="36">
        <v>216.70099999999999</v>
      </c>
      <c r="G68" s="36">
        <v>238.215</v>
      </c>
      <c r="H68" s="36">
        <v>244.358</v>
      </c>
      <c r="I68" s="38"/>
      <c r="J68" s="38"/>
      <c r="K68" s="38"/>
    </row>
    <row r="69" spans="1:11" x14ac:dyDescent="0.2">
      <c r="A69" s="17" t="s">
        <v>49</v>
      </c>
      <c r="B69" s="17" t="s">
        <v>31</v>
      </c>
      <c r="C69" s="17" t="s">
        <v>32</v>
      </c>
      <c r="D69" s="17" t="s">
        <v>27</v>
      </c>
      <c r="E69" s="17" t="s">
        <v>28</v>
      </c>
      <c r="F69" s="36">
        <v>0</v>
      </c>
      <c r="G69" s="36">
        <v>0</v>
      </c>
      <c r="H69" s="36">
        <v>0</v>
      </c>
      <c r="I69" s="38"/>
      <c r="J69" s="38"/>
      <c r="K69" s="38"/>
    </row>
    <row r="70" spans="1:11" x14ac:dyDescent="0.2">
      <c r="A70" s="17" t="s">
        <v>49</v>
      </c>
      <c r="B70" s="17" t="s">
        <v>33</v>
      </c>
      <c r="C70" s="17" t="s">
        <v>34</v>
      </c>
      <c r="D70" s="17" t="s">
        <v>27</v>
      </c>
      <c r="E70" s="17" t="s">
        <v>28</v>
      </c>
      <c r="F70" s="36">
        <v>0</v>
      </c>
      <c r="G70" s="36">
        <v>0</v>
      </c>
      <c r="H70" s="36">
        <v>0</v>
      </c>
      <c r="I70" s="38"/>
      <c r="J70" s="38"/>
      <c r="K70" s="38"/>
    </row>
    <row r="71" spans="1:11" x14ac:dyDescent="0.2">
      <c r="A71" s="17" t="s">
        <v>49</v>
      </c>
      <c r="B71" s="17" t="s">
        <v>35</v>
      </c>
      <c r="C71" s="17" t="s">
        <v>36</v>
      </c>
      <c r="D71" s="17" t="s">
        <v>37</v>
      </c>
      <c r="E71" s="17" t="s">
        <v>17</v>
      </c>
      <c r="F71" s="37"/>
      <c r="G71" s="37"/>
      <c r="H71" s="37"/>
      <c r="I71" s="38">
        <v>123.04166666666664</v>
      </c>
      <c r="J71" s="38">
        <v>129.86666666666665</v>
      </c>
      <c r="K71" s="38">
        <v>133.81403400362262</v>
      </c>
    </row>
    <row r="72" spans="1:11" x14ac:dyDescent="0.2">
      <c r="A72" s="17" t="s">
        <v>50</v>
      </c>
      <c r="B72" s="17" t="s">
        <v>25</v>
      </c>
      <c r="C72" s="17" t="s">
        <v>26</v>
      </c>
      <c r="D72" s="17" t="s">
        <v>27</v>
      </c>
      <c r="E72" s="17" t="s">
        <v>28</v>
      </c>
      <c r="F72" s="36">
        <v>10.840999999999999</v>
      </c>
      <c r="G72" s="36">
        <v>12.11</v>
      </c>
      <c r="H72" s="36">
        <v>12.388999999999999</v>
      </c>
      <c r="I72" s="38"/>
      <c r="J72" s="38"/>
      <c r="K72" s="38"/>
    </row>
    <row r="73" spans="1:11" x14ac:dyDescent="0.2">
      <c r="A73" s="17" t="s">
        <v>50</v>
      </c>
      <c r="B73" s="17" t="s">
        <v>29</v>
      </c>
      <c r="C73" s="17" t="s">
        <v>30</v>
      </c>
      <c r="D73" s="17" t="s">
        <v>27</v>
      </c>
      <c r="E73" s="17" t="s">
        <v>28</v>
      </c>
      <c r="F73" s="36">
        <v>117.06100000000001</v>
      </c>
      <c r="G73" s="36">
        <v>123.111</v>
      </c>
      <c r="H73" s="36">
        <v>124.488</v>
      </c>
      <c r="I73" s="38"/>
      <c r="J73" s="38"/>
      <c r="K73" s="38"/>
    </row>
    <row r="74" spans="1:11" x14ac:dyDescent="0.2">
      <c r="A74" s="17" t="s">
        <v>50</v>
      </c>
      <c r="B74" s="17" t="s">
        <v>31</v>
      </c>
      <c r="C74" s="17" t="s">
        <v>32</v>
      </c>
      <c r="D74" s="17" t="s">
        <v>27</v>
      </c>
      <c r="E74" s="17" t="s">
        <v>28</v>
      </c>
      <c r="F74" s="36">
        <v>0</v>
      </c>
      <c r="G74" s="36">
        <v>0</v>
      </c>
      <c r="H74" s="36">
        <v>0</v>
      </c>
      <c r="I74" s="38"/>
      <c r="J74" s="38"/>
      <c r="K74" s="38"/>
    </row>
    <row r="75" spans="1:11" x14ac:dyDescent="0.2">
      <c r="A75" s="17" t="s">
        <v>50</v>
      </c>
      <c r="B75" s="17" t="s">
        <v>33</v>
      </c>
      <c r="C75" s="17" t="s">
        <v>34</v>
      </c>
      <c r="D75" s="17" t="s">
        <v>27</v>
      </c>
      <c r="E75" s="17" t="s">
        <v>28</v>
      </c>
      <c r="F75" s="36">
        <v>0</v>
      </c>
      <c r="G75" s="36">
        <v>0</v>
      </c>
      <c r="H75" s="36">
        <v>0</v>
      </c>
      <c r="I75" s="38"/>
      <c r="J75" s="38"/>
      <c r="K75" s="38"/>
    </row>
    <row r="76" spans="1:11" x14ac:dyDescent="0.2">
      <c r="A76" s="17" t="s">
        <v>50</v>
      </c>
      <c r="B76" s="17" t="s">
        <v>35</v>
      </c>
      <c r="C76" s="17" t="s">
        <v>36</v>
      </c>
      <c r="D76" s="17" t="s">
        <v>37</v>
      </c>
      <c r="E76" s="17" t="s">
        <v>17</v>
      </c>
      <c r="F76" s="37"/>
      <c r="G76" s="37"/>
      <c r="H76" s="37"/>
      <c r="I76" s="38">
        <v>123.04166666666664</v>
      </c>
      <c r="J76" s="38">
        <v>129.86666666666665</v>
      </c>
      <c r="K76" s="38">
        <v>133.81403400362262</v>
      </c>
    </row>
    <row r="77" spans="1:11" x14ac:dyDescent="0.2">
      <c r="A77" s="17" t="s">
        <v>51</v>
      </c>
      <c r="B77" s="17" t="s">
        <v>25</v>
      </c>
      <c r="C77" s="17" t="s">
        <v>26</v>
      </c>
      <c r="D77" s="17" t="s">
        <v>27</v>
      </c>
      <c r="E77" s="17" t="s">
        <v>28</v>
      </c>
      <c r="F77" s="36">
        <v>6.0049999999999999</v>
      </c>
      <c r="G77" s="36">
        <v>6.3289999999999997</v>
      </c>
      <c r="H77" s="36">
        <v>6.4790000000000001</v>
      </c>
      <c r="I77" s="38"/>
      <c r="J77" s="38"/>
      <c r="K77" s="38"/>
    </row>
    <row r="78" spans="1:11" x14ac:dyDescent="0.2">
      <c r="A78" s="17" t="s">
        <v>51</v>
      </c>
      <c r="B78" s="17" t="s">
        <v>29</v>
      </c>
      <c r="C78" s="17" t="s">
        <v>30</v>
      </c>
      <c r="D78" s="17" t="s">
        <v>27</v>
      </c>
      <c r="E78" s="17" t="s">
        <v>28</v>
      </c>
      <c r="F78" s="36">
        <v>54.636000000000003</v>
      </c>
      <c r="G78" s="36">
        <v>60.71</v>
      </c>
      <c r="H78" s="36">
        <v>61.26</v>
      </c>
      <c r="I78" s="38"/>
      <c r="J78" s="38"/>
      <c r="K78" s="38"/>
    </row>
    <row r="79" spans="1:11" x14ac:dyDescent="0.2">
      <c r="A79" s="17" t="s">
        <v>51</v>
      </c>
      <c r="B79" s="17" t="s">
        <v>31</v>
      </c>
      <c r="C79" s="17" t="s">
        <v>32</v>
      </c>
      <c r="D79" s="17" t="s">
        <v>27</v>
      </c>
      <c r="E79" s="17" t="s">
        <v>28</v>
      </c>
      <c r="F79" s="36">
        <v>0</v>
      </c>
      <c r="G79" s="36">
        <v>0</v>
      </c>
      <c r="H79" s="36">
        <v>0</v>
      </c>
      <c r="I79" s="38"/>
      <c r="J79" s="38"/>
      <c r="K79" s="38"/>
    </row>
    <row r="80" spans="1:11" x14ac:dyDescent="0.2">
      <c r="A80" s="17" t="s">
        <v>51</v>
      </c>
      <c r="B80" s="17" t="s">
        <v>33</v>
      </c>
      <c r="C80" s="17" t="s">
        <v>34</v>
      </c>
      <c r="D80" s="17" t="s">
        <v>27</v>
      </c>
      <c r="E80" s="17" t="s">
        <v>28</v>
      </c>
      <c r="F80" s="36">
        <v>0</v>
      </c>
      <c r="G80" s="36">
        <v>0</v>
      </c>
      <c r="H80" s="36">
        <v>0</v>
      </c>
      <c r="I80" s="38"/>
      <c r="J80" s="38"/>
      <c r="K80" s="38"/>
    </row>
    <row r="81" spans="1:11" x14ac:dyDescent="0.2">
      <c r="A81" s="17" t="s">
        <v>51</v>
      </c>
      <c r="B81" s="17" t="s">
        <v>35</v>
      </c>
      <c r="C81" s="17" t="s">
        <v>36</v>
      </c>
      <c r="D81" s="17" t="s">
        <v>37</v>
      </c>
      <c r="E81" s="17" t="s">
        <v>17</v>
      </c>
      <c r="F81" s="37"/>
      <c r="G81" s="37"/>
      <c r="H81" s="37"/>
      <c r="I81" s="38">
        <v>123.04166666666664</v>
      </c>
      <c r="J81" s="38">
        <v>129.86666666666665</v>
      </c>
      <c r="K81" s="38">
        <v>133.81403400362262</v>
      </c>
    </row>
    <row r="82" spans="1:11" x14ac:dyDescent="0.2">
      <c r="A82" s="17" t="s">
        <v>52</v>
      </c>
      <c r="B82" s="17" t="s">
        <v>25</v>
      </c>
      <c r="C82" s="17" t="s">
        <v>26</v>
      </c>
      <c r="D82" s="17" t="s">
        <v>27</v>
      </c>
      <c r="E82" s="17" t="s">
        <v>28</v>
      </c>
      <c r="F82" s="36">
        <v>21.161000000000001</v>
      </c>
      <c r="G82" s="36">
        <v>22.536000000000001</v>
      </c>
      <c r="H82" s="36">
        <v>23.733000000000001</v>
      </c>
      <c r="I82" s="38"/>
      <c r="J82" s="38"/>
      <c r="K82" s="38"/>
    </row>
    <row r="83" spans="1:11" x14ac:dyDescent="0.2">
      <c r="A83" s="17" t="s">
        <v>52</v>
      </c>
      <c r="B83" s="17" t="s">
        <v>29</v>
      </c>
      <c r="C83" s="17" t="s">
        <v>30</v>
      </c>
      <c r="D83" s="17" t="s">
        <v>27</v>
      </c>
      <c r="E83" s="17" t="s">
        <v>28</v>
      </c>
      <c r="F83" s="36">
        <v>231.941</v>
      </c>
      <c r="G83" s="36">
        <v>240.286</v>
      </c>
      <c r="H83" s="36">
        <v>257.91300000000001</v>
      </c>
      <c r="I83" s="38"/>
      <c r="J83" s="38"/>
      <c r="K83" s="38"/>
    </row>
    <row r="84" spans="1:11" x14ac:dyDescent="0.2">
      <c r="A84" s="17" t="s">
        <v>52</v>
      </c>
      <c r="B84" s="17" t="s">
        <v>31</v>
      </c>
      <c r="C84" s="17" t="s">
        <v>32</v>
      </c>
      <c r="D84" s="17" t="s">
        <v>27</v>
      </c>
      <c r="E84" s="17" t="s">
        <v>28</v>
      </c>
      <c r="F84" s="36">
        <v>235.35599999999999</v>
      </c>
      <c r="G84" s="36">
        <v>265.83</v>
      </c>
      <c r="H84" s="36">
        <v>271.98599999999999</v>
      </c>
      <c r="I84" s="38"/>
      <c r="J84" s="38"/>
      <c r="K84" s="38"/>
    </row>
    <row r="85" spans="1:11" x14ac:dyDescent="0.2">
      <c r="A85" s="17" t="s">
        <v>52</v>
      </c>
      <c r="B85" s="17" t="s">
        <v>33</v>
      </c>
      <c r="C85" s="17" t="s">
        <v>34</v>
      </c>
      <c r="D85" s="17" t="s">
        <v>27</v>
      </c>
      <c r="E85" s="17" t="s">
        <v>28</v>
      </c>
      <c r="F85" s="36">
        <v>0</v>
      </c>
      <c r="G85" s="36">
        <v>0</v>
      </c>
      <c r="H85" s="36">
        <v>0</v>
      </c>
      <c r="I85" s="38"/>
      <c r="J85" s="38"/>
      <c r="K85" s="38"/>
    </row>
    <row r="86" spans="1:11" x14ac:dyDescent="0.2">
      <c r="A86" s="17" t="s">
        <v>52</v>
      </c>
      <c r="B86" s="17" t="s">
        <v>35</v>
      </c>
      <c r="C86" s="17" t="s">
        <v>36</v>
      </c>
      <c r="D86" s="17" t="s">
        <v>37</v>
      </c>
      <c r="E86" s="17" t="s">
        <v>17</v>
      </c>
      <c r="F86" s="37"/>
      <c r="G86" s="37"/>
      <c r="H86" s="37"/>
      <c r="I86" s="38">
        <v>123.04166666666664</v>
      </c>
      <c r="J86" s="38">
        <v>129.86666666666665</v>
      </c>
      <c r="K86" s="38">
        <v>133.81403400362262</v>
      </c>
    </row>
    <row r="87" spans="1:11" x14ac:dyDescent="0.2">
      <c r="A87" s="17" t="s">
        <v>53</v>
      </c>
      <c r="B87" s="17" t="s">
        <v>25</v>
      </c>
      <c r="C87" s="17" t="s">
        <v>26</v>
      </c>
      <c r="D87" s="17" t="s">
        <v>27</v>
      </c>
      <c r="E87" s="17" t="s">
        <v>28</v>
      </c>
      <c r="F87" s="36">
        <v>21.771999999999998</v>
      </c>
      <c r="G87" s="36">
        <v>25.602</v>
      </c>
      <c r="H87" s="36">
        <v>29.292999999999999</v>
      </c>
      <c r="I87" s="38"/>
      <c r="J87" s="38"/>
      <c r="K87" s="38"/>
    </row>
    <row r="88" spans="1:11" x14ac:dyDescent="0.2">
      <c r="A88" s="17" t="s">
        <v>53</v>
      </c>
      <c r="B88" s="17" t="s">
        <v>29</v>
      </c>
      <c r="C88" s="17" t="s">
        <v>30</v>
      </c>
      <c r="D88" s="17" t="s">
        <v>27</v>
      </c>
      <c r="E88" s="17" t="s">
        <v>28</v>
      </c>
      <c r="F88" s="36">
        <v>96.849000000000004</v>
      </c>
      <c r="G88" s="36">
        <v>111.752</v>
      </c>
      <c r="H88" s="36">
        <v>115.649</v>
      </c>
      <c r="I88" s="38"/>
      <c r="J88" s="38"/>
      <c r="K88" s="38"/>
    </row>
    <row r="89" spans="1:11" x14ac:dyDescent="0.2">
      <c r="A89" s="17" t="s">
        <v>53</v>
      </c>
      <c r="B89" s="17" t="s">
        <v>31</v>
      </c>
      <c r="C89" s="17" t="s">
        <v>32</v>
      </c>
      <c r="D89" s="17" t="s">
        <v>27</v>
      </c>
      <c r="E89" s="17" t="s">
        <v>28</v>
      </c>
      <c r="F89" s="36">
        <v>0</v>
      </c>
      <c r="G89" s="36">
        <v>0</v>
      </c>
      <c r="H89" s="36">
        <v>0</v>
      </c>
      <c r="I89" s="38"/>
      <c r="J89" s="38"/>
      <c r="K89" s="38"/>
    </row>
    <row r="90" spans="1:11" x14ac:dyDescent="0.2">
      <c r="A90" s="17" t="s">
        <v>53</v>
      </c>
      <c r="B90" s="17" t="s">
        <v>33</v>
      </c>
      <c r="C90" s="17" t="s">
        <v>34</v>
      </c>
      <c r="D90" s="17" t="s">
        <v>27</v>
      </c>
      <c r="E90" s="17" t="s">
        <v>28</v>
      </c>
      <c r="F90" s="36">
        <v>0</v>
      </c>
      <c r="G90" s="36">
        <v>0</v>
      </c>
      <c r="H90" s="36">
        <v>0</v>
      </c>
      <c r="I90" s="38"/>
      <c r="J90" s="38"/>
      <c r="K90" s="38"/>
    </row>
    <row r="91" spans="1:11" x14ac:dyDescent="0.2">
      <c r="A91" s="17" t="s">
        <v>53</v>
      </c>
      <c r="B91" s="17" t="s">
        <v>35</v>
      </c>
      <c r="C91" s="17" t="s">
        <v>36</v>
      </c>
      <c r="D91" s="17" t="s">
        <v>37</v>
      </c>
      <c r="E91" s="17" t="s">
        <v>17</v>
      </c>
      <c r="F91" s="37"/>
      <c r="G91" s="37"/>
      <c r="H91" s="37"/>
      <c r="I91" s="38">
        <v>123.04166666666664</v>
      </c>
      <c r="J91" s="38">
        <v>129.86666666666665</v>
      </c>
      <c r="K91" s="38">
        <v>133.81403400362262</v>
      </c>
    </row>
  </sheetData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&amp;L&amp;F&amp;C&amp;A&amp;ROFFICIAL</oddHeader>
    <oddFooter>&amp;LPrinted on &amp;D at &amp;T&amp;CPage &amp;P of &amp;N Pages&amp;ROfwat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CE1D3-CEA4-46FC-A558-9E6E84AA9CBE}">
  <sheetPr codeName="Sheet5">
    <pageSetUpPr fitToPage="1"/>
  </sheetPr>
  <dimension ref="A2:Q211"/>
  <sheetViews>
    <sheetView zoomScale="80" zoomScaleNormal="80" workbookViewId="0"/>
  </sheetViews>
  <sheetFormatPr defaultColWidth="9" defaultRowHeight="12.75" x14ac:dyDescent="0.2"/>
  <cols>
    <col min="1" max="1" width="16.75" style="15" bestFit="1" customWidth="1"/>
    <col min="2" max="2" width="9" style="15"/>
    <col min="3" max="3" width="60.75" style="15" customWidth="1"/>
    <col min="4" max="4" width="9" style="15"/>
    <col min="5" max="5" width="24.625" style="15" bestFit="1" customWidth="1"/>
    <col min="6" max="6" width="24.875" style="15" bestFit="1" customWidth="1"/>
    <col min="7" max="10" width="9" style="15"/>
    <col min="11" max="11" width="9" style="15" bestFit="1" customWidth="1"/>
    <col min="12" max="12" width="12.125" style="15" bestFit="1" customWidth="1"/>
    <col min="13" max="15" width="9" style="15"/>
    <col min="16" max="16" width="12.125" style="15" bestFit="1" customWidth="1"/>
    <col min="17" max="17" width="11" style="15" bestFit="1" customWidth="1"/>
    <col min="18" max="16384" width="9" style="15"/>
  </cols>
  <sheetData>
    <row r="2" spans="1:16" x14ac:dyDescent="0.2">
      <c r="C2" s="34" t="s">
        <v>54</v>
      </c>
      <c r="E2" s="34" t="s">
        <v>55</v>
      </c>
    </row>
    <row r="3" spans="1:16" x14ac:dyDescent="0.2">
      <c r="M3" s="15" t="s">
        <v>56</v>
      </c>
      <c r="N3" s="39">
        <f>130/124.8</f>
        <v>1.0416666666666667</v>
      </c>
      <c r="O3" s="15" t="s">
        <v>57</v>
      </c>
    </row>
    <row r="4" spans="1:16" x14ac:dyDescent="0.2">
      <c r="A4" s="40" t="s">
        <v>58</v>
      </c>
      <c r="B4" s="40" t="s">
        <v>59</v>
      </c>
      <c r="C4" s="40" t="s">
        <v>60</v>
      </c>
      <c r="D4" s="40" t="s">
        <v>61</v>
      </c>
      <c r="E4" s="40" t="s">
        <v>62</v>
      </c>
      <c r="F4" s="40" t="s">
        <v>22</v>
      </c>
      <c r="G4" s="40" t="s">
        <v>23</v>
      </c>
    </row>
    <row r="5" spans="1:16" x14ac:dyDescent="0.2">
      <c r="A5" s="40" t="s">
        <v>58</v>
      </c>
      <c r="B5" s="40" t="s">
        <v>59</v>
      </c>
      <c r="C5" s="40" t="s">
        <v>60</v>
      </c>
      <c r="D5" s="40" t="s">
        <v>61</v>
      </c>
      <c r="E5" s="40" t="s">
        <v>62</v>
      </c>
      <c r="F5" s="40" t="s">
        <v>15</v>
      </c>
      <c r="G5" s="40" t="s">
        <v>15</v>
      </c>
    </row>
    <row r="6" spans="1:16" x14ac:dyDescent="0.2">
      <c r="A6" s="40" t="s">
        <v>58</v>
      </c>
      <c r="B6" s="40" t="s">
        <v>59</v>
      </c>
      <c r="C6" s="40" t="s">
        <v>60</v>
      </c>
      <c r="D6" s="40" t="s">
        <v>61</v>
      </c>
      <c r="E6" s="40" t="s">
        <v>62</v>
      </c>
      <c r="F6" s="40" t="s">
        <v>18</v>
      </c>
      <c r="G6" s="40" t="s">
        <v>18</v>
      </c>
    </row>
    <row r="7" spans="1:16" x14ac:dyDescent="0.2">
      <c r="A7" s="40" t="s">
        <v>58</v>
      </c>
      <c r="B7" s="40" t="s">
        <v>59</v>
      </c>
      <c r="C7" s="40" t="s">
        <v>60</v>
      </c>
      <c r="D7" s="40" t="s">
        <v>61</v>
      </c>
      <c r="E7" s="40" t="s">
        <v>62</v>
      </c>
      <c r="F7" s="40" t="s">
        <v>20</v>
      </c>
      <c r="G7" s="40" t="s">
        <v>20</v>
      </c>
      <c r="I7" s="40" t="s">
        <v>63</v>
      </c>
      <c r="J7" s="40" t="s">
        <v>64</v>
      </c>
      <c r="K7" s="40" t="s">
        <v>65</v>
      </c>
      <c r="L7" s="40" t="s">
        <v>66</v>
      </c>
      <c r="M7" s="40" t="s">
        <v>67</v>
      </c>
      <c r="N7" s="40" t="s">
        <v>56</v>
      </c>
      <c r="O7" s="40" t="s">
        <v>68</v>
      </c>
      <c r="P7" s="40" t="s">
        <v>69</v>
      </c>
    </row>
    <row r="8" spans="1:16" x14ac:dyDescent="0.2">
      <c r="A8" s="15" t="s">
        <v>24</v>
      </c>
      <c r="B8" s="15" t="s">
        <v>70</v>
      </c>
      <c r="C8" s="15" t="s">
        <v>71</v>
      </c>
      <c r="D8" s="15" t="s">
        <v>27</v>
      </c>
      <c r="E8" s="15" t="s">
        <v>28</v>
      </c>
      <c r="F8" s="41">
        <v>65.952019539095176</v>
      </c>
      <c r="G8" s="41">
        <v>70.654398532232662</v>
      </c>
      <c r="I8" s="15" t="str">
        <f>A8</f>
        <v>ANH</v>
      </c>
      <c r="J8" s="15" t="s">
        <v>72</v>
      </c>
      <c r="K8" s="15" t="str">
        <f>I8&amp;J8</f>
        <v>ANHWR</v>
      </c>
      <c r="L8" s="42">
        <f>F8</f>
        <v>65.952019539095176</v>
      </c>
      <c r="M8" s="42">
        <f>G16/100</f>
        <v>1.7999999999999999E-2</v>
      </c>
      <c r="N8" s="42">
        <f>$N$3</f>
        <v>1.0416666666666667</v>
      </c>
      <c r="O8" s="42">
        <f>M8+N8</f>
        <v>1.0596666666666668</v>
      </c>
      <c r="P8" s="42">
        <f>L8*O8</f>
        <v>69.887156704927861</v>
      </c>
    </row>
    <row r="9" spans="1:16" x14ac:dyDescent="0.2">
      <c r="A9" s="15" t="s">
        <v>24</v>
      </c>
      <c r="B9" s="15" t="s">
        <v>73</v>
      </c>
      <c r="C9" s="15" t="s">
        <v>74</v>
      </c>
      <c r="D9" s="15" t="s">
        <v>27</v>
      </c>
      <c r="E9" s="15" t="s">
        <v>28</v>
      </c>
      <c r="F9" s="41">
        <v>555.00758797000572</v>
      </c>
      <c r="G9" s="41">
        <v>614.3933998827963</v>
      </c>
      <c r="I9" s="15" t="str">
        <f t="shared" ref="I9:I19" si="0">A9</f>
        <v>ANH</v>
      </c>
      <c r="J9" s="15" t="s">
        <v>75</v>
      </c>
      <c r="K9" s="15" t="str">
        <f t="shared" ref="K9:K11" si="1">I9&amp;J9</f>
        <v>ANHWN</v>
      </c>
      <c r="L9" s="42">
        <f>F9</f>
        <v>555.00758797000572</v>
      </c>
      <c r="M9" s="42">
        <f>G17/100</f>
        <v>2.3599999999999999E-2</v>
      </c>
      <c r="N9" s="42">
        <f t="shared" ref="N9:N11" si="2">$N$3</f>
        <v>1.0416666666666667</v>
      </c>
      <c r="O9" s="42">
        <f t="shared" ref="O9:O11" si="3">M9+N9</f>
        <v>1.0652666666666668</v>
      </c>
      <c r="P9" s="42">
        <f t="shared" ref="P9:P11" si="4">L9*O9</f>
        <v>591.23108321151483</v>
      </c>
    </row>
    <row r="10" spans="1:16" x14ac:dyDescent="0.2">
      <c r="A10" s="15" t="s">
        <v>24</v>
      </c>
      <c r="B10" s="15" t="s">
        <v>76</v>
      </c>
      <c r="C10" s="15" t="s">
        <v>77</v>
      </c>
      <c r="D10" s="15" t="s">
        <v>27</v>
      </c>
      <c r="E10" s="15" t="s">
        <v>28</v>
      </c>
      <c r="F10" s="41">
        <v>733.63080515154707</v>
      </c>
      <c r="G10" s="41">
        <v>825.77483427858135</v>
      </c>
      <c r="I10" s="15" t="str">
        <f t="shared" si="0"/>
        <v>ANH</v>
      </c>
      <c r="J10" s="15" t="s">
        <v>78</v>
      </c>
      <c r="K10" s="15" t="str">
        <f t="shared" si="1"/>
        <v>ANHWWN</v>
      </c>
      <c r="L10" s="42">
        <f>F10</f>
        <v>733.63080515154707</v>
      </c>
      <c r="M10" s="42">
        <f>G18/100</f>
        <v>6.4700000000000008E-2</v>
      </c>
      <c r="N10" s="42">
        <f t="shared" si="2"/>
        <v>1.0416666666666667</v>
      </c>
      <c r="O10" s="42">
        <f t="shared" si="3"/>
        <v>1.1063666666666667</v>
      </c>
      <c r="P10" s="42">
        <f t="shared" si="4"/>
        <v>811.66466845950004</v>
      </c>
    </row>
    <row r="11" spans="1:16" x14ac:dyDescent="0.2">
      <c r="A11" s="15" t="s">
        <v>24</v>
      </c>
      <c r="B11" s="15" t="s">
        <v>79</v>
      </c>
      <c r="C11" s="15" t="s">
        <v>80</v>
      </c>
      <c r="D11" s="15" t="s">
        <v>27</v>
      </c>
      <c r="E11" s="15" t="s">
        <v>28</v>
      </c>
      <c r="F11" s="41">
        <v>0</v>
      </c>
      <c r="G11" s="41">
        <v>0</v>
      </c>
      <c r="I11" s="15" t="str">
        <f t="shared" si="0"/>
        <v>ANH</v>
      </c>
      <c r="J11" s="15" t="s">
        <v>81</v>
      </c>
      <c r="K11" s="15" t="str">
        <f t="shared" si="1"/>
        <v>ANHDMMY</v>
      </c>
      <c r="L11" s="42">
        <f>F11</f>
        <v>0</v>
      </c>
      <c r="M11" s="42">
        <f>G19/100</f>
        <v>0</v>
      </c>
      <c r="N11" s="42">
        <f t="shared" si="2"/>
        <v>1.0416666666666667</v>
      </c>
      <c r="O11" s="42">
        <f t="shared" si="3"/>
        <v>1.0416666666666667</v>
      </c>
      <c r="P11" s="42">
        <f t="shared" si="4"/>
        <v>0</v>
      </c>
    </row>
    <row r="12" spans="1:16" x14ac:dyDescent="0.2">
      <c r="A12" s="15" t="s">
        <v>24</v>
      </c>
      <c r="B12" s="15" t="s">
        <v>25</v>
      </c>
      <c r="C12" s="15" t="s">
        <v>26</v>
      </c>
      <c r="D12" s="15" t="s">
        <v>27</v>
      </c>
      <c r="E12" s="15" t="s">
        <v>28</v>
      </c>
      <c r="F12" s="41">
        <v>65.952019539095176</v>
      </c>
      <c r="G12" s="41">
        <v>70.103021440883126</v>
      </c>
      <c r="I12" s="15" t="str">
        <f t="shared" si="0"/>
        <v>ANH</v>
      </c>
      <c r="J12" s="43"/>
      <c r="K12" s="43"/>
      <c r="L12" s="44"/>
      <c r="M12" s="44"/>
      <c r="N12" s="44"/>
      <c r="O12" s="44"/>
      <c r="P12" s="44"/>
    </row>
    <row r="13" spans="1:16" x14ac:dyDescent="0.2">
      <c r="A13" s="15" t="s">
        <v>24</v>
      </c>
      <c r="B13" s="15" t="s">
        <v>29</v>
      </c>
      <c r="C13" s="15" t="s">
        <v>30</v>
      </c>
      <c r="D13" s="15" t="s">
        <v>27</v>
      </c>
      <c r="E13" s="15" t="s">
        <v>28</v>
      </c>
      <c r="F13" s="41">
        <v>555.00758797000572</v>
      </c>
      <c r="G13" s="41">
        <v>593.0622895479579</v>
      </c>
      <c r="I13" s="15" t="str">
        <f t="shared" si="0"/>
        <v>ANH</v>
      </c>
      <c r="J13" s="43"/>
      <c r="K13" s="43"/>
      <c r="L13" s="44"/>
      <c r="M13" s="44"/>
      <c r="N13" s="44"/>
      <c r="O13" s="44"/>
      <c r="P13" s="44"/>
    </row>
    <row r="14" spans="1:16" x14ac:dyDescent="0.2">
      <c r="A14" s="15" t="s">
        <v>24</v>
      </c>
      <c r="B14" s="15" t="s">
        <v>31</v>
      </c>
      <c r="C14" s="15" t="s">
        <v>32</v>
      </c>
      <c r="D14" s="15" t="s">
        <v>27</v>
      </c>
      <c r="E14" s="15" t="s">
        <v>28</v>
      </c>
      <c r="F14" s="41">
        <v>733.63080515154707</v>
      </c>
      <c r="G14" s="41">
        <v>814.07696078319043</v>
      </c>
      <c r="I14" s="15" t="str">
        <f t="shared" si="0"/>
        <v>ANH</v>
      </c>
      <c r="J14" s="43"/>
      <c r="K14" s="43"/>
      <c r="L14" s="44"/>
      <c r="M14" s="44"/>
      <c r="N14" s="44"/>
      <c r="O14" s="44"/>
      <c r="P14" s="44"/>
    </row>
    <row r="15" spans="1:16" x14ac:dyDescent="0.2">
      <c r="A15" s="15" t="s">
        <v>24</v>
      </c>
      <c r="B15" s="15" t="s">
        <v>33</v>
      </c>
      <c r="C15" s="15" t="s">
        <v>34</v>
      </c>
      <c r="D15" s="15" t="s">
        <v>27</v>
      </c>
      <c r="E15" s="15" t="s">
        <v>28</v>
      </c>
      <c r="F15" s="41">
        <v>0</v>
      </c>
      <c r="G15" s="41">
        <v>0</v>
      </c>
      <c r="I15" s="15" t="str">
        <f t="shared" si="0"/>
        <v>ANH</v>
      </c>
      <c r="J15" s="43"/>
      <c r="K15" s="43"/>
      <c r="L15" s="44"/>
      <c r="M15" s="44"/>
      <c r="N15" s="44"/>
      <c r="O15" s="44"/>
      <c r="P15" s="44"/>
    </row>
    <row r="16" spans="1:16" x14ac:dyDescent="0.2">
      <c r="A16" s="15" t="s">
        <v>24</v>
      </c>
      <c r="B16" s="15" t="s">
        <v>82</v>
      </c>
      <c r="C16" s="15" t="s">
        <v>83</v>
      </c>
      <c r="D16" s="15" t="s">
        <v>37</v>
      </c>
      <c r="E16" s="15" t="s">
        <v>28</v>
      </c>
      <c r="F16" s="41">
        <v>1.72</v>
      </c>
      <c r="G16" s="41">
        <v>1.7999999999999998</v>
      </c>
      <c r="I16" s="15" t="str">
        <f t="shared" si="0"/>
        <v>ANH</v>
      </c>
      <c r="J16" s="43"/>
      <c r="K16" s="43"/>
      <c r="L16" s="44"/>
      <c r="M16" s="44"/>
      <c r="N16" s="44"/>
      <c r="O16" s="44"/>
      <c r="P16" s="44"/>
    </row>
    <row r="17" spans="1:16" x14ac:dyDescent="0.2">
      <c r="A17" s="15" t="s">
        <v>24</v>
      </c>
      <c r="B17" s="15" t="s">
        <v>84</v>
      </c>
      <c r="C17" s="15" t="s">
        <v>85</v>
      </c>
      <c r="D17" s="15" t="s">
        <v>37</v>
      </c>
      <c r="E17" s="15" t="s">
        <v>28</v>
      </c>
      <c r="F17" s="41">
        <v>2.62</v>
      </c>
      <c r="G17" s="41">
        <v>2.36</v>
      </c>
      <c r="I17" s="15" t="str">
        <f t="shared" si="0"/>
        <v>ANH</v>
      </c>
      <c r="J17" s="43"/>
      <c r="K17" s="43"/>
      <c r="L17" s="44"/>
      <c r="M17" s="44"/>
      <c r="N17" s="44"/>
      <c r="O17" s="44"/>
      <c r="P17" s="44"/>
    </row>
    <row r="18" spans="1:16" x14ac:dyDescent="0.2">
      <c r="A18" s="15" t="s">
        <v>24</v>
      </c>
      <c r="B18" s="15" t="s">
        <v>86</v>
      </c>
      <c r="C18" s="15" t="s">
        <v>87</v>
      </c>
      <c r="D18" s="15" t="s">
        <v>37</v>
      </c>
      <c r="E18" s="15" t="s">
        <v>28</v>
      </c>
      <c r="F18" s="41">
        <v>3.29</v>
      </c>
      <c r="G18" s="41">
        <v>6.4700000000000006</v>
      </c>
      <c r="I18" s="15" t="str">
        <f t="shared" si="0"/>
        <v>ANH</v>
      </c>
      <c r="J18" s="43"/>
      <c r="K18" s="43"/>
      <c r="L18" s="44"/>
      <c r="M18" s="44"/>
      <c r="N18" s="44"/>
      <c r="O18" s="44"/>
      <c r="P18" s="44"/>
    </row>
    <row r="19" spans="1:16" x14ac:dyDescent="0.2">
      <c r="A19" s="15" t="s">
        <v>24</v>
      </c>
      <c r="B19" s="15" t="s">
        <v>88</v>
      </c>
      <c r="C19" s="15" t="s">
        <v>89</v>
      </c>
      <c r="D19" s="15" t="s">
        <v>37</v>
      </c>
      <c r="E19" s="15" t="s">
        <v>28</v>
      </c>
      <c r="F19" s="41">
        <v>0</v>
      </c>
      <c r="G19" s="41">
        <v>0</v>
      </c>
      <c r="I19" s="15" t="str">
        <f t="shared" si="0"/>
        <v>ANH</v>
      </c>
      <c r="J19" s="43"/>
      <c r="K19" s="43"/>
      <c r="L19" s="44"/>
      <c r="M19" s="44"/>
      <c r="N19" s="44"/>
      <c r="O19" s="44"/>
      <c r="P19" s="44"/>
    </row>
    <row r="20" spans="1:16" x14ac:dyDescent="0.2">
      <c r="A20" s="15" t="s">
        <v>38</v>
      </c>
      <c r="B20" s="15" t="s">
        <v>70</v>
      </c>
      <c r="C20" s="15" t="s">
        <v>71</v>
      </c>
      <c r="D20" s="15" t="s">
        <v>27</v>
      </c>
      <c r="E20" s="15" t="s">
        <v>28</v>
      </c>
      <c r="F20" s="41">
        <v>48.275999096154372</v>
      </c>
      <c r="G20" s="41">
        <v>47.889791103385129</v>
      </c>
      <c r="I20" s="15" t="str">
        <f>A20</f>
        <v>WSH</v>
      </c>
      <c r="J20" s="15" t="s">
        <v>72</v>
      </c>
      <c r="K20" s="15" t="str">
        <f>I20&amp;J20</f>
        <v>WSHWR</v>
      </c>
      <c r="L20" s="42">
        <f>F20</f>
        <v>48.275999096154372</v>
      </c>
      <c r="M20" s="42">
        <f>G28/100</f>
        <v>-5.2400000000000002E-2</v>
      </c>
      <c r="N20" s="42">
        <f>$N$3</f>
        <v>1.0416666666666667</v>
      </c>
      <c r="O20" s="42">
        <f>M20+N20</f>
        <v>0.98926666666666674</v>
      </c>
      <c r="P20" s="42">
        <f>L20*O20</f>
        <v>47.757836705855652</v>
      </c>
    </row>
    <row r="21" spans="1:16" x14ac:dyDescent="0.2">
      <c r="A21" s="15" t="s">
        <v>38</v>
      </c>
      <c r="B21" s="15" t="s">
        <v>73</v>
      </c>
      <c r="C21" s="15" t="s">
        <v>74</v>
      </c>
      <c r="D21" s="15" t="s">
        <v>27</v>
      </c>
      <c r="E21" s="15" t="s">
        <v>28</v>
      </c>
      <c r="F21" s="41">
        <v>300.38203090070374</v>
      </c>
      <c r="G21" s="41">
        <v>326.42515297979475</v>
      </c>
      <c r="I21" s="15" t="str">
        <f t="shared" ref="I21:I31" si="5">A21</f>
        <v>WSH</v>
      </c>
      <c r="J21" s="15" t="s">
        <v>75</v>
      </c>
      <c r="K21" s="15" t="str">
        <f t="shared" ref="K21:K23" si="6">I21&amp;J21</f>
        <v>WSHWN</v>
      </c>
      <c r="L21" s="42">
        <f t="shared" ref="L21:L23" si="7">F21</f>
        <v>300.38203090070374</v>
      </c>
      <c r="M21" s="42">
        <f>G29/100</f>
        <v>-6.9900000000000004E-2</v>
      </c>
      <c r="N21" s="42">
        <f t="shared" ref="N21:N23" si="8">$N$3</f>
        <v>1.0416666666666667</v>
      </c>
      <c r="O21" s="42">
        <f t="shared" ref="O21:O23" si="9">M21+N21</f>
        <v>0.97176666666666678</v>
      </c>
      <c r="P21" s="42">
        <f t="shared" ref="P21:P23" si="10">L21*O21</f>
        <v>291.90124489494059</v>
      </c>
    </row>
    <row r="22" spans="1:16" x14ac:dyDescent="0.2">
      <c r="A22" s="15" t="s">
        <v>38</v>
      </c>
      <c r="B22" s="15" t="s">
        <v>76</v>
      </c>
      <c r="C22" s="15" t="s">
        <v>77</v>
      </c>
      <c r="D22" s="15" t="s">
        <v>27</v>
      </c>
      <c r="E22" s="15" t="s">
        <v>28</v>
      </c>
      <c r="F22" s="41">
        <v>446.13647967945548</v>
      </c>
      <c r="G22" s="41">
        <v>459.78825595764681</v>
      </c>
      <c r="I22" s="15" t="str">
        <f t="shared" si="5"/>
        <v>WSH</v>
      </c>
      <c r="J22" s="15" t="s">
        <v>78</v>
      </c>
      <c r="K22" s="15" t="str">
        <f t="shared" si="6"/>
        <v>WSHWWN</v>
      </c>
      <c r="L22" s="42">
        <f t="shared" si="7"/>
        <v>446.13647967945548</v>
      </c>
      <c r="M22" s="42">
        <f>G30/100</f>
        <v>-1.37E-2</v>
      </c>
      <c r="N22" s="42">
        <f t="shared" si="8"/>
        <v>1.0416666666666667</v>
      </c>
      <c r="O22" s="42">
        <f t="shared" si="9"/>
        <v>1.0279666666666667</v>
      </c>
      <c r="P22" s="42">
        <f t="shared" si="10"/>
        <v>458.61342989449093</v>
      </c>
    </row>
    <row r="23" spans="1:16" x14ac:dyDescent="0.2">
      <c r="A23" s="15" t="s">
        <v>38</v>
      </c>
      <c r="B23" s="15" t="s">
        <v>79</v>
      </c>
      <c r="C23" s="15" t="s">
        <v>80</v>
      </c>
      <c r="D23" s="15" t="s">
        <v>27</v>
      </c>
      <c r="E23" s="15" t="s">
        <v>28</v>
      </c>
      <c r="F23" s="41">
        <v>0</v>
      </c>
      <c r="G23" s="41">
        <v>0</v>
      </c>
      <c r="I23" s="15" t="str">
        <f t="shared" si="5"/>
        <v>WSH</v>
      </c>
      <c r="J23" s="15" t="s">
        <v>81</v>
      </c>
      <c r="K23" s="15" t="str">
        <f t="shared" si="6"/>
        <v>WSHDMMY</v>
      </c>
      <c r="L23" s="42">
        <f t="shared" si="7"/>
        <v>0</v>
      </c>
      <c r="M23" s="42">
        <f>G31/100</f>
        <v>0</v>
      </c>
      <c r="N23" s="42">
        <f t="shared" si="8"/>
        <v>1.0416666666666667</v>
      </c>
      <c r="O23" s="42">
        <f t="shared" si="9"/>
        <v>1.0416666666666667</v>
      </c>
      <c r="P23" s="42">
        <f t="shared" si="10"/>
        <v>0</v>
      </c>
    </row>
    <row r="24" spans="1:16" x14ac:dyDescent="0.2">
      <c r="A24" s="15" t="s">
        <v>38</v>
      </c>
      <c r="B24" s="15" t="s">
        <v>25</v>
      </c>
      <c r="C24" s="15" t="s">
        <v>26</v>
      </c>
      <c r="D24" s="15" t="s">
        <v>27</v>
      </c>
      <c r="E24" s="15" t="s">
        <v>28</v>
      </c>
      <c r="F24" s="41">
        <v>48.275999096154372</v>
      </c>
      <c r="G24" s="41">
        <v>47.914508650575698</v>
      </c>
      <c r="I24" s="15" t="str">
        <f t="shared" si="5"/>
        <v>WSH</v>
      </c>
      <c r="J24" s="43"/>
      <c r="K24" s="43"/>
      <c r="L24" s="44"/>
      <c r="M24" s="44"/>
      <c r="N24" s="44"/>
      <c r="O24" s="44"/>
      <c r="P24" s="44"/>
    </row>
    <row r="25" spans="1:16" x14ac:dyDescent="0.2">
      <c r="A25" s="15" t="s">
        <v>38</v>
      </c>
      <c r="B25" s="15" t="s">
        <v>29</v>
      </c>
      <c r="C25" s="15" t="s">
        <v>30</v>
      </c>
      <c r="D25" s="15" t="s">
        <v>27</v>
      </c>
      <c r="E25" s="15" t="s">
        <v>28</v>
      </c>
      <c r="F25" s="41">
        <v>300.38203090070374</v>
      </c>
      <c r="G25" s="41">
        <v>292.88160455542561</v>
      </c>
      <c r="I25" s="15" t="str">
        <f t="shared" si="5"/>
        <v>WSH</v>
      </c>
      <c r="J25" s="43"/>
      <c r="K25" s="43"/>
      <c r="L25" s="44"/>
      <c r="M25" s="44"/>
      <c r="N25" s="44"/>
      <c r="O25" s="44"/>
      <c r="P25" s="44"/>
    </row>
    <row r="26" spans="1:16" x14ac:dyDescent="0.2">
      <c r="A26" s="15" t="s">
        <v>38</v>
      </c>
      <c r="B26" s="15" t="s">
        <v>31</v>
      </c>
      <c r="C26" s="15" t="s">
        <v>32</v>
      </c>
      <c r="D26" s="15" t="s">
        <v>27</v>
      </c>
      <c r="E26" s="15" t="s">
        <v>28</v>
      </c>
      <c r="F26" s="41">
        <v>446.13647967945548</v>
      </c>
      <c r="G26" s="41">
        <v>460.07243184484247</v>
      </c>
      <c r="I26" s="15" t="str">
        <f t="shared" si="5"/>
        <v>WSH</v>
      </c>
      <c r="J26" s="43"/>
      <c r="K26" s="43"/>
      <c r="L26" s="44"/>
      <c r="M26" s="44"/>
      <c r="N26" s="44"/>
      <c r="O26" s="44"/>
      <c r="P26" s="44"/>
    </row>
    <row r="27" spans="1:16" x14ac:dyDescent="0.2">
      <c r="A27" s="15" t="s">
        <v>38</v>
      </c>
      <c r="B27" s="15" t="s">
        <v>33</v>
      </c>
      <c r="C27" s="15" t="s">
        <v>34</v>
      </c>
      <c r="D27" s="15" t="s">
        <v>27</v>
      </c>
      <c r="E27" s="15" t="s">
        <v>28</v>
      </c>
      <c r="F27" s="41">
        <v>0</v>
      </c>
      <c r="G27" s="41">
        <v>0</v>
      </c>
      <c r="I27" s="15" t="str">
        <f t="shared" si="5"/>
        <v>WSH</v>
      </c>
      <c r="J27" s="43"/>
      <c r="K27" s="43"/>
      <c r="L27" s="44"/>
      <c r="M27" s="44"/>
      <c r="N27" s="44"/>
      <c r="O27" s="44"/>
      <c r="P27" s="44"/>
    </row>
    <row r="28" spans="1:16" x14ac:dyDescent="0.2">
      <c r="A28" s="15" t="s">
        <v>38</v>
      </c>
      <c r="B28" s="15" t="s">
        <v>82</v>
      </c>
      <c r="C28" s="15" t="s">
        <v>83</v>
      </c>
      <c r="D28" s="15" t="s">
        <v>37</v>
      </c>
      <c r="E28" s="15" t="s">
        <v>28</v>
      </c>
      <c r="F28" s="41">
        <v>5.14</v>
      </c>
      <c r="G28" s="41">
        <v>-5.24</v>
      </c>
      <c r="I28" s="15" t="str">
        <f t="shared" si="5"/>
        <v>WSH</v>
      </c>
      <c r="J28" s="43"/>
      <c r="K28" s="43"/>
      <c r="L28" s="44"/>
      <c r="M28" s="44"/>
      <c r="N28" s="44"/>
      <c r="O28" s="44"/>
      <c r="P28" s="44"/>
    </row>
    <row r="29" spans="1:16" x14ac:dyDescent="0.2">
      <c r="A29" s="15" t="s">
        <v>38</v>
      </c>
      <c r="B29" s="15" t="s">
        <v>84</v>
      </c>
      <c r="C29" s="15" t="s">
        <v>85</v>
      </c>
      <c r="D29" s="15" t="s">
        <v>37</v>
      </c>
      <c r="E29" s="15" t="s">
        <v>28</v>
      </c>
      <c r="F29" s="41">
        <v>-2.8</v>
      </c>
      <c r="G29" s="41">
        <v>-6.99</v>
      </c>
      <c r="I29" s="15" t="str">
        <f t="shared" si="5"/>
        <v>WSH</v>
      </c>
      <c r="J29" s="43"/>
      <c r="K29" s="43"/>
      <c r="L29" s="44"/>
      <c r="M29" s="44"/>
      <c r="N29" s="44"/>
      <c r="O29" s="44"/>
      <c r="P29" s="44"/>
    </row>
    <row r="30" spans="1:16" x14ac:dyDescent="0.2">
      <c r="A30" s="15" t="s">
        <v>38</v>
      </c>
      <c r="B30" s="15" t="s">
        <v>86</v>
      </c>
      <c r="C30" s="15" t="s">
        <v>87</v>
      </c>
      <c r="D30" s="15" t="s">
        <v>37</v>
      </c>
      <c r="E30" s="15" t="s">
        <v>28</v>
      </c>
      <c r="F30" s="41">
        <v>-1.05</v>
      </c>
      <c r="G30" s="41">
        <v>-1.37</v>
      </c>
      <c r="I30" s="15" t="str">
        <f t="shared" si="5"/>
        <v>WSH</v>
      </c>
      <c r="J30" s="43"/>
      <c r="K30" s="43"/>
      <c r="L30" s="44"/>
      <c r="M30" s="44"/>
      <c r="N30" s="44"/>
      <c r="O30" s="44"/>
      <c r="P30" s="44"/>
    </row>
    <row r="31" spans="1:16" x14ac:dyDescent="0.2">
      <c r="A31" s="15" t="s">
        <v>38</v>
      </c>
      <c r="B31" s="15" t="s">
        <v>88</v>
      </c>
      <c r="C31" s="15" t="s">
        <v>89</v>
      </c>
      <c r="D31" s="15" t="s">
        <v>37</v>
      </c>
      <c r="E31" s="15" t="s">
        <v>28</v>
      </c>
      <c r="F31" s="41">
        <v>0</v>
      </c>
      <c r="G31" s="41">
        <v>0</v>
      </c>
      <c r="I31" s="15" t="str">
        <f t="shared" si="5"/>
        <v>WSH</v>
      </c>
      <c r="J31" s="43"/>
      <c r="K31" s="43"/>
      <c r="L31" s="44"/>
      <c r="M31" s="44"/>
      <c r="N31" s="44"/>
      <c r="O31" s="44"/>
      <c r="P31" s="44"/>
    </row>
    <row r="32" spans="1:16" x14ac:dyDescent="0.2">
      <c r="A32" s="15" t="s">
        <v>39</v>
      </c>
      <c r="B32" s="15" t="s">
        <v>70</v>
      </c>
      <c r="C32" s="15" t="s">
        <v>71</v>
      </c>
      <c r="D32" s="15" t="s">
        <v>27</v>
      </c>
      <c r="E32" s="15" t="s">
        <v>28</v>
      </c>
      <c r="F32" s="41">
        <v>2.1410812324264765</v>
      </c>
      <c r="G32" s="41">
        <v>2.7328760850691545</v>
      </c>
      <c r="I32" s="15" t="str">
        <f>A32</f>
        <v>HDD</v>
      </c>
      <c r="J32" s="15" t="s">
        <v>72</v>
      </c>
      <c r="K32" s="15" t="str">
        <f>I32&amp;J32</f>
        <v>HDDWR</v>
      </c>
      <c r="L32" s="42">
        <f>F32</f>
        <v>2.1410812324264765</v>
      </c>
      <c r="M32" s="42">
        <f>G40/100</f>
        <v>7.7499999999999999E-2</v>
      </c>
      <c r="N32" s="42">
        <f>$N$3</f>
        <v>1.0416666666666667</v>
      </c>
      <c r="O32" s="42">
        <f>M32+N32</f>
        <v>1.1191666666666666</v>
      </c>
      <c r="P32" s="42">
        <f>L32*O32</f>
        <v>2.3962267459572981</v>
      </c>
    </row>
    <row r="33" spans="1:16" x14ac:dyDescent="0.2">
      <c r="A33" s="15" t="s">
        <v>39</v>
      </c>
      <c r="B33" s="15" t="s">
        <v>73</v>
      </c>
      <c r="C33" s="15" t="s">
        <v>74</v>
      </c>
      <c r="D33" s="15" t="s">
        <v>27</v>
      </c>
      <c r="E33" s="15" t="s">
        <v>28</v>
      </c>
      <c r="F33" s="41">
        <v>21.244794887659204</v>
      </c>
      <c r="G33" s="41">
        <v>22.096711162654337</v>
      </c>
      <c r="I33" s="15" t="str">
        <f t="shared" ref="I33:I43" si="11">A33</f>
        <v>HDD</v>
      </c>
      <c r="J33" s="15" t="s">
        <v>75</v>
      </c>
      <c r="K33" s="15" t="str">
        <f t="shared" ref="K33:K35" si="12">I33&amp;J33</f>
        <v>HDDWN</v>
      </c>
      <c r="L33" s="42">
        <f t="shared" ref="L33:L35" si="13">F33</f>
        <v>21.244794887659204</v>
      </c>
      <c r="M33" s="42">
        <f>G41/100</f>
        <v>-3.56E-2</v>
      </c>
      <c r="N33" s="42">
        <f t="shared" ref="N33:N35" si="14">$N$3</f>
        <v>1.0416666666666667</v>
      </c>
      <c r="O33" s="42">
        <f t="shared" ref="O33:O35" si="15">M33+N33</f>
        <v>1.0060666666666667</v>
      </c>
      <c r="P33" s="42">
        <f t="shared" ref="P33:P35" si="16">L33*O33</f>
        <v>21.373679976644336</v>
      </c>
    </row>
    <row r="34" spans="1:16" x14ac:dyDescent="0.2">
      <c r="A34" s="15" t="s">
        <v>39</v>
      </c>
      <c r="B34" s="15" t="s">
        <v>76</v>
      </c>
      <c r="C34" s="15" t="s">
        <v>77</v>
      </c>
      <c r="D34" s="15" t="s">
        <v>27</v>
      </c>
      <c r="E34" s="15" t="s">
        <v>28</v>
      </c>
      <c r="F34" s="41">
        <v>3.4332095389705781</v>
      </c>
      <c r="G34" s="41">
        <v>3.8266553521366058</v>
      </c>
      <c r="I34" s="15" t="str">
        <f t="shared" si="11"/>
        <v>HDD</v>
      </c>
      <c r="J34" s="15" t="s">
        <v>78</v>
      </c>
      <c r="K34" s="15" t="str">
        <f t="shared" si="12"/>
        <v>HDDWWN</v>
      </c>
      <c r="L34" s="42">
        <f t="shared" si="13"/>
        <v>3.4332095389705781</v>
      </c>
      <c r="M34" s="42">
        <f>G42/100</f>
        <v>8.9200000000000002E-2</v>
      </c>
      <c r="N34" s="42">
        <f t="shared" si="14"/>
        <v>1.0416666666666667</v>
      </c>
      <c r="O34" s="42">
        <f t="shared" si="15"/>
        <v>1.1308666666666667</v>
      </c>
      <c r="P34" s="42">
        <f t="shared" si="16"/>
        <v>3.8825022273038612</v>
      </c>
    </row>
    <row r="35" spans="1:16" x14ac:dyDescent="0.2">
      <c r="A35" s="15" t="s">
        <v>39</v>
      </c>
      <c r="B35" s="15" t="s">
        <v>79</v>
      </c>
      <c r="C35" s="15" t="s">
        <v>80</v>
      </c>
      <c r="D35" s="15" t="s">
        <v>27</v>
      </c>
      <c r="E35" s="15" t="s">
        <v>28</v>
      </c>
      <c r="F35" s="41">
        <v>0</v>
      </c>
      <c r="G35" s="41">
        <v>0</v>
      </c>
      <c r="I35" s="15" t="str">
        <f t="shared" si="11"/>
        <v>HDD</v>
      </c>
      <c r="J35" s="15" t="s">
        <v>81</v>
      </c>
      <c r="K35" s="15" t="str">
        <f t="shared" si="12"/>
        <v>HDDDMMY</v>
      </c>
      <c r="L35" s="42">
        <f t="shared" si="13"/>
        <v>0</v>
      </c>
      <c r="M35" s="42">
        <f>G43/100</f>
        <v>0</v>
      </c>
      <c r="N35" s="42">
        <f t="shared" si="14"/>
        <v>1.0416666666666667</v>
      </c>
      <c r="O35" s="42">
        <f t="shared" si="15"/>
        <v>1.0416666666666667</v>
      </c>
      <c r="P35" s="42">
        <f t="shared" si="16"/>
        <v>0</v>
      </c>
    </row>
    <row r="36" spans="1:16" x14ac:dyDescent="0.2">
      <c r="A36" s="15" t="s">
        <v>39</v>
      </c>
      <c r="B36" s="15" t="s">
        <v>25</v>
      </c>
      <c r="C36" s="15" t="s">
        <v>26</v>
      </c>
      <c r="D36" s="15" t="s">
        <v>27</v>
      </c>
      <c r="E36" s="15" t="s">
        <v>28</v>
      </c>
      <c r="F36" s="41">
        <v>2.1410812324264765</v>
      </c>
      <c r="G36" s="41">
        <v>2.4032880609937122</v>
      </c>
      <c r="I36" s="15" t="str">
        <f t="shared" si="11"/>
        <v>HDD</v>
      </c>
      <c r="J36" s="43"/>
      <c r="K36" s="43"/>
      <c r="L36" s="44"/>
      <c r="M36" s="44"/>
      <c r="N36" s="44"/>
      <c r="O36" s="44"/>
      <c r="P36" s="44"/>
    </row>
    <row r="37" spans="1:16" x14ac:dyDescent="0.2">
      <c r="A37" s="15" t="s">
        <v>39</v>
      </c>
      <c r="B37" s="15" t="s">
        <v>29</v>
      </c>
      <c r="C37" s="15" t="s">
        <v>30</v>
      </c>
      <c r="D37" s="15" t="s">
        <v>27</v>
      </c>
      <c r="E37" s="15" t="s">
        <v>28</v>
      </c>
      <c r="F37" s="41">
        <v>21.244794887659204</v>
      </c>
      <c r="G37" s="41">
        <v>21.444472286743459</v>
      </c>
      <c r="I37" s="15" t="str">
        <f t="shared" si="11"/>
        <v>HDD</v>
      </c>
      <c r="J37" s="43"/>
      <c r="K37" s="43"/>
      <c r="L37" s="44"/>
      <c r="M37" s="44"/>
      <c r="N37" s="44"/>
      <c r="O37" s="44"/>
      <c r="P37" s="44"/>
    </row>
    <row r="38" spans="1:16" x14ac:dyDescent="0.2">
      <c r="A38" s="15" t="s">
        <v>39</v>
      </c>
      <c r="B38" s="15" t="s">
        <v>31</v>
      </c>
      <c r="C38" s="15" t="s">
        <v>32</v>
      </c>
      <c r="D38" s="15" t="s">
        <v>27</v>
      </c>
      <c r="E38" s="15" t="s">
        <v>28</v>
      </c>
      <c r="F38" s="41">
        <v>3.4332095389705781</v>
      </c>
      <c r="G38" s="41">
        <v>3.8938923939805914</v>
      </c>
      <c r="I38" s="15" t="str">
        <f t="shared" si="11"/>
        <v>HDD</v>
      </c>
      <c r="J38" s="43"/>
      <c r="K38" s="43"/>
      <c r="L38" s="44"/>
      <c r="M38" s="44"/>
      <c r="N38" s="44"/>
      <c r="O38" s="44"/>
      <c r="P38" s="44"/>
    </row>
    <row r="39" spans="1:16" x14ac:dyDescent="0.2">
      <c r="A39" s="15" t="s">
        <v>39</v>
      </c>
      <c r="B39" s="15" t="s">
        <v>33</v>
      </c>
      <c r="C39" s="15" t="s">
        <v>34</v>
      </c>
      <c r="D39" s="15" t="s">
        <v>27</v>
      </c>
      <c r="E39" s="15" t="s">
        <v>28</v>
      </c>
      <c r="F39" s="41">
        <v>0</v>
      </c>
      <c r="G39" s="41">
        <v>0</v>
      </c>
      <c r="I39" s="15" t="str">
        <f t="shared" si="11"/>
        <v>HDD</v>
      </c>
      <c r="J39" s="43"/>
      <c r="K39" s="43"/>
      <c r="L39" s="44"/>
      <c r="M39" s="44"/>
      <c r="N39" s="44"/>
      <c r="O39" s="44"/>
      <c r="P39" s="44"/>
    </row>
    <row r="40" spans="1:16" x14ac:dyDescent="0.2">
      <c r="A40" s="15" t="s">
        <v>39</v>
      </c>
      <c r="B40" s="15" t="s">
        <v>82</v>
      </c>
      <c r="C40" s="15" t="s">
        <v>83</v>
      </c>
      <c r="D40" s="15" t="s">
        <v>37</v>
      </c>
      <c r="E40" s="15" t="s">
        <v>28</v>
      </c>
      <c r="F40" s="41">
        <v>-7.7800000000000011</v>
      </c>
      <c r="G40" s="41">
        <v>7.75</v>
      </c>
      <c r="I40" s="15" t="str">
        <f t="shared" si="11"/>
        <v>HDD</v>
      </c>
      <c r="J40" s="43"/>
      <c r="K40" s="43"/>
      <c r="L40" s="44"/>
      <c r="M40" s="44"/>
      <c r="N40" s="44"/>
      <c r="O40" s="44"/>
      <c r="P40" s="44"/>
    </row>
    <row r="41" spans="1:16" x14ac:dyDescent="0.2">
      <c r="A41" s="15" t="s">
        <v>39</v>
      </c>
      <c r="B41" s="15" t="s">
        <v>84</v>
      </c>
      <c r="C41" s="15" t="s">
        <v>85</v>
      </c>
      <c r="D41" s="15" t="s">
        <v>37</v>
      </c>
      <c r="E41" s="15" t="s">
        <v>28</v>
      </c>
      <c r="F41" s="41">
        <v>3.93</v>
      </c>
      <c r="G41" s="41">
        <v>-3.56</v>
      </c>
      <c r="I41" s="15" t="str">
        <f t="shared" si="11"/>
        <v>HDD</v>
      </c>
      <c r="J41" s="43"/>
      <c r="K41" s="43"/>
      <c r="L41" s="44"/>
      <c r="M41" s="44"/>
      <c r="N41" s="44"/>
      <c r="O41" s="44"/>
      <c r="P41" s="44"/>
    </row>
    <row r="42" spans="1:16" x14ac:dyDescent="0.2">
      <c r="A42" s="15" t="s">
        <v>39</v>
      </c>
      <c r="B42" s="15" t="s">
        <v>86</v>
      </c>
      <c r="C42" s="15" t="s">
        <v>87</v>
      </c>
      <c r="D42" s="15" t="s">
        <v>37</v>
      </c>
      <c r="E42" s="15" t="s">
        <v>28</v>
      </c>
      <c r="F42" s="41">
        <v>12.17</v>
      </c>
      <c r="G42" s="41">
        <v>8.92</v>
      </c>
      <c r="I42" s="15" t="str">
        <f t="shared" si="11"/>
        <v>HDD</v>
      </c>
      <c r="J42" s="43"/>
      <c r="K42" s="43"/>
      <c r="L42" s="44"/>
      <c r="M42" s="44"/>
      <c r="N42" s="44"/>
      <c r="O42" s="44"/>
      <c r="P42" s="44"/>
    </row>
    <row r="43" spans="1:16" x14ac:dyDescent="0.2">
      <c r="A43" s="15" t="s">
        <v>39</v>
      </c>
      <c r="B43" s="15" t="s">
        <v>88</v>
      </c>
      <c r="C43" s="15" t="s">
        <v>89</v>
      </c>
      <c r="D43" s="15" t="s">
        <v>37</v>
      </c>
      <c r="E43" s="15" t="s">
        <v>28</v>
      </c>
      <c r="F43" s="41">
        <v>0</v>
      </c>
      <c r="G43" s="41">
        <v>0</v>
      </c>
      <c r="I43" s="15" t="str">
        <f t="shared" si="11"/>
        <v>HDD</v>
      </c>
      <c r="J43" s="43"/>
      <c r="K43" s="43"/>
      <c r="L43" s="44"/>
      <c r="M43" s="44"/>
      <c r="N43" s="44"/>
      <c r="O43" s="44"/>
      <c r="P43" s="44"/>
    </row>
    <row r="44" spans="1:16" x14ac:dyDescent="0.2">
      <c r="A44" s="15" t="s">
        <v>40</v>
      </c>
      <c r="B44" s="15" t="s">
        <v>70</v>
      </c>
      <c r="C44" s="15" t="s">
        <v>71</v>
      </c>
      <c r="D44" s="15" t="s">
        <v>27</v>
      </c>
      <c r="E44" s="15" t="s">
        <v>28</v>
      </c>
      <c r="F44" s="41">
        <v>117.69599751080469</v>
      </c>
      <c r="G44" s="41">
        <v>134.25582436057488</v>
      </c>
      <c r="I44" s="15" t="str">
        <f>A44</f>
        <v>NES</v>
      </c>
      <c r="J44" s="15" t="s">
        <v>72</v>
      </c>
      <c r="K44" s="15" t="str">
        <f>I44&amp;J44</f>
        <v>NESWR</v>
      </c>
      <c r="L44" s="42">
        <f>F44</f>
        <v>117.69599751080469</v>
      </c>
      <c r="M44" s="42">
        <f>G52/100</f>
        <v>0.1075</v>
      </c>
      <c r="N44" s="42">
        <f>$N$3</f>
        <v>1.0416666666666667</v>
      </c>
      <c r="O44" s="42">
        <f>M44+N44</f>
        <v>1.1491666666666667</v>
      </c>
      <c r="P44" s="42">
        <f>L44*O44</f>
        <v>135.25231713949972</v>
      </c>
    </row>
    <row r="45" spans="1:16" x14ac:dyDescent="0.2">
      <c r="A45" s="15" t="s">
        <v>40</v>
      </c>
      <c r="B45" s="15" t="s">
        <v>73</v>
      </c>
      <c r="C45" s="15" t="s">
        <v>74</v>
      </c>
      <c r="D45" s="15" t="s">
        <v>27</v>
      </c>
      <c r="E45" s="15" t="s">
        <v>28</v>
      </c>
      <c r="F45" s="41">
        <v>362.43782131210884</v>
      </c>
      <c r="G45" s="41">
        <v>398.06545914708909</v>
      </c>
      <c r="I45" s="15" t="str">
        <f t="shared" ref="I45:I55" si="17">A45</f>
        <v>NES</v>
      </c>
      <c r="J45" s="15" t="s">
        <v>75</v>
      </c>
      <c r="K45" s="15" t="str">
        <f t="shared" ref="K45:K47" si="18">I45&amp;J45</f>
        <v>NESWN</v>
      </c>
      <c r="L45" s="42">
        <f t="shared" ref="L45:L47" si="19">F45</f>
        <v>362.43782131210884</v>
      </c>
      <c r="M45" s="42">
        <f>G53/100</f>
        <v>-2.3999999999999998E-3</v>
      </c>
      <c r="N45" s="42">
        <f t="shared" ref="N45:N47" si="20">$N$3</f>
        <v>1.0416666666666667</v>
      </c>
      <c r="O45" s="42">
        <f t="shared" ref="O45:O47" si="21">M45+N45</f>
        <v>1.0392666666666668</v>
      </c>
      <c r="P45" s="42">
        <f t="shared" ref="P45:P47" si="22">L45*O45</f>
        <v>376.66954642896434</v>
      </c>
    </row>
    <row r="46" spans="1:16" x14ac:dyDescent="0.2">
      <c r="A46" s="15" t="s">
        <v>40</v>
      </c>
      <c r="B46" s="15" t="s">
        <v>76</v>
      </c>
      <c r="C46" s="15" t="s">
        <v>77</v>
      </c>
      <c r="D46" s="15" t="s">
        <v>27</v>
      </c>
      <c r="E46" s="15" t="s">
        <v>28</v>
      </c>
      <c r="F46" s="41">
        <v>281.28953751807569</v>
      </c>
      <c r="G46" s="41">
        <v>300.16406548553857</v>
      </c>
      <c r="I46" s="15" t="str">
        <f t="shared" si="17"/>
        <v>NES</v>
      </c>
      <c r="J46" s="15" t="s">
        <v>78</v>
      </c>
      <c r="K46" s="15" t="str">
        <f t="shared" si="18"/>
        <v>NESWWN</v>
      </c>
      <c r="L46" s="42">
        <f t="shared" si="19"/>
        <v>281.28953751807569</v>
      </c>
      <c r="M46" s="42">
        <f>G54/100</f>
        <v>5.5300000000000002E-2</v>
      </c>
      <c r="N46" s="42">
        <f t="shared" si="20"/>
        <v>1.0416666666666667</v>
      </c>
      <c r="O46" s="42">
        <f t="shared" si="21"/>
        <v>1.0969666666666666</v>
      </c>
      <c r="P46" s="42">
        <f t="shared" si="22"/>
        <v>308.56524633941177</v>
      </c>
    </row>
    <row r="47" spans="1:16" x14ac:dyDescent="0.2">
      <c r="A47" s="15" t="s">
        <v>40</v>
      </c>
      <c r="B47" s="15" t="s">
        <v>79</v>
      </c>
      <c r="C47" s="15" t="s">
        <v>80</v>
      </c>
      <c r="D47" s="15" t="s">
        <v>27</v>
      </c>
      <c r="E47" s="15" t="s">
        <v>28</v>
      </c>
      <c r="F47" s="41">
        <v>0</v>
      </c>
      <c r="G47" s="41">
        <v>0</v>
      </c>
      <c r="I47" s="15" t="str">
        <f t="shared" si="17"/>
        <v>NES</v>
      </c>
      <c r="J47" s="15" t="s">
        <v>81</v>
      </c>
      <c r="K47" s="15" t="str">
        <f t="shared" si="18"/>
        <v>NESDMMY</v>
      </c>
      <c r="L47" s="42">
        <f t="shared" si="19"/>
        <v>0</v>
      </c>
      <c r="M47" s="42">
        <f>G55/100</f>
        <v>0</v>
      </c>
      <c r="N47" s="42">
        <f t="shared" si="20"/>
        <v>1.0416666666666667</v>
      </c>
      <c r="O47" s="42">
        <f t="shared" si="21"/>
        <v>1.0416666666666667</v>
      </c>
      <c r="P47" s="42">
        <f t="shared" si="22"/>
        <v>0</v>
      </c>
    </row>
    <row r="48" spans="1:16" x14ac:dyDescent="0.2">
      <c r="A48" s="15" t="s">
        <v>40</v>
      </c>
      <c r="B48" s="15" t="s">
        <v>25</v>
      </c>
      <c r="C48" s="15" t="s">
        <v>26</v>
      </c>
      <c r="D48" s="15" t="s">
        <v>27</v>
      </c>
      <c r="E48" s="15" t="s">
        <v>28</v>
      </c>
      <c r="F48" s="41">
        <v>117.69599751080469</v>
      </c>
      <c r="G48" s="41">
        <v>135.64241555019029</v>
      </c>
      <c r="I48" s="15" t="str">
        <f t="shared" si="17"/>
        <v>NES</v>
      </c>
      <c r="J48" s="43"/>
      <c r="K48" s="43"/>
      <c r="L48" s="44"/>
      <c r="M48" s="44"/>
      <c r="N48" s="44"/>
      <c r="O48" s="44"/>
      <c r="P48" s="44"/>
    </row>
    <row r="49" spans="1:17" x14ac:dyDescent="0.2">
      <c r="A49" s="15" t="s">
        <v>40</v>
      </c>
      <c r="B49" s="15" t="s">
        <v>29</v>
      </c>
      <c r="C49" s="15" t="s">
        <v>30</v>
      </c>
      <c r="D49" s="15" t="s">
        <v>27</v>
      </c>
      <c r="E49" s="15" t="s">
        <v>28</v>
      </c>
      <c r="F49" s="41">
        <v>362.43782131210884</v>
      </c>
      <c r="G49" s="41">
        <v>377.86867951715783</v>
      </c>
      <c r="I49" s="15" t="str">
        <f t="shared" si="17"/>
        <v>NES</v>
      </c>
      <c r="J49" s="43"/>
      <c r="K49" s="43"/>
      <c r="L49" s="44"/>
      <c r="M49" s="44"/>
      <c r="N49" s="44"/>
      <c r="O49" s="44"/>
      <c r="P49" s="44"/>
    </row>
    <row r="50" spans="1:17" x14ac:dyDescent="0.2">
      <c r="A50" s="15" t="s">
        <v>40</v>
      </c>
      <c r="B50" s="15" t="s">
        <v>31</v>
      </c>
      <c r="C50" s="15" t="s">
        <v>32</v>
      </c>
      <c r="D50" s="15" t="s">
        <v>27</v>
      </c>
      <c r="E50" s="15" t="s">
        <v>28</v>
      </c>
      <c r="F50" s="41">
        <v>281.28953751807569</v>
      </c>
      <c r="G50" s="41">
        <v>309.48744919334604</v>
      </c>
      <c r="I50" s="15" t="str">
        <f t="shared" si="17"/>
        <v>NES</v>
      </c>
      <c r="J50" s="43"/>
      <c r="K50" s="43"/>
      <c r="L50" s="44"/>
      <c r="M50" s="44"/>
      <c r="N50" s="44"/>
      <c r="O50" s="44"/>
      <c r="P50" s="44"/>
    </row>
    <row r="51" spans="1:17" x14ac:dyDescent="0.2">
      <c r="A51" s="15" t="s">
        <v>40</v>
      </c>
      <c r="B51" s="15" t="s">
        <v>33</v>
      </c>
      <c r="C51" s="15" t="s">
        <v>34</v>
      </c>
      <c r="D51" s="15" t="s">
        <v>27</v>
      </c>
      <c r="E51" s="15" t="s">
        <v>28</v>
      </c>
      <c r="F51" s="41">
        <v>0</v>
      </c>
      <c r="G51" s="41">
        <v>0</v>
      </c>
      <c r="I51" s="15" t="str">
        <f t="shared" si="17"/>
        <v>NES</v>
      </c>
      <c r="J51" s="43"/>
      <c r="K51" s="43"/>
      <c r="L51" s="44"/>
      <c r="M51" s="44"/>
      <c r="N51" s="44"/>
      <c r="O51" s="44"/>
      <c r="P51" s="44"/>
    </row>
    <row r="52" spans="1:17" x14ac:dyDescent="0.2">
      <c r="A52" s="15" t="s">
        <v>40</v>
      </c>
      <c r="B52" s="15" t="s">
        <v>82</v>
      </c>
      <c r="C52" s="15" t="s">
        <v>83</v>
      </c>
      <c r="D52" s="15" t="s">
        <v>37</v>
      </c>
      <c r="E52" s="15" t="s">
        <v>28</v>
      </c>
      <c r="F52" s="41">
        <v>13.95</v>
      </c>
      <c r="G52" s="41">
        <v>10.75</v>
      </c>
      <c r="I52" s="15" t="str">
        <f t="shared" si="17"/>
        <v>NES</v>
      </c>
      <c r="J52" s="43"/>
      <c r="K52" s="43"/>
      <c r="L52" s="44"/>
      <c r="M52" s="44"/>
      <c r="N52" s="44"/>
      <c r="O52" s="44"/>
      <c r="P52" s="44"/>
    </row>
    <row r="53" spans="1:17" x14ac:dyDescent="0.2">
      <c r="A53" s="15" t="s">
        <v>40</v>
      </c>
      <c r="B53" s="15" t="s">
        <v>84</v>
      </c>
      <c r="C53" s="15" t="s">
        <v>85</v>
      </c>
      <c r="D53" s="15" t="s">
        <v>37</v>
      </c>
      <c r="E53" s="15" t="s">
        <v>28</v>
      </c>
      <c r="F53" s="41">
        <v>-4.67</v>
      </c>
      <c r="G53" s="41">
        <v>-0.24</v>
      </c>
      <c r="I53" s="15" t="str">
        <f t="shared" si="17"/>
        <v>NES</v>
      </c>
      <c r="J53" s="43"/>
      <c r="K53" s="43"/>
      <c r="L53" s="44"/>
      <c r="M53" s="44"/>
      <c r="N53" s="44"/>
      <c r="O53" s="44"/>
      <c r="P53" s="44"/>
    </row>
    <row r="54" spans="1:17" x14ac:dyDescent="0.2">
      <c r="A54" s="15" t="s">
        <v>40</v>
      </c>
      <c r="B54" s="15" t="s">
        <v>86</v>
      </c>
      <c r="C54" s="15" t="s">
        <v>87</v>
      </c>
      <c r="D54" s="15" t="s">
        <v>37</v>
      </c>
      <c r="E54" s="15" t="s">
        <v>28</v>
      </c>
      <c r="F54" s="41">
        <v>2.02</v>
      </c>
      <c r="G54" s="41">
        <v>5.53</v>
      </c>
      <c r="I54" s="15" t="str">
        <f t="shared" si="17"/>
        <v>NES</v>
      </c>
      <c r="J54" s="43"/>
      <c r="K54" s="43"/>
      <c r="L54" s="44"/>
      <c r="M54" s="44"/>
      <c r="N54" s="44"/>
      <c r="O54" s="44"/>
      <c r="P54" s="44"/>
    </row>
    <row r="55" spans="1:17" x14ac:dyDescent="0.2">
      <c r="A55" s="15" t="s">
        <v>40</v>
      </c>
      <c r="B55" s="15" t="s">
        <v>88</v>
      </c>
      <c r="C55" s="15" t="s">
        <v>89</v>
      </c>
      <c r="D55" s="15" t="s">
        <v>37</v>
      </c>
      <c r="E55" s="15" t="s">
        <v>28</v>
      </c>
      <c r="F55" s="41">
        <v>0</v>
      </c>
      <c r="G55" s="41">
        <v>0</v>
      </c>
      <c r="I55" s="15" t="str">
        <f t="shared" si="17"/>
        <v>NES</v>
      </c>
      <c r="J55" s="43"/>
      <c r="K55" s="43"/>
      <c r="L55" s="44"/>
      <c r="M55" s="44"/>
      <c r="N55" s="44"/>
      <c r="O55" s="44"/>
      <c r="P55" s="44"/>
    </row>
    <row r="56" spans="1:17" x14ac:dyDescent="0.2">
      <c r="A56" s="15" t="s">
        <v>41</v>
      </c>
      <c r="B56" s="15" t="s">
        <v>70</v>
      </c>
      <c r="C56" s="15" t="s">
        <v>71</v>
      </c>
      <c r="D56" s="15" t="s">
        <v>27</v>
      </c>
      <c r="E56" s="15" t="s">
        <v>28</v>
      </c>
      <c r="F56" s="41">
        <v>157.27956246425737</v>
      </c>
      <c r="G56" s="41">
        <v>108.80600131277325</v>
      </c>
      <c r="I56" s="15" t="str">
        <f>A56</f>
        <v>SVE</v>
      </c>
      <c r="J56" s="15" t="s">
        <v>72</v>
      </c>
      <c r="K56" s="15" t="str">
        <f>I56&amp;J56</f>
        <v>SVEWR</v>
      </c>
      <c r="L56" s="42">
        <f>F56</f>
        <v>157.27956246425737</v>
      </c>
      <c r="M56" s="42">
        <f>G64/100</f>
        <v>-0.1285</v>
      </c>
      <c r="N56" s="42">
        <f>$N$3</f>
        <v>1.0416666666666667</v>
      </c>
      <c r="O56" s="42">
        <f>M56+N56</f>
        <v>0.91316666666666668</v>
      </c>
      <c r="P56" s="42">
        <f>L56*O56</f>
        <v>143.62245379027769</v>
      </c>
      <c r="Q56" s="45"/>
    </row>
    <row r="57" spans="1:17" x14ac:dyDescent="0.2">
      <c r="A57" s="15" t="s">
        <v>41</v>
      </c>
      <c r="B57" s="15" t="s">
        <v>73</v>
      </c>
      <c r="C57" s="15" t="s">
        <v>74</v>
      </c>
      <c r="D57" s="15" t="s">
        <v>27</v>
      </c>
      <c r="E57" s="15" t="s">
        <v>28</v>
      </c>
      <c r="F57" s="41">
        <v>775.37080084668219</v>
      </c>
      <c r="G57" s="41">
        <v>778.47228405006888</v>
      </c>
      <c r="I57" s="15" t="str">
        <f t="shared" ref="I57:I67" si="23">A57</f>
        <v>SVE</v>
      </c>
      <c r="J57" s="15" t="s">
        <v>75</v>
      </c>
      <c r="K57" s="15" t="str">
        <f t="shared" ref="K57:K59" si="24">I57&amp;J57</f>
        <v>SVEWN</v>
      </c>
      <c r="L57" s="42">
        <f t="shared" ref="L57:L59" si="25">F57</f>
        <v>775.37080084668219</v>
      </c>
      <c r="M57" s="42">
        <f>G65/100</f>
        <v>-1.9E-3</v>
      </c>
      <c r="N57" s="42">
        <f t="shared" ref="N57:N59" si="26">$N$3</f>
        <v>1.0416666666666667</v>
      </c>
      <c r="O57" s="42">
        <f t="shared" ref="O57:O59" si="27">M57+N57</f>
        <v>1.0397666666666667</v>
      </c>
      <c r="P57" s="42">
        <f t="shared" ref="P57:P59" si="28">L57*O57</f>
        <v>806.20471302701867</v>
      </c>
      <c r="Q57" s="45"/>
    </row>
    <row r="58" spans="1:17" x14ac:dyDescent="0.2">
      <c r="A58" s="15" t="s">
        <v>41</v>
      </c>
      <c r="B58" s="15" t="s">
        <v>76</v>
      </c>
      <c r="C58" s="15" t="s">
        <v>77</v>
      </c>
      <c r="D58" s="15" t="s">
        <v>27</v>
      </c>
      <c r="E58" s="15" t="s">
        <v>28</v>
      </c>
      <c r="F58" s="41">
        <v>903.17728349104709</v>
      </c>
      <c r="G58" s="41">
        <v>867.23082760810337</v>
      </c>
      <c r="I58" s="15" t="str">
        <f t="shared" si="23"/>
        <v>SVE</v>
      </c>
      <c r="J58" s="15" t="s">
        <v>78</v>
      </c>
      <c r="K58" s="15" t="str">
        <f t="shared" si="24"/>
        <v>SVEWWN</v>
      </c>
      <c r="L58" s="42">
        <f t="shared" si="25"/>
        <v>903.17728349104709</v>
      </c>
      <c r="M58" s="42">
        <f>G66/100</f>
        <v>3.9999999999999996E-4</v>
      </c>
      <c r="N58" s="42">
        <f t="shared" si="26"/>
        <v>1.0416666666666667</v>
      </c>
      <c r="O58" s="42">
        <f t="shared" si="27"/>
        <v>1.0420666666666667</v>
      </c>
      <c r="P58" s="42">
        <f t="shared" si="28"/>
        <v>941.17094121657055</v>
      </c>
      <c r="Q58" s="45"/>
    </row>
    <row r="59" spans="1:17" x14ac:dyDescent="0.2">
      <c r="A59" s="15" t="s">
        <v>41</v>
      </c>
      <c r="B59" s="15" t="s">
        <v>79</v>
      </c>
      <c r="C59" s="15" t="s">
        <v>80</v>
      </c>
      <c r="D59" s="15" t="s">
        <v>27</v>
      </c>
      <c r="E59" s="15" t="s">
        <v>28</v>
      </c>
      <c r="F59" s="41">
        <v>0</v>
      </c>
      <c r="G59" s="41">
        <v>0</v>
      </c>
      <c r="I59" s="15" t="str">
        <f t="shared" si="23"/>
        <v>SVE</v>
      </c>
      <c r="J59" s="15" t="s">
        <v>81</v>
      </c>
      <c r="K59" s="15" t="str">
        <f t="shared" si="24"/>
        <v>SVEDMMY</v>
      </c>
      <c r="L59" s="42">
        <f t="shared" si="25"/>
        <v>0</v>
      </c>
      <c r="M59" s="42">
        <f>G67/100</f>
        <v>0</v>
      </c>
      <c r="N59" s="42">
        <f t="shared" si="26"/>
        <v>1.0416666666666667</v>
      </c>
      <c r="O59" s="42">
        <f t="shared" si="27"/>
        <v>1.0416666666666667</v>
      </c>
      <c r="P59" s="42">
        <f t="shared" si="28"/>
        <v>0</v>
      </c>
    </row>
    <row r="60" spans="1:17" x14ac:dyDescent="0.2">
      <c r="A60" s="15" t="s">
        <v>41</v>
      </c>
      <c r="B60" s="15" t="s">
        <v>25</v>
      </c>
      <c r="C60" s="15" t="s">
        <v>26</v>
      </c>
      <c r="D60" s="15" t="s">
        <v>27</v>
      </c>
      <c r="E60" s="15" t="s">
        <v>28</v>
      </c>
      <c r="F60" s="41">
        <v>157.27956246425737</v>
      </c>
      <c r="G60" s="41">
        <v>144.14000499220742</v>
      </c>
      <c r="I60" s="15" t="str">
        <f t="shared" si="23"/>
        <v>SVE</v>
      </c>
      <c r="J60" s="43"/>
      <c r="K60" s="43"/>
      <c r="L60" s="44"/>
      <c r="M60" s="44"/>
      <c r="N60" s="44"/>
      <c r="O60" s="44"/>
      <c r="P60" s="44"/>
    </row>
    <row r="61" spans="1:17" x14ac:dyDescent="0.2">
      <c r="A61" s="15" t="s">
        <v>41</v>
      </c>
      <c r="B61" s="15" t="s">
        <v>29</v>
      </c>
      <c r="C61" s="15" t="s">
        <v>30</v>
      </c>
      <c r="D61" s="15" t="s">
        <v>27</v>
      </c>
      <c r="E61" s="15" t="s">
        <v>28</v>
      </c>
      <c r="F61" s="41">
        <v>775.37080084668219</v>
      </c>
      <c r="G61" s="41">
        <v>808.77642576001608</v>
      </c>
      <c r="I61" s="15" t="str">
        <f t="shared" si="23"/>
        <v>SVE</v>
      </c>
      <c r="J61" s="43"/>
      <c r="K61" s="43"/>
      <c r="L61" s="44"/>
      <c r="M61" s="44"/>
      <c r="N61" s="44"/>
      <c r="O61" s="44"/>
      <c r="P61" s="44"/>
    </row>
    <row r="62" spans="1:17" x14ac:dyDescent="0.2">
      <c r="A62" s="15" t="s">
        <v>41</v>
      </c>
      <c r="B62" s="15" t="s">
        <v>31</v>
      </c>
      <c r="C62" s="15" t="s">
        <v>32</v>
      </c>
      <c r="D62" s="15" t="s">
        <v>27</v>
      </c>
      <c r="E62" s="15" t="s">
        <v>28</v>
      </c>
      <c r="F62" s="41">
        <v>903.17728349104709</v>
      </c>
      <c r="G62" s="41">
        <v>944.12997456319965</v>
      </c>
      <c r="I62" s="15" t="str">
        <f t="shared" si="23"/>
        <v>SVE</v>
      </c>
      <c r="J62" s="43"/>
      <c r="K62" s="43"/>
      <c r="L62" s="44"/>
      <c r="M62" s="44"/>
      <c r="N62" s="44"/>
      <c r="O62" s="44"/>
      <c r="P62" s="44"/>
    </row>
    <row r="63" spans="1:17" x14ac:dyDescent="0.2">
      <c r="A63" s="15" t="s">
        <v>41</v>
      </c>
      <c r="B63" s="15" t="s">
        <v>33</v>
      </c>
      <c r="C63" s="15" t="s">
        <v>34</v>
      </c>
      <c r="D63" s="15" t="s">
        <v>27</v>
      </c>
      <c r="E63" s="15" t="s">
        <v>28</v>
      </c>
      <c r="F63" s="41">
        <v>0</v>
      </c>
      <c r="G63" s="41">
        <v>0</v>
      </c>
      <c r="I63" s="15" t="str">
        <f t="shared" si="23"/>
        <v>SVE</v>
      </c>
      <c r="J63" s="43"/>
      <c r="K63" s="43"/>
      <c r="L63" s="44"/>
      <c r="M63" s="44"/>
      <c r="N63" s="44"/>
      <c r="O63" s="44"/>
      <c r="P63" s="44"/>
    </row>
    <row r="64" spans="1:17" x14ac:dyDescent="0.2">
      <c r="A64" s="15" t="s">
        <v>41</v>
      </c>
      <c r="B64" s="15" t="s">
        <v>82</v>
      </c>
      <c r="C64" s="15" t="s">
        <v>83</v>
      </c>
      <c r="D64" s="15" t="s">
        <v>37</v>
      </c>
      <c r="E64" s="15" t="s">
        <v>28</v>
      </c>
      <c r="F64" s="41">
        <v>51.800000000000004</v>
      </c>
      <c r="G64" s="41">
        <v>-12.85</v>
      </c>
      <c r="I64" s="15" t="str">
        <f t="shared" si="23"/>
        <v>SVE</v>
      </c>
      <c r="J64" s="43"/>
      <c r="K64" s="43"/>
      <c r="L64" s="44"/>
      <c r="M64" s="44"/>
      <c r="N64" s="44"/>
      <c r="O64" s="44"/>
      <c r="P64" s="44"/>
    </row>
    <row r="65" spans="1:16" x14ac:dyDescent="0.2">
      <c r="A65" s="15" t="s">
        <v>41</v>
      </c>
      <c r="B65" s="15" t="s">
        <v>84</v>
      </c>
      <c r="C65" s="15" t="s">
        <v>85</v>
      </c>
      <c r="D65" s="15" t="s">
        <v>37</v>
      </c>
      <c r="E65" s="15" t="s">
        <v>28</v>
      </c>
      <c r="F65" s="41">
        <v>1.3</v>
      </c>
      <c r="G65" s="41">
        <v>-0.19</v>
      </c>
      <c r="I65" s="15" t="str">
        <f t="shared" si="23"/>
        <v>SVE</v>
      </c>
      <c r="J65" s="43"/>
      <c r="K65" s="43"/>
      <c r="L65" s="44"/>
      <c r="M65" s="44"/>
      <c r="N65" s="44"/>
      <c r="O65" s="44"/>
      <c r="P65" s="44"/>
    </row>
    <row r="66" spans="1:16" x14ac:dyDescent="0.2">
      <c r="A66" s="15" t="s">
        <v>41</v>
      </c>
      <c r="B66" s="15" t="s">
        <v>86</v>
      </c>
      <c r="C66" s="15" t="s">
        <v>87</v>
      </c>
      <c r="D66" s="15" t="s">
        <v>37</v>
      </c>
      <c r="E66" s="15" t="s">
        <v>28</v>
      </c>
      <c r="F66" s="41">
        <v>7.4299999999999988</v>
      </c>
      <c r="G66" s="41">
        <v>3.9999999999999994E-2</v>
      </c>
      <c r="I66" s="15" t="str">
        <f t="shared" si="23"/>
        <v>SVE</v>
      </c>
      <c r="J66" s="43"/>
      <c r="K66" s="43"/>
      <c r="L66" s="44"/>
      <c r="M66" s="44"/>
      <c r="N66" s="44"/>
      <c r="O66" s="44"/>
      <c r="P66" s="44"/>
    </row>
    <row r="67" spans="1:16" x14ac:dyDescent="0.2">
      <c r="A67" s="15" t="s">
        <v>41</v>
      </c>
      <c r="B67" s="15" t="s">
        <v>88</v>
      </c>
      <c r="C67" s="15" t="s">
        <v>89</v>
      </c>
      <c r="D67" s="15" t="s">
        <v>37</v>
      </c>
      <c r="E67" s="15" t="s">
        <v>28</v>
      </c>
      <c r="F67" s="41">
        <v>0</v>
      </c>
      <c r="G67" s="41">
        <v>0</v>
      </c>
      <c r="I67" s="15" t="str">
        <f t="shared" si="23"/>
        <v>SVE</v>
      </c>
      <c r="J67" s="43"/>
      <c r="K67" s="43"/>
      <c r="L67" s="44"/>
      <c r="M67" s="44"/>
      <c r="N67" s="44"/>
      <c r="O67" s="44"/>
      <c r="P67" s="44"/>
    </row>
    <row r="68" spans="1:16" x14ac:dyDescent="0.2">
      <c r="A68" s="15" t="s">
        <v>42</v>
      </c>
      <c r="B68" s="15" t="s">
        <v>70</v>
      </c>
      <c r="C68" s="15" t="s">
        <v>71</v>
      </c>
      <c r="D68" s="15" t="s">
        <v>27</v>
      </c>
      <c r="E68" s="15" t="s">
        <v>28</v>
      </c>
      <c r="F68" s="41">
        <v>33.856671066350685</v>
      </c>
      <c r="G68" s="41">
        <v>34.212166112547365</v>
      </c>
      <c r="I68" s="15" t="str">
        <f>A68</f>
        <v>SRN</v>
      </c>
      <c r="J68" s="15" t="s">
        <v>72</v>
      </c>
      <c r="K68" s="15" t="str">
        <f>I68&amp;J68</f>
        <v>SRNWR</v>
      </c>
      <c r="L68" s="42">
        <f>F68</f>
        <v>33.856671066350685</v>
      </c>
      <c r="M68" s="42">
        <f>G76/100</f>
        <v>-5.2600000000000001E-2</v>
      </c>
      <c r="N68" s="42">
        <f>$N$3</f>
        <v>1.0416666666666667</v>
      </c>
      <c r="O68" s="42">
        <f>M68+N68</f>
        <v>0.98906666666666676</v>
      </c>
      <c r="P68" s="42">
        <f>L68*O68</f>
        <v>33.486504796025251</v>
      </c>
    </row>
    <row r="69" spans="1:16" x14ac:dyDescent="0.2">
      <c r="A69" s="15" t="s">
        <v>42</v>
      </c>
      <c r="B69" s="15" t="s">
        <v>73</v>
      </c>
      <c r="C69" s="15" t="s">
        <v>74</v>
      </c>
      <c r="D69" s="15" t="s">
        <v>27</v>
      </c>
      <c r="E69" s="15" t="s">
        <v>28</v>
      </c>
      <c r="F69" s="41">
        <v>209.30489254177999</v>
      </c>
      <c r="G69" s="41">
        <v>218.51430781361833</v>
      </c>
      <c r="I69" s="15" t="str">
        <f t="shared" ref="I69:I79" si="29">A69</f>
        <v>SRN</v>
      </c>
      <c r="J69" s="15" t="s">
        <v>75</v>
      </c>
      <c r="K69" s="15" t="str">
        <f t="shared" ref="K69:K71" si="30">I69&amp;J69</f>
        <v>SRNWN</v>
      </c>
      <c r="L69" s="42">
        <f t="shared" ref="L69:L71" si="31">F69</f>
        <v>209.30489254177999</v>
      </c>
      <c r="M69" s="42">
        <f>G77/100</f>
        <v>-4.7500000000000001E-2</v>
      </c>
      <c r="N69" s="42">
        <f t="shared" ref="N69:N71" si="32">$N$3</f>
        <v>1.0416666666666667</v>
      </c>
      <c r="O69" s="42">
        <f t="shared" ref="O69:O71" si="33">M69+N69</f>
        <v>0.99416666666666675</v>
      </c>
      <c r="P69" s="42">
        <f t="shared" ref="P69:P71" si="34">L69*O69</f>
        <v>208.0839473352863</v>
      </c>
    </row>
    <row r="70" spans="1:16" x14ac:dyDescent="0.2">
      <c r="A70" s="15" t="s">
        <v>42</v>
      </c>
      <c r="B70" s="15" t="s">
        <v>76</v>
      </c>
      <c r="C70" s="15" t="s">
        <v>77</v>
      </c>
      <c r="D70" s="15" t="s">
        <v>27</v>
      </c>
      <c r="E70" s="15" t="s">
        <v>28</v>
      </c>
      <c r="F70" s="41">
        <v>505.37012433592895</v>
      </c>
      <c r="G70" s="41">
        <v>549.79215826505708</v>
      </c>
      <c r="I70" s="15" t="str">
        <f t="shared" si="29"/>
        <v>SRN</v>
      </c>
      <c r="J70" s="15" t="s">
        <v>78</v>
      </c>
      <c r="K70" s="15" t="str">
        <f t="shared" si="30"/>
        <v>SRNWWN</v>
      </c>
      <c r="L70" s="42">
        <f t="shared" si="31"/>
        <v>505.37012433592895</v>
      </c>
      <c r="M70" s="42">
        <f>G78/100</f>
        <v>1.61E-2</v>
      </c>
      <c r="N70" s="42">
        <f t="shared" si="32"/>
        <v>1.0416666666666667</v>
      </c>
      <c r="O70" s="42">
        <f t="shared" si="33"/>
        <v>1.0577666666666667</v>
      </c>
      <c r="P70" s="42">
        <f t="shared" si="34"/>
        <v>534.56367185173451</v>
      </c>
    </row>
    <row r="71" spans="1:16" x14ac:dyDescent="0.2">
      <c r="A71" s="15" t="s">
        <v>42</v>
      </c>
      <c r="B71" s="15" t="s">
        <v>79</v>
      </c>
      <c r="C71" s="15" t="s">
        <v>80</v>
      </c>
      <c r="D71" s="15" t="s">
        <v>27</v>
      </c>
      <c r="E71" s="15" t="s">
        <v>28</v>
      </c>
      <c r="F71" s="41">
        <v>0</v>
      </c>
      <c r="G71" s="41">
        <v>0</v>
      </c>
      <c r="I71" s="15" t="str">
        <f t="shared" si="29"/>
        <v>SRN</v>
      </c>
      <c r="J71" s="15" t="s">
        <v>81</v>
      </c>
      <c r="K71" s="15" t="str">
        <f t="shared" si="30"/>
        <v>SRNDMMY</v>
      </c>
      <c r="L71" s="42">
        <f t="shared" si="31"/>
        <v>0</v>
      </c>
      <c r="M71" s="42">
        <f>G79/100</f>
        <v>0</v>
      </c>
      <c r="N71" s="42">
        <f t="shared" si="32"/>
        <v>1.0416666666666667</v>
      </c>
      <c r="O71" s="42">
        <f t="shared" si="33"/>
        <v>1.0416666666666667</v>
      </c>
      <c r="P71" s="42">
        <f t="shared" si="34"/>
        <v>0</v>
      </c>
    </row>
    <row r="72" spans="1:16" x14ac:dyDescent="0.2">
      <c r="A72" s="15" t="s">
        <v>42</v>
      </c>
      <c r="B72" s="15" t="s">
        <v>25</v>
      </c>
      <c r="C72" s="15" t="s">
        <v>26</v>
      </c>
      <c r="D72" s="15" t="s">
        <v>27</v>
      </c>
      <c r="E72" s="15" t="s">
        <v>28</v>
      </c>
      <c r="F72" s="41">
        <v>33.856671066350685</v>
      </c>
      <c r="G72" s="41">
        <v>33.598811209286069</v>
      </c>
      <c r="I72" s="15" t="str">
        <f t="shared" si="29"/>
        <v>SRN</v>
      </c>
      <c r="J72" s="43"/>
      <c r="K72" s="43"/>
      <c r="L72" s="44"/>
      <c r="M72" s="44"/>
      <c r="N72" s="44"/>
      <c r="O72" s="44"/>
      <c r="P72" s="44"/>
    </row>
    <row r="73" spans="1:16" x14ac:dyDescent="0.2">
      <c r="A73" s="15" t="s">
        <v>42</v>
      </c>
      <c r="B73" s="15" t="s">
        <v>29</v>
      </c>
      <c r="C73" s="15" t="s">
        <v>30</v>
      </c>
      <c r="D73" s="15" t="s">
        <v>27</v>
      </c>
      <c r="E73" s="15" t="s">
        <v>28</v>
      </c>
      <c r="F73" s="41">
        <v>209.30489254177999</v>
      </c>
      <c r="G73" s="41">
        <v>208.78216707520863</v>
      </c>
      <c r="I73" s="15" t="str">
        <f t="shared" si="29"/>
        <v>SRN</v>
      </c>
      <c r="J73" s="43"/>
      <c r="K73" s="43"/>
      <c r="L73" s="44"/>
      <c r="M73" s="44"/>
      <c r="N73" s="44"/>
      <c r="O73" s="44"/>
      <c r="P73" s="44"/>
    </row>
    <row r="74" spans="1:16" x14ac:dyDescent="0.2">
      <c r="A74" s="15" t="s">
        <v>42</v>
      </c>
      <c r="B74" s="15" t="s">
        <v>31</v>
      </c>
      <c r="C74" s="15" t="s">
        <v>32</v>
      </c>
      <c r="D74" s="15" t="s">
        <v>27</v>
      </c>
      <c r="E74" s="15" t="s">
        <v>28</v>
      </c>
      <c r="F74" s="41">
        <v>505.37012433592895</v>
      </c>
      <c r="G74" s="41">
        <v>536.20672287623302</v>
      </c>
      <c r="I74" s="15" t="str">
        <f t="shared" si="29"/>
        <v>SRN</v>
      </c>
      <c r="J74" s="43"/>
      <c r="K74" s="43"/>
      <c r="L74" s="44"/>
      <c r="M74" s="44"/>
      <c r="N74" s="44"/>
      <c r="O74" s="44"/>
      <c r="P74" s="44"/>
    </row>
    <row r="75" spans="1:16" x14ac:dyDescent="0.2">
      <c r="A75" s="15" t="s">
        <v>42</v>
      </c>
      <c r="B75" s="15" t="s">
        <v>33</v>
      </c>
      <c r="C75" s="15" t="s">
        <v>34</v>
      </c>
      <c r="D75" s="15" t="s">
        <v>27</v>
      </c>
      <c r="E75" s="15" t="s">
        <v>28</v>
      </c>
      <c r="F75" s="41">
        <v>0</v>
      </c>
      <c r="G75" s="41">
        <v>0</v>
      </c>
      <c r="I75" s="15" t="str">
        <f t="shared" si="29"/>
        <v>SRN</v>
      </c>
      <c r="J75" s="43"/>
      <c r="K75" s="43"/>
      <c r="L75" s="44"/>
      <c r="M75" s="44"/>
      <c r="N75" s="44"/>
      <c r="O75" s="44"/>
      <c r="P75" s="44"/>
    </row>
    <row r="76" spans="1:16" x14ac:dyDescent="0.2">
      <c r="A76" s="15" t="s">
        <v>42</v>
      </c>
      <c r="B76" s="15" t="s">
        <v>82</v>
      </c>
      <c r="C76" s="15" t="s">
        <v>83</v>
      </c>
      <c r="D76" s="15" t="s">
        <v>37</v>
      </c>
      <c r="E76" s="15" t="s">
        <v>28</v>
      </c>
      <c r="F76" s="41">
        <v>1.54</v>
      </c>
      <c r="G76" s="41">
        <v>-5.26</v>
      </c>
      <c r="I76" s="15" t="str">
        <f t="shared" si="29"/>
        <v>SRN</v>
      </c>
      <c r="J76" s="43"/>
      <c r="K76" s="43"/>
      <c r="L76" s="44"/>
      <c r="M76" s="44"/>
      <c r="N76" s="44"/>
      <c r="O76" s="44"/>
      <c r="P76" s="44"/>
    </row>
    <row r="77" spans="1:16" x14ac:dyDescent="0.2">
      <c r="A77" s="15" t="s">
        <v>42</v>
      </c>
      <c r="B77" s="15" t="s">
        <v>84</v>
      </c>
      <c r="C77" s="15" t="s">
        <v>85</v>
      </c>
      <c r="D77" s="15" t="s">
        <v>37</v>
      </c>
      <c r="E77" s="15" t="s">
        <v>28</v>
      </c>
      <c r="F77" s="41">
        <v>0.69</v>
      </c>
      <c r="G77" s="41">
        <v>-4.75</v>
      </c>
      <c r="I77" s="15" t="str">
        <f t="shared" si="29"/>
        <v>SRN</v>
      </c>
      <c r="J77" s="43"/>
      <c r="K77" s="43"/>
      <c r="L77" s="44"/>
      <c r="M77" s="44"/>
      <c r="N77" s="44"/>
      <c r="O77" s="44"/>
      <c r="P77" s="44"/>
    </row>
    <row r="78" spans="1:16" x14ac:dyDescent="0.2">
      <c r="A78" s="15" t="s">
        <v>42</v>
      </c>
      <c r="B78" s="15" t="s">
        <v>86</v>
      </c>
      <c r="C78" s="15" t="s">
        <v>87</v>
      </c>
      <c r="D78" s="15" t="s">
        <v>37</v>
      </c>
      <c r="E78" s="15" t="s">
        <v>28</v>
      </c>
      <c r="F78" s="41">
        <v>2.9</v>
      </c>
      <c r="G78" s="41">
        <v>1.6099999999999999</v>
      </c>
      <c r="I78" s="15" t="str">
        <f t="shared" si="29"/>
        <v>SRN</v>
      </c>
      <c r="J78" s="43"/>
      <c r="K78" s="43"/>
      <c r="L78" s="44"/>
      <c r="M78" s="44"/>
      <c r="N78" s="44"/>
      <c r="O78" s="44"/>
      <c r="P78" s="44"/>
    </row>
    <row r="79" spans="1:16" x14ac:dyDescent="0.2">
      <c r="A79" s="15" t="s">
        <v>42</v>
      </c>
      <c r="B79" s="15" t="s">
        <v>88</v>
      </c>
      <c r="C79" s="15" t="s">
        <v>89</v>
      </c>
      <c r="D79" s="15" t="s">
        <v>37</v>
      </c>
      <c r="E79" s="15" t="s">
        <v>28</v>
      </c>
      <c r="F79" s="41">
        <v>0</v>
      </c>
      <c r="G79" s="41">
        <v>0</v>
      </c>
      <c r="I79" s="15" t="str">
        <f t="shared" si="29"/>
        <v>SRN</v>
      </c>
      <c r="J79" s="43"/>
      <c r="K79" s="43"/>
      <c r="L79" s="44"/>
      <c r="M79" s="44"/>
      <c r="N79" s="44"/>
      <c r="O79" s="44"/>
      <c r="P79" s="44"/>
    </row>
    <row r="80" spans="1:16" x14ac:dyDescent="0.2">
      <c r="A80" s="15" t="s">
        <v>43</v>
      </c>
      <c r="B80" s="15" t="s">
        <v>70</v>
      </c>
      <c r="C80" s="15" t="s">
        <v>71</v>
      </c>
      <c r="D80" s="15" t="s">
        <v>27</v>
      </c>
      <c r="E80" s="15" t="s">
        <v>28</v>
      </c>
      <c r="F80" s="41">
        <v>108.34434091704806</v>
      </c>
      <c r="G80" s="41">
        <v>117.18523913587917</v>
      </c>
      <c r="I80" s="15" t="str">
        <f>A80</f>
        <v>TMS</v>
      </c>
      <c r="J80" s="15" t="s">
        <v>72</v>
      </c>
      <c r="K80" s="15" t="str">
        <f>I80&amp;J80</f>
        <v>TMSWR</v>
      </c>
      <c r="L80" s="42">
        <f>F80</f>
        <v>108.34434091704806</v>
      </c>
      <c r="M80" s="42">
        <f>G88/100</f>
        <v>3.15E-2</v>
      </c>
      <c r="N80" s="42">
        <f>$N$3</f>
        <v>1.0416666666666667</v>
      </c>
      <c r="O80" s="42">
        <f>M80+N80</f>
        <v>1.0731666666666668</v>
      </c>
      <c r="P80" s="42">
        <f>L80*O80</f>
        <v>116.27153519414543</v>
      </c>
    </row>
    <row r="81" spans="1:16" x14ac:dyDescent="0.2">
      <c r="A81" s="15" t="s">
        <v>43</v>
      </c>
      <c r="B81" s="15" t="s">
        <v>73</v>
      </c>
      <c r="C81" s="15" t="s">
        <v>74</v>
      </c>
      <c r="D81" s="15" t="s">
        <v>27</v>
      </c>
      <c r="E81" s="15" t="s">
        <v>28</v>
      </c>
      <c r="F81" s="41">
        <v>1040.5398731602274</v>
      </c>
      <c r="G81" s="41">
        <v>1089.341193211442</v>
      </c>
      <c r="I81" s="15" t="str">
        <f t="shared" ref="I81:I91" si="35">A81</f>
        <v>TMS</v>
      </c>
      <c r="J81" s="15" t="s">
        <v>75</v>
      </c>
      <c r="K81" s="15" t="str">
        <f t="shared" ref="K81:K83" si="36">I81&amp;J81</f>
        <v>TMSWN</v>
      </c>
      <c r="L81" s="42">
        <f t="shared" ref="L81:L83" si="37">F81</f>
        <v>1040.5398731602274</v>
      </c>
      <c r="M81" s="42">
        <f>G89/100</f>
        <v>-7.2599999999999998E-2</v>
      </c>
      <c r="N81" s="42">
        <f t="shared" ref="N81:N83" si="38">$N$3</f>
        <v>1.0416666666666667</v>
      </c>
      <c r="O81" s="42">
        <f t="shared" ref="O81:O83" si="39">M81+N81</f>
        <v>0.96906666666666674</v>
      </c>
      <c r="P81" s="42">
        <f t="shared" ref="P81:P83" si="40">L81*O81</f>
        <v>1008.3525064171379</v>
      </c>
    </row>
    <row r="82" spans="1:16" x14ac:dyDescent="0.2">
      <c r="A82" s="15" t="s">
        <v>43</v>
      </c>
      <c r="B82" s="15" t="s">
        <v>76</v>
      </c>
      <c r="C82" s="15" t="s">
        <v>77</v>
      </c>
      <c r="D82" s="15" t="s">
        <v>27</v>
      </c>
      <c r="E82" s="15" t="s">
        <v>28</v>
      </c>
      <c r="F82" s="41">
        <v>898.68226106690395</v>
      </c>
      <c r="G82" s="41">
        <v>998.43599204533029</v>
      </c>
      <c r="I82" s="15" t="str">
        <f t="shared" si="35"/>
        <v>TMS</v>
      </c>
      <c r="J82" s="15" t="s">
        <v>78</v>
      </c>
      <c r="K82" s="15" t="str">
        <f t="shared" si="36"/>
        <v>TMSWWN</v>
      </c>
      <c r="L82" s="42">
        <f t="shared" si="37"/>
        <v>898.68226106690395</v>
      </c>
      <c r="M82" s="42">
        <f>G90/100</f>
        <v>5.4800000000000001E-2</v>
      </c>
      <c r="N82" s="42">
        <f t="shared" si="38"/>
        <v>1.0416666666666667</v>
      </c>
      <c r="O82" s="42">
        <f t="shared" si="39"/>
        <v>1.0964666666666667</v>
      </c>
      <c r="P82" s="42">
        <f t="shared" si="40"/>
        <v>985.37514318449132</v>
      </c>
    </row>
    <row r="83" spans="1:16" x14ac:dyDescent="0.2">
      <c r="A83" s="15" t="s">
        <v>43</v>
      </c>
      <c r="B83" s="15" t="s">
        <v>79</v>
      </c>
      <c r="C83" s="15" t="s">
        <v>80</v>
      </c>
      <c r="D83" s="15" t="s">
        <v>27</v>
      </c>
      <c r="E83" s="15" t="s">
        <v>28</v>
      </c>
      <c r="F83" s="41">
        <v>56.347720171166777</v>
      </c>
      <c r="G83" s="41">
        <v>52.86543106458867</v>
      </c>
      <c r="I83" s="15" t="str">
        <f t="shared" si="35"/>
        <v>TMS</v>
      </c>
      <c r="J83" s="15" t="s">
        <v>81</v>
      </c>
      <c r="K83" s="15" t="str">
        <f t="shared" si="36"/>
        <v>TMSDMMY</v>
      </c>
      <c r="L83" s="42">
        <f t="shared" si="37"/>
        <v>56.347720171166777</v>
      </c>
      <c r="M83" s="42">
        <f>G91/100</f>
        <v>-0.16900000000000001</v>
      </c>
      <c r="N83" s="42">
        <f t="shared" si="38"/>
        <v>1.0416666666666667</v>
      </c>
      <c r="O83" s="42">
        <f t="shared" si="39"/>
        <v>0.8726666666666667</v>
      </c>
      <c r="P83" s="42">
        <f t="shared" si="40"/>
        <v>49.172777136038206</v>
      </c>
    </row>
    <row r="84" spans="1:16" x14ac:dyDescent="0.2">
      <c r="A84" s="15" t="s">
        <v>43</v>
      </c>
      <c r="B84" s="15" t="s">
        <v>25</v>
      </c>
      <c r="C84" s="15" t="s">
        <v>26</v>
      </c>
      <c r="D84" s="15" t="s">
        <v>27</v>
      </c>
      <c r="E84" s="15" t="s">
        <v>28</v>
      </c>
      <c r="F84" s="41">
        <v>108.34434091704806</v>
      </c>
      <c r="G84" s="41">
        <v>116.62938710746553</v>
      </c>
      <c r="I84" s="15" t="str">
        <f t="shared" si="35"/>
        <v>TMS</v>
      </c>
      <c r="J84" s="43"/>
      <c r="K84" s="43"/>
      <c r="L84" s="44"/>
      <c r="M84" s="44"/>
      <c r="N84" s="44"/>
      <c r="O84" s="44"/>
      <c r="P84" s="44"/>
    </row>
    <row r="85" spans="1:16" x14ac:dyDescent="0.2">
      <c r="A85" s="15" t="s">
        <v>43</v>
      </c>
      <c r="B85" s="15" t="s">
        <v>29</v>
      </c>
      <c r="C85" s="15" t="s">
        <v>30</v>
      </c>
      <c r="D85" s="15" t="s">
        <v>27</v>
      </c>
      <c r="E85" s="15" t="s">
        <v>28</v>
      </c>
      <c r="F85" s="41">
        <v>1040.5398731602274</v>
      </c>
      <c r="G85" s="41">
        <v>1011.7277760100014</v>
      </c>
      <c r="I85" s="15" t="str">
        <f t="shared" si="35"/>
        <v>TMS</v>
      </c>
      <c r="J85" s="43"/>
      <c r="K85" s="43"/>
      <c r="L85" s="44"/>
      <c r="M85" s="44"/>
      <c r="N85" s="44"/>
      <c r="O85" s="44"/>
      <c r="P85" s="44"/>
    </row>
    <row r="86" spans="1:16" x14ac:dyDescent="0.2">
      <c r="A86" s="15" t="s">
        <v>43</v>
      </c>
      <c r="B86" s="15" t="s">
        <v>31</v>
      </c>
      <c r="C86" s="15" t="s">
        <v>32</v>
      </c>
      <c r="D86" s="15" t="s">
        <v>27</v>
      </c>
      <c r="E86" s="15" t="s">
        <v>28</v>
      </c>
      <c r="F86" s="41">
        <v>898.68226106690395</v>
      </c>
      <c r="G86" s="41">
        <v>988.343048279409</v>
      </c>
      <c r="I86" s="15" t="str">
        <f t="shared" si="35"/>
        <v>TMS</v>
      </c>
      <c r="J86" s="43"/>
      <c r="K86" s="43"/>
      <c r="L86" s="44"/>
      <c r="M86" s="44"/>
      <c r="N86" s="44"/>
      <c r="O86" s="44"/>
      <c r="P86" s="44"/>
    </row>
    <row r="87" spans="1:16" x14ac:dyDescent="0.2">
      <c r="A87" s="15" t="s">
        <v>43</v>
      </c>
      <c r="B87" s="15" t="s">
        <v>33</v>
      </c>
      <c r="C87" s="15" t="s">
        <v>34</v>
      </c>
      <c r="D87" s="15" t="s">
        <v>27</v>
      </c>
      <c r="E87" s="15" t="s">
        <v>28</v>
      </c>
      <c r="F87" s="41">
        <v>56.347720171166777</v>
      </c>
      <c r="G87" s="41">
        <v>49.356620492907346</v>
      </c>
      <c r="I87" s="15" t="str">
        <f t="shared" si="35"/>
        <v>TMS</v>
      </c>
      <c r="J87" s="43"/>
      <c r="K87" s="43"/>
      <c r="L87" s="44"/>
      <c r="M87" s="44"/>
      <c r="N87" s="44"/>
      <c r="O87" s="44"/>
      <c r="P87" s="44"/>
    </row>
    <row r="88" spans="1:16" x14ac:dyDescent="0.2">
      <c r="A88" s="15" t="s">
        <v>43</v>
      </c>
      <c r="B88" s="15" t="s">
        <v>82</v>
      </c>
      <c r="C88" s="15" t="s">
        <v>83</v>
      </c>
      <c r="D88" s="15" t="s">
        <v>37</v>
      </c>
      <c r="E88" s="15" t="s">
        <v>28</v>
      </c>
      <c r="F88" s="41">
        <v>0.55000000000000004</v>
      </c>
      <c r="G88" s="41">
        <v>3.15</v>
      </c>
      <c r="I88" s="15" t="str">
        <f t="shared" si="35"/>
        <v>TMS</v>
      </c>
      <c r="J88" s="43"/>
      <c r="K88" s="43"/>
      <c r="L88" s="44"/>
      <c r="M88" s="44"/>
      <c r="N88" s="44"/>
      <c r="O88" s="44"/>
      <c r="P88" s="44"/>
    </row>
    <row r="89" spans="1:16" x14ac:dyDescent="0.2">
      <c r="A89" s="15" t="s">
        <v>43</v>
      </c>
      <c r="B89" s="15" t="s">
        <v>84</v>
      </c>
      <c r="C89" s="15" t="s">
        <v>85</v>
      </c>
      <c r="D89" s="15" t="s">
        <v>37</v>
      </c>
      <c r="E89" s="15" t="s">
        <v>28</v>
      </c>
      <c r="F89" s="41">
        <v>3.74</v>
      </c>
      <c r="G89" s="41">
        <v>-7.26</v>
      </c>
      <c r="I89" s="15" t="str">
        <f t="shared" si="35"/>
        <v>TMS</v>
      </c>
      <c r="J89" s="43"/>
      <c r="K89" s="43"/>
      <c r="L89" s="44"/>
      <c r="M89" s="44"/>
      <c r="N89" s="44"/>
      <c r="O89" s="44"/>
      <c r="P89" s="44"/>
    </row>
    <row r="90" spans="1:16" x14ac:dyDescent="0.2">
      <c r="A90" s="15" t="s">
        <v>43</v>
      </c>
      <c r="B90" s="15" t="s">
        <v>86</v>
      </c>
      <c r="C90" s="15" t="s">
        <v>87</v>
      </c>
      <c r="D90" s="15" t="s">
        <v>37</v>
      </c>
      <c r="E90" s="15" t="s">
        <v>28</v>
      </c>
      <c r="F90" s="41">
        <v>-4.42</v>
      </c>
      <c r="G90" s="41">
        <v>5.48</v>
      </c>
      <c r="I90" s="15" t="str">
        <f t="shared" si="35"/>
        <v>TMS</v>
      </c>
      <c r="J90" s="43"/>
      <c r="K90" s="43"/>
      <c r="L90" s="44"/>
      <c r="M90" s="44"/>
      <c r="N90" s="44"/>
      <c r="O90" s="44"/>
      <c r="P90" s="44"/>
    </row>
    <row r="91" spans="1:16" x14ac:dyDescent="0.2">
      <c r="A91" s="15" t="s">
        <v>43</v>
      </c>
      <c r="B91" s="15" t="s">
        <v>88</v>
      </c>
      <c r="C91" s="15" t="s">
        <v>89</v>
      </c>
      <c r="D91" s="15" t="s">
        <v>37</v>
      </c>
      <c r="E91" s="15" t="s">
        <v>28</v>
      </c>
      <c r="F91" s="41">
        <v>-11.51</v>
      </c>
      <c r="G91" s="41">
        <v>-16.900000000000002</v>
      </c>
      <c r="I91" s="15" t="str">
        <f t="shared" si="35"/>
        <v>TMS</v>
      </c>
      <c r="J91" s="43"/>
      <c r="K91" s="43"/>
      <c r="L91" s="44"/>
      <c r="M91" s="44"/>
      <c r="N91" s="44"/>
      <c r="O91" s="44"/>
      <c r="P91" s="44"/>
    </row>
    <row r="92" spans="1:16" x14ac:dyDescent="0.2">
      <c r="A92" s="15" t="s">
        <v>44</v>
      </c>
      <c r="B92" s="15" t="s">
        <v>70</v>
      </c>
      <c r="C92" s="15" t="s">
        <v>71</v>
      </c>
      <c r="D92" s="15" t="s">
        <v>27</v>
      </c>
      <c r="E92" s="15" t="s">
        <v>28</v>
      </c>
      <c r="F92" s="41">
        <v>127.31860806004109</v>
      </c>
      <c r="G92" s="41">
        <v>139.12104302720689</v>
      </c>
      <c r="I92" s="15" t="str">
        <f>A92</f>
        <v>NWT</v>
      </c>
      <c r="J92" s="15" t="s">
        <v>72</v>
      </c>
      <c r="K92" s="15" t="str">
        <f>I92&amp;J92</f>
        <v>NWTWR</v>
      </c>
      <c r="L92" s="42">
        <f>F92</f>
        <v>127.31860806004109</v>
      </c>
      <c r="M92" s="42">
        <f>G100/100</f>
        <v>4.5200000000000004E-2</v>
      </c>
      <c r="N92" s="42">
        <f>$N$3</f>
        <v>1.0416666666666667</v>
      </c>
      <c r="O92" s="42">
        <f>M92+N92</f>
        <v>1.0868666666666666</v>
      </c>
      <c r="P92" s="42">
        <f>L92*O92</f>
        <v>138.37835114685666</v>
      </c>
    </row>
    <row r="93" spans="1:16" x14ac:dyDescent="0.2">
      <c r="A93" s="15" t="s">
        <v>44</v>
      </c>
      <c r="B93" s="15" t="s">
        <v>73</v>
      </c>
      <c r="C93" s="15" t="s">
        <v>74</v>
      </c>
      <c r="D93" s="15" t="s">
        <v>27</v>
      </c>
      <c r="E93" s="15" t="s">
        <v>28</v>
      </c>
      <c r="F93" s="41">
        <v>728.00824796454128</v>
      </c>
      <c r="G93" s="41">
        <v>732.81310240110724</v>
      </c>
      <c r="I93" s="15" t="str">
        <f t="shared" ref="I93:I103" si="41">A93</f>
        <v>NWT</v>
      </c>
      <c r="J93" s="15" t="s">
        <v>75</v>
      </c>
      <c r="K93" s="15" t="str">
        <f t="shared" ref="K93:K95" si="42">I93&amp;J93</f>
        <v>NWTWN</v>
      </c>
      <c r="L93" s="42">
        <f t="shared" ref="L93:L95" si="43">F93</f>
        <v>728.00824796454128</v>
      </c>
      <c r="M93" s="42">
        <f>G101/100</f>
        <v>-4.8000000000000001E-2</v>
      </c>
      <c r="N93" s="42">
        <f t="shared" ref="N93:N95" si="44">$N$3</f>
        <v>1.0416666666666667</v>
      </c>
      <c r="O93" s="42">
        <f t="shared" ref="O93:O95" si="45">M93+N93</f>
        <v>0.9936666666666667</v>
      </c>
      <c r="P93" s="42">
        <f t="shared" ref="P93:P95" si="46">L93*O93</f>
        <v>723.39752906076592</v>
      </c>
    </row>
    <row r="94" spans="1:16" x14ac:dyDescent="0.2">
      <c r="A94" s="15" t="s">
        <v>44</v>
      </c>
      <c r="B94" s="15" t="s">
        <v>76</v>
      </c>
      <c r="C94" s="15" t="s">
        <v>77</v>
      </c>
      <c r="D94" s="15" t="s">
        <v>27</v>
      </c>
      <c r="E94" s="15" t="s">
        <v>28</v>
      </c>
      <c r="F94" s="41">
        <v>919.16698205681132</v>
      </c>
      <c r="G94" s="41">
        <v>934.51707065716005</v>
      </c>
      <c r="I94" s="15" t="str">
        <f t="shared" si="41"/>
        <v>NWT</v>
      </c>
      <c r="J94" s="15" t="s">
        <v>78</v>
      </c>
      <c r="K94" s="15" t="str">
        <f t="shared" si="42"/>
        <v>NWTWWN</v>
      </c>
      <c r="L94" s="42">
        <f t="shared" si="43"/>
        <v>919.16698205681132</v>
      </c>
      <c r="M94" s="42">
        <f>G102/100</f>
        <v>-1.2999999999999999E-3</v>
      </c>
      <c r="N94" s="42">
        <f t="shared" si="44"/>
        <v>1.0416666666666667</v>
      </c>
      <c r="O94" s="42">
        <f t="shared" si="45"/>
        <v>1.0403666666666667</v>
      </c>
      <c r="P94" s="42">
        <f t="shared" si="46"/>
        <v>956.27068923250465</v>
      </c>
    </row>
    <row r="95" spans="1:16" x14ac:dyDescent="0.2">
      <c r="A95" s="15" t="s">
        <v>44</v>
      </c>
      <c r="B95" s="15" t="s">
        <v>79</v>
      </c>
      <c r="C95" s="15" t="s">
        <v>80</v>
      </c>
      <c r="D95" s="15" t="s">
        <v>27</v>
      </c>
      <c r="E95" s="15" t="s">
        <v>28</v>
      </c>
      <c r="F95" s="41">
        <v>0</v>
      </c>
      <c r="G95" s="41">
        <v>0</v>
      </c>
      <c r="I95" s="15" t="str">
        <f t="shared" si="41"/>
        <v>NWT</v>
      </c>
      <c r="J95" s="15" t="s">
        <v>81</v>
      </c>
      <c r="K95" s="15" t="str">
        <f t="shared" si="42"/>
        <v>NWTDMMY</v>
      </c>
      <c r="L95" s="42">
        <f t="shared" si="43"/>
        <v>0</v>
      </c>
      <c r="M95" s="42">
        <f>G103/100</f>
        <v>0</v>
      </c>
      <c r="N95" s="42">
        <f t="shared" si="44"/>
        <v>1.0416666666666667</v>
      </c>
      <c r="O95" s="42">
        <f t="shared" si="45"/>
        <v>1.0416666666666667</v>
      </c>
      <c r="P95" s="42">
        <f t="shared" si="46"/>
        <v>0</v>
      </c>
    </row>
    <row r="96" spans="1:16" x14ac:dyDescent="0.2">
      <c r="A96" s="15" t="s">
        <v>44</v>
      </c>
      <c r="B96" s="15" t="s">
        <v>25</v>
      </c>
      <c r="C96" s="15" t="s">
        <v>26</v>
      </c>
      <c r="D96" s="15" t="s">
        <v>27</v>
      </c>
      <c r="E96" s="15" t="s">
        <v>28</v>
      </c>
      <c r="F96" s="41">
        <v>127.31860806004109</v>
      </c>
      <c r="G96" s="41">
        <v>138.80012742799275</v>
      </c>
      <c r="I96" s="15" t="str">
        <f t="shared" si="41"/>
        <v>NWT</v>
      </c>
      <c r="J96" s="43"/>
      <c r="K96" s="43"/>
      <c r="L96" s="44"/>
      <c r="M96" s="44"/>
      <c r="N96" s="44"/>
      <c r="O96" s="44"/>
      <c r="P96" s="44"/>
    </row>
    <row r="97" spans="1:16" x14ac:dyDescent="0.2">
      <c r="A97" s="15" t="s">
        <v>44</v>
      </c>
      <c r="B97" s="15" t="s">
        <v>29</v>
      </c>
      <c r="C97" s="15" t="s">
        <v>30</v>
      </c>
      <c r="D97" s="15" t="s">
        <v>27</v>
      </c>
      <c r="E97" s="15" t="s">
        <v>28</v>
      </c>
      <c r="F97" s="41">
        <v>728.00824796454128</v>
      </c>
      <c r="G97" s="41">
        <v>725.81988903368381</v>
      </c>
      <c r="I97" s="15" t="str">
        <f t="shared" si="41"/>
        <v>NWT</v>
      </c>
      <c r="J97" s="43"/>
      <c r="K97" s="43"/>
      <c r="L97" s="44"/>
      <c r="M97" s="44"/>
      <c r="N97" s="44"/>
      <c r="O97" s="44"/>
      <c r="P97" s="44"/>
    </row>
    <row r="98" spans="1:16" x14ac:dyDescent="0.2">
      <c r="A98" s="15" t="s">
        <v>44</v>
      </c>
      <c r="B98" s="15" t="s">
        <v>31</v>
      </c>
      <c r="C98" s="15" t="s">
        <v>32</v>
      </c>
      <c r="D98" s="15" t="s">
        <v>27</v>
      </c>
      <c r="E98" s="15" t="s">
        <v>28</v>
      </c>
      <c r="F98" s="41">
        <v>919.16698205681132</v>
      </c>
      <c r="G98" s="41">
        <v>959.26243055208636</v>
      </c>
      <c r="I98" s="15" t="str">
        <f t="shared" si="41"/>
        <v>NWT</v>
      </c>
      <c r="J98" s="43"/>
      <c r="K98" s="43"/>
      <c r="L98" s="44"/>
      <c r="M98" s="44"/>
      <c r="N98" s="44"/>
      <c r="O98" s="44"/>
      <c r="P98" s="44"/>
    </row>
    <row r="99" spans="1:16" x14ac:dyDescent="0.2">
      <c r="A99" s="15" t="s">
        <v>44</v>
      </c>
      <c r="B99" s="15" t="s">
        <v>33</v>
      </c>
      <c r="C99" s="15" t="s">
        <v>34</v>
      </c>
      <c r="D99" s="15" t="s">
        <v>27</v>
      </c>
      <c r="E99" s="15" t="s">
        <v>28</v>
      </c>
      <c r="F99" s="41">
        <v>0</v>
      </c>
      <c r="G99" s="41">
        <v>0</v>
      </c>
      <c r="I99" s="15" t="str">
        <f t="shared" si="41"/>
        <v>NWT</v>
      </c>
      <c r="J99" s="43"/>
      <c r="K99" s="43"/>
      <c r="L99" s="44"/>
      <c r="M99" s="44"/>
      <c r="N99" s="44"/>
      <c r="O99" s="44"/>
      <c r="P99" s="44"/>
    </row>
    <row r="100" spans="1:16" x14ac:dyDescent="0.2">
      <c r="A100" s="15" t="s">
        <v>44</v>
      </c>
      <c r="B100" s="15" t="s">
        <v>82</v>
      </c>
      <c r="C100" s="15" t="s">
        <v>83</v>
      </c>
      <c r="D100" s="15" t="s">
        <v>37</v>
      </c>
      <c r="E100" s="15" t="s">
        <v>28</v>
      </c>
      <c r="F100" s="41">
        <v>1.6399999999999997</v>
      </c>
      <c r="G100" s="41">
        <v>4.5200000000000005</v>
      </c>
      <c r="I100" s="15" t="str">
        <f t="shared" si="41"/>
        <v>NWT</v>
      </c>
      <c r="J100" s="43"/>
      <c r="K100" s="43"/>
      <c r="L100" s="44"/>
      <c r="M100" s="44"/>
      <c r="N100" s="44"/>
      <c r="O100" s="44"/>
      <c r="P100" s="44"/>
    </row>
    <row r="101" spans="1:16" x14ac:dyDescent="0.2">
      <c r="A101" s="15" t="s">
        <v>44</v>
      </c>
      <c r="B101" s="15" t="s">
        <v>84</v>
      </c>
      <c r="C101" s="15" t="s">
        <v>85</v>
      </c>
      <c r="D101" s="15" t="s">
        <v>37</v>
      </c>
      <c r="E101" s="15" t="s">
        <v>28</v>
      </c>
      <c r="F101" s="41">
        <v>-1.1000000000000001</v>
      </c>
      <c r="G101" s="41">
        <v>-4.8</v>
      </c>
      <c r="I101" s="15" t="str">
        <f t="shared" si="41"/>
        <v>NWT</v>
      </c>
      <c r="J101" s="43"/>
      <c r="K101" s="43"/>
      <c r="L101" s="44"/>
      <c r="M101" s="44"/>
      <c r="N101" s="44"/>
      <c r="O101" s="44"/>
      <c r="P101" s="44"/>
    </row>
    <row r="102" spans="1:16" x14ac:dyDescent="0.2">
      <c r="A102" s="15" t="s">
        <v>44</v>
      </c>
      <c r="B102" s="15" t="s">
        <v>86</v>
      </c>
      <c r="C102" s="15" t="s">
        <v>87</v>
      </c>
      <c r="D102" s="15" t="s">
        <v>37</v>
      </c>
      <c r="E102" s="15" t="s">
        <v>28</v>
      </c>
      <c r="F102" s="41">
        <v>-1.5</v>
      </c>
      <c r="G102" s="41">
        <v>-0.13</v>
      </c>
      <c r="I102" s="15" t="str">
        <f t="shared" si="41"/>
        <v>NWT</v>
      </c>
      <c r="J102" s="43"/>
      <c r="K102" s="43"/>
      <c r="L102" s="44"/>
      <c r="M102" s="44"/>
      <c r="N102" s="44"/>
      <c r="O102" s="44"/>
      <c r="P102" s="44"/>
    </row>
    <row r="103" spans="1:16" x14ac:dyDescent="0.2">
      <c r="A103" s="15" t="s">
        <v>44</v>
      </c>
      <c r="B103" s="15" t="s">
        <v>88</v>
      </c>
      <c r="C103" s="15" t="s">
        <v>89</v>
      </c>
      <c r="D103" s="15" t="s">
        <v>37</v>
      </c>
      <c r="E103" s="15" t="s">
        <v>28</v>
      </c>
      <c r="F103" s="41">
        <v>0</v>
      </c>
      <c r="G103" s="41">
        <v>0</v>
      </c>
      <c r="I103" s="15" t="str">
        <f t="shared" si="41"/>
        <v>NWT</v>
      </c>
      <c r="J103" s="43"/>
      <c r="K103" s="43"/>
      <c r="L103" s="44"/>
      <c r="M103" s="44"/>
      <c r="N103" s="44"/>
      <c r="O103" s="44"/>
      <c r="P103" s="44"/>
    </row>
    <row r="104" spans="1:16" x14ac:dyDescent="0.2">
      <c r="A104" s="15" t="s">
        <v>45</v>
      </c>
      <c r="B104" s="15" t="s">
        <v>70</v>
      </c>
      <c r="C104" s="15" t="s">
        <v>71</v>
      </c>
      <c r="D104" s="15" t="s">
        <v>27</v>
      </c>
      <c r="E104" s="15" t="s">
        <v>28</v>
      </c>
      <c r="F104" s="41">
        <v>22.43990605338988</v>
      </c>
      <c r="G104" s="41">
        <v>23.579853280902086</v>
      </c>
      <c r="I104" s="15" t="str">
        <f>A104</f>
        <v>WSX</v>
      </c>
      <c r="J104" s="15" t="s">
        <v>72</v>
      </c>
      <c r="K104" s="15" t="str">
        <f>I104&amp;J104</f>
        <v>WSXWR</v>
      </c>
      <c r="L104" s="42">
        <f>F104</f>
        <v>22.43990605338988</v>
      </c>
      <c r="M104" s="42">
        <f>G112/100</f>
        <v>6.2000000000000006E-3</v>
      </c>
      <c r="N104" s="42">
        <f>$N$3</f>
        <v>1.0416666666666667</v>
      </c>
      <c r="O104" s="42">
        <f>M104+N104</f>
        <v>1.0478666666666667</v>
      </c>
      <c r="P104" s="42">
        <f>L104*O104</f>
        <v>23.51402955647881</v>
      </c>
    </row>
    <row r="105" spans="1:16" x14ac:dyDescent="0.2">
      <c r="A105" s="15" t="s">
        <v>45</v>
      </c>
      <c r="B105" s="15" t="s">
        <v>73</v>
      </c>
      <c r="C105" s="15" t="s">
        <v>74</v>
      </c>
      <c r="D105" s="15" t="s">
        <v>27</v>
      </c>
      <c r="E105" s="15" t="s">
        <v>28</v>
      </c>
      <c r="F105" s="41">
        <v>179.08839435113003</v>
      </c>
      <c r="G105" s="41">
        <v>187.54136656450336</v>
      </c>
      <c r="I105" s="15" t="str">
        <f t="shared" ref="I105:I115" si="47">A105</f>
        <v>WSX</v>
      </c>
      <c r="J105" s="15" t="s">
        <v>75</v>
      </c>
      <c r="K105" s="15" t="str">
        <f t="shared" ref="K105:K107" si="48">I105&amp;J105</f>
        <v>WSXWN</v>
      </c>
      <c r="L105" s="42">
        <f t="shared" ref="L105:L107" si="49">F105</f>
        <v>179.08839435113003</v>
      </c>
      <c r="M105" s="42">
        <f>G113/100</f>
        <v>2.6499999999999999E-2</v>
      </c>
      <c r="N105" s="42">
        <f t="shared" ref="N105:N107" si="50">$N$3</f>
        <v>1.0416666666666667</v>
      </c>
      <c r="O105" s="42">
        <f t="shared" ref="O105:O107" si="51">M105+N105</f>
        <v>1.0681666666666667</v>
      </c>
      <c r="P105" s="42">
        <f t="shared" ref="P105:P107" si="52">L105*O105</f>
        <v>191.29625323273208</v>
      </c>
    </row>
    <row r="106" spans="1:16" x14ac:dyDescent="0.2">
      <c r="A106" s="15" t="s">
        <v>45</v>
      </c>
      <c r="B106" s="15" t="s">
        <v>76</v>
      </c>
      <c r="C106" s="15" t="s">
        <v>77</v>
      </c>
      <c r="D106" s="15" t="s">
        <v>27</v>
      </c>
      <c r="E106" s="15" t="s">
        <v>28</v>
      </c>
      <c r="F106" s="41">
        <v>306.32307501753712</v>
      </c>
      <c r="G106" s="41">
        <v>324.27360721356479</v>
      </c>
      <c r="I106" s="15" t="str">
        <f t="shared" si="47"/>
        <v>WSX</v>
      </c>
      <c r="J106" s="15" t="s">
        <v>78</v>
      </c>
      <c r="K106" s="15" t="str">
        <f t="shared" si="48"/>
        <v>WSXWWN</v>
      </c>
      <c r="L106" s="42">
        <f t="shared" si="49"/>
        <v>306.32307501753712</v>
      </c>
      <c r="M106" s="42">
        <f>G114/100</f>
        <v>1.84E-2</v>
      </c>
      <c r="N106" s="42">
        <f t="shared" si="50"/>
        <v>1.0416666666666667</v>
      </c>
      <c r="O106" s="42">
        <f t="shared" si="51"/>
        <v>1.0600666666666667</v>
      </c>
      <c r="P106" s="42">
        <f t="shared" si="52"/>
        <v>324.72288105692388</v>
      </c>
    </row>
    <row r="107" spans="1:16" x14ac:dyDescent="0.2">
      <c r="A107" s="15" t="s">
        <v>45</v>
      </c>
      <c r="B107" s="15" t="s">
        <v>79</v>
      </c>
      <c r="C107" s="15" t="s">
        <v>80</v>
      </c>
      <c r="D107" s="15" t="s">
        <v>27</v>
      </c>
      <c r="E107" s="15" t="s">
        <v>28</v>
      </c>
      <c r="F107" s="41">
        <v>0</v>
      </c>
      <c r="G107" s="41">
        <v>0</v>
      </c>
      <c r="I107" s="15" t="str">
        <f t="shared" si="47"/>
        <v>WSX</v>
      </c>
      <c r="J107" s="15" t="s">
        <v>81</v>
      </c>
      <c r="K107" s="15" t="str">
        <f t="shared" si="48"/>
        <v>WSXDMMY</v>
      </c>
      <c r="L107" s="42">
        <f t="shared" si="49"/>
        <v>0</v>
      </c>
      <c r="M107" s="42">
        <f>G115/100</f>
        <v>0</v>
      </c>
      <c r="N107" s="42">
        <f t="shared" si="50"/>
        <v>1.0416666666666667</v>
      </c>
      <c r="O107" s="42">
        <f t="shared" si="51"/>
        <v>1.0416666666666667</v>
      </c>
      <c r="P107" s="42">
        <f t="shared" si="52"/>
        <v>0</v>
      </c>
    </row>
    <row r="108" spans="1:16" x14ac:dyDescent="0.2">
      <c r="A108" s="15" t="s">
        <v>45</v>
      </c>
      <c r="B108" s="15" t="s">
        <v>25</v>
      </c>
      <c r="C108" s="15" t="s">
        <v>26</v>
      </c>
      <c r="D108" s="15" t="s">
        <v>27</v>
      </c>
      <c r="E108" s="15" t="s">
        <v>28</v>
      </c>
      <c r="F108" s="41">
        <v>22.43990605338988</v>
      </c>
      <c r="G108" s="41">
        <v>23.58765710982183</v>
      </c>
      <c r="I108" s="15" t="str">
        <f t="shared" si="47"/>
        <v>WSX</v>
      </c>
      <c r="J108" s="43"/>
      <c r="K108" s="43"/>
      <c r="L108" s="44"/>
      <c r="M108" s="44"/>
      <c r="N108" s="44"/>
      <c r="O108" s="44"/>
      <c r="P108" s="44"/>
    </row>
    <row r="109" spans="1:16" x14ac:dyDescent="0.2">
      <c r="A109" s="15" t="s">
        <v>45</v>
      </c>
      <c r="B109" s="15" t="s">
        <v>29</v>
      </c>
      <c r="C109" s="15" t="s">
        <v>30</v>
      </c>
      <c r="D109" s="15" t="s">
        <v>27</v>
      </c>
      <c r="E109" s="15" t="s">
        <v>28</v>
      </c>
      <c r="F109" s="41">
        <v>179.08839435113003</v>
      </c>
      <c r="G109" s="41">
        <v>191.89330591390515</v>
      </c>
      <c r="I109" s="15" t="str">
        <f t="shared" si="47"/>
        <v>WSX</v>
      </c>
      <c r="J109" s="43"/>
      <c r="K109" s="43"/>
      <c r="L109" s="44"/>
      <c r="M109" s="44"/>
      <c r="N109" s="44"/>
      <c r="O109" s="44"/>
      <c r="P109" s="44"/>
    </row>
    <row r="110" spans="1:16" x14ac:dyDescent="0.2">
      <c r="A110" s="15" t="s">
        <v>45</v>
      </c>
      <c r="B110" s="15" t="s">
        <v>31</v>
      </c>
      <c r="C110" s="15" t="s">
        <v>32</v>
      </c>
      <c r="D110" s="15" t="s">
        <v>27</v>
      </c>
      <c r="E110" s="15" t="s">
        <v>28</v>
      </c>
      <c r="F110" s="41">
        <v>306.32307501753712</v>
      </c>
      <c r="G110" s="41">
        <v>325.74431771392398</v>
      </c>
      <c r="I110" s="15" t="str">
        <f t="shared" si="47"/>
        <v>WSX</v>
      </c>
      <c r="J110" s="43"/>
      <c r="K110" s="43"/>
      <c r="L110" s="44"/>
      <c r="M110" s="44"/>
      <c r="N110" s="44"/>
      <c r="O110" s="44"/>
      <c r="P110" s="44"/>
    </row>
    <row r="111" spans="1:16" x14ac:dyDescent="0.2">
      <c r="A111" s="15" t="s">
        <v>45</v>
      </c>
      <c r="B111" s="15" t="s">
        <v>33</v>
      </c>
      <c r="C111" s="15" t="s">
        <v>34</v>
      </c>
      <c r="D111" s="15" t="s">
        <v>27</v>
      </c>
      <c r="E111" s="15" t="s">
        <v>28</v>
      </c>
      <c r="F111" s="41">
        <v>0</v>
      </c>
      <c r="G111" s="41">
        <v>0</v>
      </c>
      <c r="I111" s="15" t="str">
        <f t="shared" si="47"/>
        <v>WSX</v>
      </c>
      <c r="J111" s="43"/>
      <c r="K111" s="43"/>
      <c r="L111" s="44"/>
      <c r="M111" s="44"/>
      <c r="N111" s="44"/>
      <c r="O111" s="44"/>
      <c r="P111" s="44"/>
    </row>
    <row r="112" spans="1:16" x14ac:dyDescent="0.2">
      <c r="A112" s="15" t="s">
        <v>45</v>
      </c>
      <c r="B112" s="15" t="s">
        <v>82</v>
      </c>
      <c r="C112" s="15" t="s">
        <v>83</v>
      </c>
      <c r="D112" s="15" t="s">
        <v>37</v>
      </c>
      <c r="E112" s="15" t="s">
        <v>28</v>
      </c>
      <c r="F112" s="41">
        <v>0.46999999999999992</v>
      </c>
      <c r="G112" s="41">
        <v>0.62000000000000011</v>
      </c>
      <c r="I112" s="15" t="str">
        <f t="shared" si="47"/>
        <v>WSX</v>
      </c>
      <c r="J112" s="43"/>
      <c r="K112" s="43"/>
      <c r="L112" s="44"/>
      <c r="M112" s="44"/>
      <c r="N112" s="44"/>
      <c r="O112" s="44"/>
      <c r="P112" s="44"/>
    </row>
    <row r="113" spans="1:16" x14ac:dyDescent="0.2">
      <c r="A113" s="15" t="s">
        <v>45</v>
      </c>
      <c r="B113" s="15" t="s">
        <v>84</v>
      </c>
      <c r="C113" s="15" t="s">
        <v>85</v>
      </c>
      <c r="D113" s="15" t="s">
        <v>37</v>
      </c>
      <c r="E113" s="15" t="s">
        <v>28</v>
      </c>
      <c r="F113" s="41">
        <v>-0.13</v>
      </c>
      <c r="G113" s="41">
        <v>2.65</v>
      </c>
      <c r="I113" s="15" t="str">
        <f t="shared" si="47"/>
        <v>WSX</v>
      </c>
      <c r="J113" s="43"/>
      <c r="K113" s="43"/>
      <c r="L113" s="44"/>
      <c r="M113" s="44"/>
      <c r="N113" s="44"/>
      <c r="O113" s="44"/>
      <c r="P113" s="44"/>
    </row>
    <row r="114" spans="1:16" x14ac:dyDescent="0.2">
      <c r="A114" s="15" t="s">
        <v>45</v>
      </c>
      <c r="B114" s="15" t="s">
        <v>86</v>
      </c>
      <c r="C114" s="15" t="s">
        <v>87</v>
      </c>
      <c r="D114" s="15" t="s">
        <v>37</v>
      </c>
      <c r="E114" s="15" t="s">
        <v>28</v>
      </c>
      <c r="F114" s="41">
        <v>-1.1599999999999999</v>
      </c>
      <c r="G114" s="41">
        <v>1.8399999999999999</v>
      </c>
      <c r="I114" s="15" t="str">
        <f t="shared" si="47"/>
        <v>WSX</v>
      </c>
      <c r="J114" s="43"/>
      <c r="K114" s="43"/>
      <c r="L114" s="44"/>
      <c r="M114" s="44"/>
      <c r="N114" s="44"/>
      <c r="O114" s="44"/>
      <c r="P114" s="44"/>
    </row>
    <row r="115" spans="1:16" x14ac:dyDescent="0.2">
      <c r="A115" s="15" t="s">
        <v>45</v>
      </c>
      <c r="B115" s="15" t="s">
        <v>88</v>
      </c>
      <c r="C115" s="15" t="s">
        <v>89</v>
      </c>
      <c r="D115" s="15" t="s">
        <v>37</v>
      </c>
      <c r="E115" s="15" t="s">
        <v>28</v>
      </c>
      <c r="F115" s="41">
        <v>0</v>
      </c>
      <c r="G115" s="41">
        <v>0</v>
      </c>
      <c r="I115" s="15" t="str">
        <f t="shared" si="47"/>
        <v>WSX</v>
      </c>
      <c r="J115" s="43"/>
      <c r="K115" s="43"/>
      <c r="L115" s="44"/>
      <c r="M115" s="44"/>
      <c r="N115" s="44"/>
      <c r="O115" s="44"/>
      <c r="P115" s="44"/>
    </row>
    <row r="116" spans="1:16" x14ac:dyDescent="0.2">
      <c r="A116" s="15" t="s">
        <v>46</v>
      </c>
      <c r="B116" s="15" t="s">
        <v>70</v>
      </c>
      <c r="C116" s="15" t="s">
        <v>71</v>
      </c>
      <c r="D116" s="15" t="s">
        <v>27</v>
      </c>
      <c r="E116" s="15" t="s">
        <v>28</v>
      </c>
      <c r="F116" s="41">
        <v>80.676547751796193</v>
      </c>
      <c r="G116" s="41">
        <v>85.718831986283448</v>
      </c>
      <c r="I116" s="15" t="str">
        <f>A116</f>
        <v>YKY</v>
      </c>
      <c r="J116" s="15" t="s">
        <v>72</v>
      </c>
      <c r="K116" s="15" t="str">
        <f>I116&amp;J116</f>
        <v>YKYWR</v>
      </c>
      <c r="L116" s="42">
        <f>F116</f>
        <v>80.676547751796193</v>
      </c>
      <c r="M116" s="42">
        <f>G124/100</f>
        <v>1.9199999999999998E-2</v>
      </c>
      <c r="N116" s="42">
        <f>$N$3</f>
        <v>1.0416666666666667</v>
      </c>
      <c r="O116" s="42">
        <f>M116+N116</f>
        <v>1.0608666666666668</v>
      </c>
      <c r="P116" s="42">
        <f>L116*O116</f>
        <v>85.587060291622208</v>
      </c>
    </row>
    <row r="117" spans="1:16" x14ac:dyDescent="0.2">
      <c r="A117" s="15" t="s">
        <v>46</v>
      </c>
      <c r="B117" s="15" t="s">
        <v>73</v>
      </c>
      <c r="C117" s="15" t="s">
        <v>74</v>
      </c>
      <c r="D117" s="15" t="s">
        <v>27</v>
      </c>
      <c r="E117" s="15" t="s">
        <v>28</v>
      </c>
      <c r="F117" s="41">
        <v>466.60399658564017</v>
      </c>
      <c r="G117" s="41">
        <v>543.2203728250023</v>
      </c>
      <c r="I117" s="15" t="str">
        <f t="shared" ref="I117:I127" si="53">A117</f>
        <v>YKY</v>
      </c>
      <c r="J117" s="15" t="s">
        <v>75</v>
      </c>
      <c r="K117" s="15" t="str">
        <f t="shared" ref="K117:K119" si="54">I117&amp;J117</f>
        <v>YKYWN</v>
      </c>
      <c r="L117" s="42">
        <f t="shared" ref="L117:L119" si="55">F117</f>
        <v>466.60399658564017</v>
      </c>
      <c r="M117" s="42">
        <f>G125/100</f>
        <v>5.4400000000000004E-2</v>
      </c>
      <c r="N117" s="42">
        <f t="shared" ref="N117:N119" si="56">$N$3</f>
        <v>1.0416666666666667</v>
      </c>
      <c r="O117" s="42">
        <f t="shared" ref="O117:O119" si="57">M117+N117</f>
        <v>1.0960666666666667</v>
      </c>
      <c r="P117" s="42">
        <f t="shared" ref="P117:P119" si="58">L117*O117</f>
        <v>511.42908719096738</v>
      </c>
    </row>
    <row r="118" spans="1:16" x14ac:dyDescent="0.2">
      <c r="A118" s="15" t="s">
        <v>46</v>
      </c>
      <c r="B118" s="15" t="s">
        <v>76</v>
      </c>
      <c r="C118" s="15" t="s">
        <v>77</v>
      </c>
      <c r="D118" s="15" t="s">
        <v>27</v>
      </c>
      <c r="E118" s="15" t="s">
        <v>28</v>
      </c>
      <c r="F118" s="41">
        <v>555.95741646226315</v>
      </c>
      <c r="G118" s="41">
        <v>574.80437288033374</v>
      </c>
      <c r="I118" s="15" t="str">
        <f t="shared" si="53"/>
        <v>YKY</v>
      </c>
      <c r="J118" s="15" t="s">
        <v>78</v>
      </c>
      <c r="K118" s="15" t="str">
        <f t="shared" si="54"/>
        <v>YKYWWN</v>
      </c>
      <c r="L118" s="42">
        <f t="shared" si="55"/>
        <v>555.95741646226315</v>
      </c>
      <c r="M118" s="42">
        <f>G126/100</f>
        <v>-2.3800000000000002E-2</v>
      </c>
      <c r="N118" s="42">
        <f t="shared" si="56"/>
        <v>1.0416666666666667</v>
      </c>
      <c r="O118" s="42">
        <f t="shared" si="57"/>
        <v>1.0178666666666667</v>
      </c>
      <c r="P118" s="42">
        <f t="shared" si="58"/>
        <v>565.8905223030556</v>
      </c>
    </row>
    <row r="119" spans="1:16" x14ac:dyDescent="0.2">
      <c r="A119" s="15" t="s">
        <v>46</v>
      </c>
      <c r="B119" s="15" t="s">
        <v>79</v>
      </c>
      <c r="C119" s="15" t="s">
        <v>80</v>
      </c>
      <c r="D119" s="15" t="s">
        <v>27</v>
      </c>
      <c r="E119" s="15" t="s">
        <v>28</v>
      </c>
      <c r="F119" s="41">
        <v>0</v>
      </c>
      <c r="G119" s="41">
        <v>0</v>
      </c>
      <c r="I119" s="15" t="str">
        <f t="shared" si="53"/>
        <v>YKY</v>
      </c>
      <c r="J119" s="15" t="s">
        <v>81</v>
      </c>
      <c r="K119" s="15" t="str">
        <f t="shared" si="54"/>
        <v>YKYDMMY</v>
      </c>
      <c r="L119" s="42">
        <f t="shared" si="55"/>
        <v>0</v>
      </c>
      <c r="M119" s="42">
        <f>G127/100</f>
        <v>0</v>
      </c>
      <c r="N119" s="42">
        <f t="shared" si="56"/>
        <v>1.0416666666666667</v>
      </c>
      <c r="O119" s="42">
        <f t="shared" si="57"/>
        <v>1.0416666666666667</v>
      </c>
      <c r="P119" s="42">
        <f t="shared" si="58"/>
        <v>0</v>
      </c>
    </row>
    <row r="120" spans="1:16" x14ac:dyDescent="0.2">
      <c r="A120" s="15" t="s">
        <v>46</v>
      </c>
      <c r="B120" s="15" t="s">
        <v>25</v>
      </c>
      <c r="C120" s="15" t="s">
        <v>26</v>
      </c>
      <c r="D120" s="15" t="s">
        <v>27</v>
      </c>
      <c r="E120" s="15" t="s">
        <v>28</v>
      </c>
      <c r="F120" s="41">
        <v>80.676547751796193</v>
      </c>
      <c r="G120" s="41">
        <v>85.853070789269694</v>
      </c>
      <c r="I120" s="15" t="str">
        <f t="shared" si="53"/>
        <v>YKY</v>
      </c>
      <c r="J120" s="43"/>
      <c r="K120" s="43"/>
      <c r="L120" s="44"/>
      <c r="M120" s="44"/>
      <c r="N120" s="44"/>
      <c r="O120" s="44"/>
      <c r="P120" s="44"/>
    </row>
    <row r="121" spans="1:16" x14ac:dyDescent="0.2">
      <c r="A121" s="15" t="s">
        <v>46</v>
      </c>
      <c r="B121" s="15" t="s">
        <v>29</v>
      </c>
      <c r="C121" s="15" t="s">
        <v>30</v>
      </c>
      <c r="D121" s="15" t="s">
        <v>27</v>
      </c>
      <c r="E121" s="15" t="s">
        <v>28</v>
      </c>
      <c r="F121" s="41">
        <v>466.60399658564017</v>
      </c>
      <c r="G121" s="41">
        <v>512.963286505724</v>
      </c>
      <c r="I121" s="15" t="str">
        <f t="shared" si="53"/>
        <v>YKY</v>
      </c>
      <c r="J121" s="43"/>
      <c r="K121" s="43"/>
      <c r="L121" s="44"/>
      <c r="M121" s="44"/>
      <c r="N121" s="44"/>
      <c r="O121" s="44"/>
      <c r="P121" s="44"/>
    </row>
    <row r="122" spans="1:16" x14ac:dyDescent="0.2">
      <c r="A122" s="15" t="s">
        <v>46</v>
      </c>
      <c r="B122" s="15" t="s">
        <v>31</v>
      </c>
      <c r="C122" s="15" t="s">
        <v>32</v>
      </c>
      <c r="D122" s="15" t="s">
        <v>27</v>
      </c>
      <c r="E122" s="15" t="s">
        <v>28</v>
      </c>
      <c r="F122" s="41">
        <v>555.95741646226315</v>
      </c>
      <c r="G122" s="41">
        <v>567.71656373596329</v>
      </c>
      <c r="I122" s="15" t="str">
        <f t="shared" si="53"/>
        <v>YKY</v>
      </c>
      <c r="J122" s="43"/>
      <c r="K122" s="43"/>
      <c r="L122" s="44"/>
      <c r="M122" s="44"/>
      <c r="N122" s="44"/>
      <c r="O122" s="44"/>
      <c r="P122" s="44"/>
    </row>
    <row r="123" spans="1:16" x14ac:dyDescent="0.2">
      <c r="A123" s="15" t="s">
        <v>46</v>
      </c>
      <c r="B123" s="15" t="s">
        <v>33</v>
      </c>
      <c r="C123" s="15" t="s">
        <v>34</v>
      </c>
      <c r="D123" s="15" t="s">
        <v>27</v>
      </c>
      <c r="E123" s="15" t="s">
        <v>28</v>
      </c>
      <c r="F123" s="41">
        <v>0</v>
      </c>
      <c r="G123" s="41">
        <v>0</v>
      </c>
      <c r="I123" s="15" t="str">
        <f t="shared" si="53"/>
        <v>YKY</v>
      </c>
      <c r="J123" s="43"/>
      <c r="K123" s="43"/>
      <c r="L123" s="44"/>
      <c r="M123" s="44"/>
      <c r="N123" s="44"/>
      <c r="O123" s="44"/>
      <c r="P123" s="44"/>
    </row>
    <row r="124" spans="1:16" x14ac:dyDescent="0.2">
      <c r="A124" s="15" t="s">
        <v>46</v>
      </c>
      <c r="B124" s="15" t="s">
        <v>82</v>
      </c>
      <c r="C124" s="15" t="s">
        <v>83</v>
      </c>
      <c r="D124" s="15" t="s">
        <v>37</v>
      </c>
      <c r="E124" s="15" t="s">
        <v>28</v>
      </c>
      <c r="F124" s="41">
        <v>1.83</v>
      </c>
      <c r="G124" s="41">
        <v>1.92</v>
      </c>
      <c r="I124" s="15" t="str">
        <f t="shared" si="53"/>
        <v>YKY</v>
      </c>
      <c r="J124" s="43"/>
      <c r="K124" s="43"/>
      <c r="L124" s="44"/>
      <c r="M124" s="44"/>
      <c r="N124" s="44"/>
      <c r="O124" s="44"/>
      <c r="P124" s="44"/>
    </row>
    <row r="125" spans="1:16" x14ac:dyDescent="0.2">
      <c r="A125" s="15" t="s">
        <v>46</v>
      </c>
      <c r="B125" s="15" t="s">
        <v>84</v>
      </c>
      <c r="C125" s="15" t="s">
        <v>85</v>
      </c>
      <c r="D125" s="15" t="s">
        <v>37</v>
      </c>
      <c r="E125" s="15" t="s">
        <v>28</v>
      </c>
      <c r="F125" s="41">
        <v>-0.36</v>
      </c>
      <c r="G125" s="41">
        <v>5.44</v>
      </c>
      <c r="I125" s="15" t="str">
        <f t="shared" si="53"/>
        <v>YKY</v>
      </c>
      <c r="J125" s="43"/>
      <c r="K125" s="43"/>
      <c r="L125" s="44"/>
      <c r="M125" s="44"/>
      <c r="N125" s="44"/>
      <c r="O125" s="44"/>
      <c r="P125" s="44"/>
    </row>
    <row r="126" spans="1:16" x14ac:dyDescent="0.2">
      <c r="A126" s="15" t="s">
        <v>46</v>
      </c>
      <c r="B126" s="15" t="s">
        <v>86</v>
      </c>
      <c r="C126" s="15" t="s">
        <v>87</v>
      </c>
      <c r="D126" s="15" t="s">
        <v>37</v>
      </c>
      <c r="E126" s="15" t="s">
        <v>28</v>
      </c>
      <c r="F126" s="41">
        <v>-2.0099999999999998</v>
      </c>
      <c r="G126" s="41">
        <v>-2.3800000000000003</v>
      </c>
      <c r="I126" s="15" t="str">
        <f t="shared" si="53"/>
        <v>YKY</v>
      </c>
      <c r="J126" s="43"/>
      <c r="K126" s="43"/>
      <c r="L126" s="44"/>
      <c r="M126" s="44"/>
      <c r="N126" s="44"/>
      <c r="O126" s="44"/>
      <c r="P126" s="44"/>
    </row>
    <row r="127" spans="1:16" x14ac:dyDescent="0.2">
      <c r="A127" s="15" t="s">
        <v>46</v>
      </c>
      <c r="B127" s="15" t="s">
        <v>88</v>
      </c>
      <c r="C127" s="15" t="s">
        <v>89</v>
      </c>
      <c r="D127" s="15" t="s">
        <v>37</v>
      </c>
      <c r="E127" s="15" t="s">
        <v>28</v>
      </c>
      <c r="F127" s="41">
        <v>0</v>
      </c>
      <c r="G127" s="41">
        <v>0</v>
      </c>
      <c r="I127" s="15" t="str">
        <f t="shared" si="53"/>
        <v>YKY</v>
      </c>
      <c r="J127" s="43"/>
      <c r="K127" s="43"/>
      <c r="L127" s="44"/>
      <c r="M127" s="44"/>
      <c r="N127" s="44"/>
      <c r="O127" s="44"/>
      <c r="P127" s="44"/>
    </row>
    <row r="128" spans="1:16" x14ac:dyDescent="0.2">
      <c r="A128" s="15" t="s">
        <v>47</v>
      </c>
      <c r="B128" s="15" t="s">
        <v>70</v>
      </c>
      <c r="C128" s="15" t="s">
        <v>71</v>
      </c>
      <c r="D128" s="15" t="s">
        <v>27</v>
      </c>
      <c r="E128" s="15" t="s">
        <v>28</v>
      </c>
      <c r="F128" s="41">
        <v>57.993446180261351</v>
      </c>
      <c r="G128" s="41">
        <v>58.266015377308577</v>
      </c>
      <c r="I128" s="15" t="str">
        <f>A128</f>
        <v>AFW</v>
      </c>
      <c r="J128" s="15" t="s">
        <v>72</v>
      </c>
      <c r="K128" s="15" t="str">
        <f>I128&amp;J128</f>
        <v>AFWWR</v>
      </c>
      <c r="L128" s="42">
        <f>F128</f>
        <v>57.993446180261351</v>
      </c>
      <c r="M128" s="42">
        <f>G136/100</f>
        <v>-1.04E-2</v>
      </c>
      <c r="N128" s="42">
        <f>$N$3</f>
        <v>1.0416666666666667</v>
      </c>
      <c r="O128" s="42">
        <f>M128+N128</f>
        <v>1.0312666666666668</v>
      </c>
      <c r="P128" s="42">
        <f>L128*O128</f>
        <v>59.806707930830861</v>
      </c>
    </row>
    <row r="129" spans="1:16" x14ac:dyDescent="0.2">
      <c r="A129" s="15" t="s">
        <v>47</v>
      </c>
      <c r="B129" s="15" t="s">
        <v>73</v>
      </c>
      <c r="C129" s="15" t="s">
        <v>74</v>
      </c>
      <c r="D129" s="15" t="s">
        <v>27</v>
      </c>
      <c r="E129" s="15" t="s">
        <v>28</v>
      </c>
      <c r="F129" s="41">
        <v>273.19901123837747</v>
      </c>
      <c r="G129" s="41">
        <v>295.19153164306687</v>
      </c>
      <c r="I129" s="15" t="str">
        <f t="shared" ref="I129:I139" si="59">A129</f>
        <v>AFW</v>
      </c>
      <c r="J129" s="15" t="s">
        <v>75</v>
      </c>
      <c r="K129" s="15" t="str">
        <f t="shared" ref="K129:K131" si="60">I129&amp;J129</f>
        <v>AFWWN</v>
      </c>
      <c r="L129" s="42">
        <f t="shared" ref="L129:L131" si="61">F129</f>
        <v>273.19901123837747</v>
      </c>
      <c r="M129" s="42">
        <f>G137/100</f>
        <v>-1.6299999999999999E-2</v>
      </c>
      <c r="N129" s="42">
        <f t="shared" ref="N129:N131" si="62">$N$3</f>
        <v>1.0416666666666667</v>
      </c>
      <c r="O129" s="42">
        <f t="shared" ref="O129:O131" si="63">M129+N129</f>
        <v>1.0253666666666668</v>
      </c>
      <c r="P129" s="42">
        <f t="shared" ref="P129:P131" si="64">L129*O129</f>
        <v>280.12915949012432</v>
      </c>
    </row>
    <row r="130" spans="1:16" x14ac:dyDescent="0.2">
      <c r="A130" s="15" t="s">
        <v>47</v>
      </c>
      <c r="B130" s="15" t="s">
        <v>76</v>
      </c>
      <c r="C130" s="15" t="s">
        <v>77</v>
      </c>
      <c r="D130" s="15" t="s">
        <v>27</v>
      </c>
      <c r="E130" s="15" t="s">
        <v>28</v>
      </c>
      <c r="F130" s="41">
        <v>0</v>
      </c>
      <c r="G130" s="41">
        <v>0</v>
      </c>
      <c r="I130" s="15" t="str">
        <f t="shared" si="59"/>
        <v>AFW</v>
      </c>
      <c r="J130" s="15" t="s">
        <v>78</v>
      </c>
      <c r="K130" s="15" t="str">
        <f t="shared" si="60"/>
        <v>AFWWWN</v>
      </c>
      <c r="L130" s="42">
        <f t="shared" si="61"/>
        <v>0</v>
      </c>
      <c r="M130" s="42">
        <f>G138/100</f>
        <v>0</v>
      </c>
      <c r="N130" s="42">
        <f t="shared" si="62"/>
        <v>1.0416666666666667</v>
      </c>
      <c r="O130" s="42">
        <f t="shared" si="63"/>
        <v>1.0416666666666667</v>
      </c>
      <c r="P130" s="42">
        <f t="shared" si="64"/>
        <v>0</v>
      </c>
    </row>
    <row r="131" spans="1:16" x14ac:dyDescent="0.2">
      <c r="A131" s="15" t="s">
        <v>47</v>
      </c>
      <c r="B131" s="15" t="s">
        <v>79</v>
      </c>
      <c r="C131" s="15" t="s">
        <v>80</v>
      </c>
      <c r="D131" s="15" t="s">
        <v>27</v>
      </c>
      <c r="E131" s="15" t="s">
        <v>28</v>
      </c>
      <c r="F131" s="41">
        <v>0</v>
      </c>
      <c r="G131" s="41">
        <v>0</v>
      </c>
      <c r="I131" s="15" t="str">
        <f t="shared" si="59"/>
        <v>AFW</v>
      </c>
      <c r="J131" s="15" t="s">
        <v>81</v>
      </c>
      <c r="K131" s="15" t="str">
        <f t="shared" si="60"/>
        <v>AFWDMMY</v>
      </c>
      <c r="L131" s="42">
        <f t="shared" si="61"/>
        <v>0</v>
      </c>
      <c r="M131" s="42">
        <f>G139/100</f>
        <v>0</v>
      </c>
      <c r="N131" s="42">
        <f t="shared" si="62"/>
        <v>1.0416666666666667</v>
      </c>
      <c r="O131" s="42">
        <f t="shared" si="63"/>
        <v>1.0416666666666667</v>
      </c>
      <c r="P131" s="42">
        <f t="shared" si="64"/>
        <v>0</v>
      </c>
    </row>
    <row r="132" spans="1:16" x14ac:dyDescent="0.2">
      <c r="A132" s="15" t="s">
        <v>47</v>
      </c>
      <c r="B132" s="15" t="s">
        <v>25</v>
      </c>
      <c r="C132" s="15" t="s">
        <v>26</v>
      </c>
      <c r="D132" s="15" t="s">
        <v>27</v>
      </c>
      <c r="E132" s="15" t="s">
        <v>28</v>
      </c>
      <c r="F132" s="41">
        <v>57.993446180261351</v>
      </c>
      <c r="G132" s="41">
        <v>59.996077991689717</v>
      </c>
      <c r="I132" s="15" t="str">
        <f t="shared" si="59"/>
        <v>AFW</v>
      </c>
      <c r="J132" s="43"/>
      <c r="K132" s="43"/>
      <c r="L132" s="44"/>
      <c r="M132" s="44"/>
      <c r="N132" s="44"/>
      <c r="O132" s="44"/>
      <c r="P132" s="44"/>
    </row>
    <row r="133" spans="1:16" x14ac:dyDescent="0.2">
      <c r="A133" s="15" t="s">
        <v>47</v>
      </c>
      <c r="B133" s="15" t="s">
        <v>29</v>
      </c>
      <c r="C133" s="15" t="s">
        <v>30</v>
      </c>
      <c r="D133" s="15" t="s">
        <v>27</v>
      </c>
      <c r="E133" s="15" t="s">
        <v>28</v>
      </c>
      <c r="F133" s="41">
        <v>273.19901123837747</v>
      </c>
      <c r="G133" s="41">
        <v>281.0379107077805</v>
      </c>
      <c r="I133" s="15" t="str">
        <f t="shared" si="59"/>
        <v>AFW</v>
      </c>
      <c r="J133" s="43"/>
      <c r="K133" s="43"/>
      <c r="L133" s="44"/>
      <c r="M133" s="44"/>
      <c r="N133" s="44"/>
      <c r="O133" s="44"/>
      <c r="P133" s="44"/>
    </row>
    <row r="134" spans="1:16" x14ac:dyDescent="0.2">
      <c r="A134" s="15" t="s">
        <v>47</v>
      </c>
      <c r="B134" s="15" t="s">
        <v>31</v>
      </c>
      <c r="C134" s="15" t="s">
        <v>32</v>
      </c>
      <c r="D134" s="15" t="s">
        <v>27</v>
      </c>
      <c r="E134" s="15" t="s">
        <v>28</v>
      </c>
      <c r="F134" s="41">
        <v>0</v>
      </c>
      <c r="G134" s="41">
        <v>0</v>
      </c>
      <c r="I134" s="15" t="str">
        <f t="shared" si="59"/>
        <v>AFW</v>
      </c>
      <c r="J134" s="43"/>
      <c r="K134" s="43"/>
      <c r="L134" s="44"/>
      <c r="M134" s="44"/>
      <c r="N134" s="44"/>
      <c r="O134" s="44"/>
      <c r="P134" s="44"/>
    </row>
    <row r="135" spans="1:16" x14ac:dyDescent="0.2">
      <c r="A135" s="15" t="s">
        <v>47</v>
      </c>
      <c r="B135" s="15" t="s">
        <v>33</v>
      </c>
      <c r="C135" s="15" t="s">
        <v>34</v>
      </c>
      <c r="D135" s="15" t="s">
        <v>27</v>
      </c>
      <c r="E135" s="15" t="s">
        <v>28</v>
      </c>
      <c r="F135" s="41">
        <v>0</v>
      </c>
      <c r="G135" s="41">
        <v>0</v>
      </c>
      <c r="I135" s="15" t="str">
        <f t="shared" si="59"/>
        <v>AFW</v>
      </c>
      <c r="J135" s="43"/>
      <c r="K135" s="43"/>
      <c r="L135" s="44"/>
      <c r="M135" s="44"/>
      <c r="N135" s="44"/>
      <c r="O135" s="44"/>
      <c r="P135" s="44"/>
    </row>
    <row r="136" spans="1:16" x14ac:dyDescent="0.2">
      <c r="A136" s="15" t="s">
        <v>47</v>
      </c>
      <c r="B136" s="15" t="s">
        <v>82</v>
      </c>
      <c r="C136" s="15" t="s">
        <v>83</v>
      </c>
      <c r="D136" s="15" t="s">
        <v>37</v>
      </c>
      <c r="E136" s="15" t="s">
        <v>28</v>
      </c>
      <c r="F136" s="41">
        <v>11.15</v>
      </c>
      <c r="G136" s="41">
        <v>-1.04</v>
      </c>
      <c r="I136" s="15" t="str">
        <f t="shared" si="59"/>
        <v>AFW</v>
      </c>
      <c r="J136" s="43"/>
      <c r="K136" s="43"/>
      <c r="L136" s="44"/>
      <c r="M136" s="44"/>
      <c r="N136" s="44"/>
      <c r="O136" s="44"/>
      <c r="P136" s="44"/>
    </row>
    <row r="137" spans="1:16" x14ac:dyDescent="0.2">
      <c r="A137" s="15" t="s">
        <v>47</v>
      </c>
      <c r="B137" s="15" t="s">
        <v>84</v>
      </c>
      <c r="C137" s="15" t="s">
        <v>85</v>
      </c>
      <c r="D137" s="15" t="s">
        <v>37</v>
      </c>
      <c r="E137" s="15" t="s">
        <v>28</v>
      </c>
      <c r="F137" s="41">
        <v>3.2</v>
      </c>
      <c r="G137" s="41">
        <v>-1.63</v>
      </c>
      <c r="I137" s="15" t="str">
        <f t="shared" si="59"/>
        <v>AFW</v>
      </c>
      <c r="J137" s="43"/>
      <c r="K137" s="43"/>
      <c r="L137" s="44"/>
      <c r="M137" s="44"/>
      <c r="N137" s="44"/>
      <c r="O137" s="44"/>
      <c r="P137" s="44"/>
    </row>
    <row r="138" spans="1:16" x14ac:dyDescent="0.2">
      <c r="A138" s="15" t="s">
        <v>47</v>
      </c>
      <c r="B138" s="15" t="s">
        <v>86</v>
      </c>
      <c r="C138" s="15" t="s">
        <v>87</v>
      </c>
      <c r="D138" s="15" t="s">
        <v>37</v>
      </c>
      <c r="E138" s="15" t="s">
        <v>28</v>
      </c>
      <c r="F138" s="41">
        <v>0</v>
      </c>
      <c r="G138" s="41">
        <v>0</v>
      </c>
      <c r="I138" s="15" t="str">
        <f t="shared" si="59"/>
        <v>AFW</v>
      </c>
      <c r="J138" s="43"/>
      <c r="K138" s="43"/>
      <c r="L138" s="44"/>
      <c r="M138" s="44"/>
      <c r="N138" s="44"/>
      <c r="O138" s="44"/>
      <c r="P138" s="44"/>
    </row>
    <row r="139" spans="1:16" x14ac:dyDescent="0.2">
      <c r="A139" s="15" t="s">
        <v>47</v>
      </c>
      <c r="B139" s="15" t="s">
        <v>88</v>
      </c>
      <c r="C139" s="15" t="s">
        <v>89</v>
      </c>
      <c r="D139" s="15" t="s">
        <v>37</v>
      </c>
      <c r="E139" s="15" t="s">
        <v>28</v>
      </c>
      <c r="F139" s="41">
        <v>0</v>
      </c>
      <c r="G139" s="41">
        <v>0</v>
      </c>
      <c r="I139" s="15" t="str">
        <f t="shared" si="59"/>
        <v>AFW</v>
      </c>
      <c r="J139" s="43"/>
      <c r="K139" s="43"/>
      <c r="L139" s="44"/>
      <c r="M139" s="44"/>
      <c r="N139" s="44"/>
      <c r="O139" s="44"/>
      <c r="P139" s="44"/>
    </row>
    <row r="140" spans="1:16" x14ac:dyDescent="0.2">
      <c r="A140" s="15" t="s">
        <v>48</v>
      </c>
      <c r="B140" s="15" t="s">
        <v>70</v>
      </c>
      <c r="C140" s="15" t="s">
        <v>71</v>
      </c>
      <c r="D140" s="15" t="s">
        <v>27</v>
      </c>
      <c r="E140" s="15" t="s">
        <v>28</v>
      </c>
      <c r="F140" s="41">
        <v>6.7548119742550918</v>
      </c>
      <c r="G140" s="41">
        <v>7.2411584364014576</v>
      </c>
      <c r="I140" s="15" t="str">
        <f>A140</f>
        <v>PRT</v>
      </c>
      <c r="J140" s="15" t="s">
        <v>72</v>
      </c>
      <c r="K140" s="15" t="str">
        <f>I140&amp;J140</f>
        <v>PRTWR</v>
      </c>
      <c r="L140" s="42">
        <f>F140</f>
        <v>6.7548119742550918</v>
      </c>
      <c r="M140" s="42">
        <f>G148/100</f>
        <v>2.7000000000000003E-2</v>
      </c>
      <c r="N140" s="42">
        <f>$N$3</f>
        <v>1.0416666666666667</v>
      </c>
      <c r="O140" s="42">
        <f>M140+N140</f>
        <v>1.0686666666666667</v>
      </c>
      <c r="P140" s="42">
        <f>L140*O140</f>
        <v>7.218642396487275</v>
      </c>
    </row>
    <row r="141" spans="1:16" x14ac:dyDescent="0.2">
      <c r="A141" s="15" t="s">
        <v>48</v>
      </c>
      <c r="B141" s="15" t="s">
        <v>73</v>
      </c>
      <c r="C141" s="15" t="s">
        <v>74</v>
      </c>
      <c r="D141" s="15" t="s">
        <v>27</v>
      </c>
      <c r="E141" s="15" t="s">
        <v>28</v>
      </c>
      <c r="F141" s="41">
        <v>35.636954889481117</v>
      </c>
      <c r="G141" s="41">
        <v>37.026796130170879</v>
      </c>
      <c r="I141" s="15" t="str">
        <f t="shared" ref="I141:I151" si="65">A141</f>
        <v>PRT</v>
      </c>
      <c r="J141" s="15" t="s">
        <v>75</v>
      </c>
      <c r="K141" s="15" t="str">
        <f t="shared" ref="K141:K143" si="66">I141&amp;J141</f>
        <v>PRTWN</v>
      </c>
      <c r="L141" s="42">
        <f t="shared" ref="L141:L143" si="67">F141</f>
        <v>35.636954889481117</v>
      </c>
      <c r="M141" s="42">
        <f>G149/100</f>
        <v>-1.9E-3</v>
      </c>
      <c r="N141" s="42">
        <f t="shared" ref="N141:N143" si="68">$N$3</f>
        <v>1.0416666666666667</v>
      </c>
      <c r="O141" s="42">
        <f t="shared" ref="O141:O143" si="69">M141+N141</f>
        <v>1.0397666666666667</v>
      </c>
      <c r="P141" s="42">
        <f t="shared" ref="P141:P143" si="70">L141*O141</f>
        <v>37.054117795586151</v>
      </c>
    </row>
    <row r="142" spans="1:16" x14ac:dyDescent="0.2">
      <c r="A142" s="15" t="s">
        <v>48</v>
      </c>
      <c r="B142" s="15" t="s">
        <v>76</v>
      </c>
      <c r="C142" s="15" t="s">
        <v>77</v>
      </c>
      <c r="D142" s="15" t="s">
        <v>27</v>
      </c>
      <c r="E142" s="15" t="s">
        <v>28</v>
      </c>
      <c r="F142" s="41">
        <v>0</v>
      </c>
      <c r="G142" s="41">
        <v>0</v>
      </c>
      <c r="I142" s="15" t="str">
        <f t="shared" si="65"/>
        <v>PRT</v>
      </c>
      <c r="J142" s="15" t="s">
        <v>78</v>
      </c>
      <c r="K142" s="15" t="str">
        <f t="shared" si="66"/>
        <v>PRTWWN</v>
      </c>
      <c r="L142" s="42">
        <f t="shared" si="67"/>
        <v>0</v>
      </c>
      <c r="M142" s="42">
        <f>G150/100</f>
        <v>0</v>
      </c>
      <c r="N142" s="42">
        <f t="shared" si="68"/>
        <v>1.0416666666666667</v>
      </c>
      <c r="O142" s="42">
        <f t="shared" si="69"/>
        <v>1.0416666666666667</v>
      </c>
      <c r="P142" s="42">
        <f t="shared" si="70"/>
        <v>0</v>
      </c>
    </row>
    <row r="143" spans="1:16" x14ac:dyDescent="0.2">
      <c r="A143" s="15" t="s">
        <v>48</v>
      </c>
      <c r="B143" s="15" t="s">
        <v>79</v>
      </c>
      <c r="C143" s="15" t="s">
        <v>80</v>
      </c>
      <c r="D143" s="15" t="s">
        <v>27</v>
      </c>
      <c r="E143" s="15" t="s">
        <v>28</v>
      </c>
      <c r="F143" s="41">
        <v>0</v>
      </c>
      <c r="G143" s="41">
        <v>0</v>
      </c>
      <c r="I143" s="15" t="str">
        <f t="shared" si="65"/>
        <v>PRT</v>
      </c>
      <c r="J143" s="15" t="s">
        <v>81</v>
      </c>
      <c r="K143" s="15" t="str">
        <f t="shared" si="66"/>
        <v>PRTDMMY</v>
      </c>
      <c r="L143" s="42">
        <f t="shared" si="67"/>
        <v>0</v>
      </c>
      <c r="M143" s="42">
        <f>G151/100</f>
        <v>0</v>
      </c>
      <c r="N143" s="42">
        <f t="shared" si="68"/>
        <v>1.0416666666666667</v>
      </c>
      <c r="O143" s="42">
        <f t="shared" si="69"/>
        <v>1.0416666666666667</v>
      </c>
      <c r="P143" s="42">
        <f t="shared" si="70"/>
        <v>0</v>
      </c>
    </row>
    <row r="144" spans="1:16" x14ac:dyDescent="0.2">
      <c r="A144" s="15" t="s">
        <v>48</v>
      </c>
      <c r="B144" s="15" t="s">
        <v>25</v>
      </c>
      <c r="C144" s="15" t="s">
        <v>26</v>
      </c>
      <c r="D144" s="15" t="s">
        <v>27</v>
      </c>
      <c r="E144" s="15" t="s">
        <v>28</v>
      </c>
      <c r="F144" s="41">
        <v>6.7548119742550918</v>
      </c>
      <c r="G144" s="41">
        <v>7.2411584364014576</v>
      </c>
      <c r="I144" s="15" t="str">
        <f t="shared" si="65"/>
        <v>PRT</v>
      </c>
      <c r="J144" s="43"/>
      <c r="K144" s="43"/>
      <c r="L144" s="44"/>
      <c r="M144" s="44"/>
      <c r="N144" s="44"/>
      <c r="O144" s="44"/>
      <c r="P144" s="44"/>
    </row>
    <row r="145" spans="1:16" x14ac:dyDescent="0.2">
      <c r="A145" s="15" t="s">
        <v>48</v>
      </c>
      <c r="B145" s="15" t="s">
        <v>29</v>
      </c>
      <c r="C145" s="15" t="s">
        <v>30</v>
      </c>
      <c r="D145" s="15" t="s">
        <v>27</v>
      </c>
      <c r="E145" s="15" t="s">
        <v>28</v>
      </c>
      <c r="F145" s="41">
        <v>35.636954889481117</v>
      </c>
      <c r="G145" s="41">
        <v>37.170413937613475</v>
      </c>
      <c r="I145" s="15" t="str">
        <f t="shared" si="65"/>
        <v>PRT</v>
      </c>
      <c r="J145" s="43"/>
      <c r="K145" s="43"/>
      <c r="L145" s="44"/>
      <c r="M145" s="44"/>
      <c r="N145" s="44"/>
      <c r="O145" s="44"/>
      <c r="P145" s="44"/>
    </row>
    <row r="146" spans="1:16" x14ac:dyDescent="0.2">
      <c r="A146" s="15" t="s">
        <v>48</v>
      </c>
      <c r="B146" s="15" t="s">
        <v>31</v>
      </c>
      <c r="C146" s="15" t="s">
        <v>32</v>
      </c>
      <c r="D146" s="15" t="s">
        <v>27</v>
      </c>
      <c r="E146" s="15" t="s">
        <v>28</v>
      </c>
      <c r="F146" s="41">
        <v>0</v>
      </c>
      <c r="G146" s="41">
        <v>0</v>
      </c>
      <c r="I146" s="15" t="str">
        <f t="shared" si="65"/>
        <v>PRT</v>
      </c>
      <c r="J146" s="43"/>
      <c r="K146" s="43"/>
      <c r="L146" s="44"/>
      <c r="M146" s="44"/>
      <c r="N146" s="44"/>
      <c r="O146" s="44"/>
      <c r="P146" s="44"/>
    </row>
    <row r="147" spans="1:16" x14ac:dyDescent="0.2">
      <c r="A147" s="15" t="s">
        <v>48</v>
      </c>
      <c r="B147" s="15" t="s">
        <v>33</v>
      </c>
      <c r="C147" s="15" t="s">
        <v>34</v>
      </c>
      <c r="D147" s="15" t="s">
        <v>27</v>
      </c>
      <c r="E147" s="15" t="s">
        <v>28</v>
      </c>
      <c r="F147" s="41">
        <v>0</v>
      </c>
      <c r="G147" s="41">
        <v>0</v>
      </c>
      <c r="I147" s="15" t="str">
        <f t="shared" si="65"/>
        <v>PRT</v>
      </c>
      <c r="J147" s="43"/>
      <c r="K147" s="43"/>
      <c r="L147" s="44"/>
      <c r="M147" s="44"/>
      <c r="N147" s="44"/>
      <c r="O147" s="44"/>
      <c r="P147" s="44"/>
    </row>
    <row r="148" spans="1:16" x14ac:dyDescent="0.2">
      <c r="A148" s="15" t="s">
        <v>48</v>
      </c>
      <c r="B148" s="15" t="s">
        <v>82</v>
      </c>
      <c r="C148" s="15" t="s">
        <v>83</v>
      </c>
      <c r="D148" s="15" t="s">
        <v>37</v>
      </c>
      <c r="E148" s="15" t="s">
        <v>28</v>
      </c>
      <c r="F148" s="41">
        <v>-0.3</v>
      </c>
      <c r="G148" s="41">
        <v>2.7</v>
      </c>
      <c r="I148" s="15" t="str">
        <f t="shared" si="65"/>
        <v>PRT</v>
      </c>
      <c r="J148" s="43"/>
      <c r="K148" s="43"/>
      <c r="L148" s="44"/>
      <c r="M148" s="44"/>
      <c r="N148" s="44"/>
      <c r="O148" s="44"/>
      <c r="P148" s="44"/>
    </row>
    <row r="149" spans="1:16" x14ac:dyDescent="0.2">
      <c r="A149" s="15" t="s">
        <v>48</v>
      </c>
      <c r="B149" s="15" t="s">
        <v>84</v>
      </c>
      <c r="C149" s="15" t="s">
        <v>85</v>
      </c>
      <c r="D149" s="15" t="s">
        <v>37</v>
      </c>
      <c r="E149" s="15" t="s">
        <v>28</v>
      </c>
      <c r="F149" s="41">
        <v>1.36</v>
      </c>
      <c r="G149" s="41">
        <v>-0.19</v>
      </c>
      <c r="I149" s="15" t="str">
        <f t="shared" si="65"/>
        <v>PRT</v>
      </c>
      <c r="J149" s="43"/>
      <c r="K149" s="43"/>
      <c r="L149" s="44"/>
      <c r="M149" s="44"/>
      <c r="N149" s="44"/>
      <c r="O149" s="44"/>
      <c r="P149" s="44"/>
    </row>
    <row r="150" spans="1:16" x14ac:dyDescent="0.2">
      <c r="A150" s="15" t="s">
        <v>48</v>
      </c>
      <c r="B150" s="15" t="s">
        <v>86</v>
      </c>
      <c r="C150" s="15" t="s">
        <v>87</v>
      </c>
      <c r="D150" s="15" t="s">
        <v>37</v>
      </c>
      <c r="E150" s="15" t="s">
        <v>28</v>
      </c>
      <c r="F150" s="41">
        <v>0</v>
      </c>
      <c r="G150" s="41">
        <v>0</v>
      </c>
      <c r="I150" s="15" t="str">
        <f t="shared" si="65"/>
        <v>PRT</v>
      </c>
      <c r="J150" s="43"/>
      <c r="K150" s="43"/>
      <c r="L150" s="44"/>
      <c r="M150" s="44"/>
      <c r="N150" s="44"/>
      <c r="O150" s="44"/>
      <c r="P150" s="44"/>
    </row>
    <row r="151" spans="1:16" x14ac:dyDescent="0.2">
      <c r="A151" s="15" t="s">
        <v>48</v>
      </c>
      <c r="B151" s="15" t="s">
        <v>88</v>
      </c>
      <c r="C151" s="15" t="s">
        <v>89</v>
      </c>
      <c r="D151" s="15" t="s">
        <v>37</v>
      </c>
      <c r="E151" s="15" t="s">
        <v>28</v>
      </c>
      <c r="F151" s="41">
        <v>0</v>
      </c>
      <c r="G151" s="41">
        <v>0</v>
      </c>
      <c r="I151" s="15" t="str">
        <f t="shared" si="65"/>
        <v>PRT</v>
      </c>
      <c r="J151" s="43"/>
      <c r="K151" s="43"/>
      <c r="L151" s="44"/>
      <c r="M151" s="44"/>
      <c r="N151" s="44"/>
      <c r="O151" s="44"/>
      <c r="P151" s="44"/>
    </row>
    <row r="152" spans="1:16" x14ac:dyDescent="0.2">
      <c r="A152" s="15" t="s">
        <v>49</v>
      </c>
      <c r="B152" s="15" t="s">
        <v>70</v>
      </c>
      <c r="C152" s="15" t="s">
        <v>71</v>
      </c>
      <c r="D152" s="15" t="s">
        <v>27</v>
      </c>
      <c r="E152" s="15" t="s">
        <v>28</v>
      </c>
      <c r="F152" s="41">
        <v>24.918713769804302</v>
      </c>
      <c r="G152" s="41">
        <v>26.682958704706447</v>
      </c>
      <c r="I152" s="15" t="str">
        <f>A152</f>
        <v>SEW</v>
      </c>
      <c r="J152" s="15" t="s">
        <v>72</v>
      </c>
      <c r="K152" s="15" t="str">
        <f>I152&amp;J152</f>
        <v>SEWWR</v>
      </c>
      <c r="L152" s="42">
        <f>F152</f>
        <v>24.918713769804302</v>
      </c>
      <c r="M152" s="42">
        <f>G160/100</f>
        <v>1.6299999999999999E-2</v>
      </c>
      <c r="N152" s="42">
        <f>$N$3</f>
        <v>1.0416666666666667</v>
      </c>
      <c r="O152" s="42">
        <f>M152+N152</f>
        <v>1.0579666666666667</v>
      </c>
      <c r="P152" s="42">
        <f>L152*O152</f>
        <v>26.363168544660628</v>
      </c>
    </row>
    <row r="153" spans="1:16" x14ac:dyDescent="0.2">
      <c r="A153" s="15" t="s">
        <v>49</v>
      </c>
      <c r="B153" s="15" t="s">
        <v>73</v>
      </c>
      <c r="C153" s="15" t="s">
        <v>74</v>
      </c>
      <c r="D153" s="15" t="s">
        <v>27</v>
      </c>
      <c r="E153" s="15" t="s">
        <v>28</v>
      </c>
      <c r="F153" s="41">
        <v>238.21493147948175</v>
      </c>
      <c r="G153" s="41">
        <v>251.81700406696015</v>
      </c>
      <c r="I153" s="15" t="str">
        <f t="shared" ref="I153:I163" si="71">A153</f>
        <v>SEW</v>
      </c>
      <c r="J153" s="15" t="s">
        <v>75</v>
      </c>
      <c r="K153" s="15" t="str">
        <f t="shared" ref="K153:K155" si="72">I153&amp;J153</f>
        <v>SEWWN</v>
      </c>
      <c r="L153" s="42">
        <f t="shared" ref="L153:L155" si="73">F153</f>
        <v>238.21493147948175</v>
      </c>
      <c r="M153" s="42">
        <f>G161/100</f>
        <v>-1.9199999999999998E-2</v>
      </c>
      <c r="N153" s="42">
        <f t="shared" ref="N153:N155" si="74">$N$3</f>
        <v>1.0416666666666667</v>
      </c>
      <c r="O153" s="42">
        <f t="shared" ref="O153:O155" si="75">M153+N153</f>
        <v>1.0224666666666666</v>
      </c>
      <c r="P153" s="42">
        <f t="shared" ref="P153:P155" si="76">L153*O153</f>
        <v>243.56682694005409</v>
      </c>
    </row>
    <row r="154" spans="1:16" x14ac:dyDescent="0.2">
      <c r="A154" s="15" t="s">
        <v>49</v>
      </c>
      <c r="B154" s="15" t="s">
        <v>76</v>
      </c>
      <c r="C154" s="15" t="s">
        <v>77</v>
      </c>
      <c r="D154" s="15" t="s">
        <v>27</v>
      </c>
      <c r="E154" s="15" t="s">
        <v>28</v>
      </c>
      <c r="F154" s="41">
        <v>0</v>
      </c>
      <c r="G154" s="41">
        <v>0</v>
      </c>
      <c r="I154" s="15" t="str">
        <f t="shared" si="71"/>
        <v>SEW</v>
      </c>
      <c r="J154" s="15" t="s">
        <v>78</v>
      </c>
      <c r="K154" s="15" t="str">
        <f t="shared" si="72"/>
        <v>SEWWWN</v>
      </c>
      <c r="L154" s="42">
        <f t="shared" si="73"/>
        <v>0</v>
      </c>
      <c r="M154" s="42">
        <f>G162/100</f>
        <v>0</v>
      </c>
      <c r="N154" s="42">
        <f t="shared" si="74"/>
        <v>1.0416666666666667</v>
      </c>
      <c r="O154" s="42">
        <f t="shared" si="75"/>
        <v>1.0416666666666667</v>
      </c>
      <c r="P154" s="42">
        <f t="shared" si="76"/>
        <v>0</v>
      </c>
    </row>
    <row r="155" spans="1:16" x14ac:dyDescent="0.2">
      <c r="A155" s="15" t="s">
        <v>49</v>
      </c>
      <c r="B155" s="15" t="s">
        <v>79</v>
      </c>
      <c r="C155" s="15" t="s">
        <v>80</v>
      </c>
      <c r="D155" s="15" t="s">
        <v>27</v>
      </c>
      <c r="E155" s="15" t="s">
        <v>28</v>
      </c>
      <c r="F155" s="41">
        <v>0</v>
      </c>
      <c r="G155" s="41">
        <v>0</v>
      </c>
      <c r="I155" s="15" t="str">
        <f t="shared" si="71"/>
        <v>SEW</v>
      </c>
      <c r="J155" s="15" t="s">
        <v>81</v>
      </c>
      <c r="K155" s="15" t="str">
        <f t="shared" si="72"/>
        <v>SEWDMMY</v>
      </c>
      <c r="L155" s="42">
        <f t="shared" si="73"/>
        <v>0</v>
      </c>
      <c r="M155" s="42">
        <f>G163/100</f>
        <v>0</v>
      </c>
      <c r="N155" s="42">
        <f t="shared" si="74"/>
        <v>1.0416666666666667</v>
      </c>
      <c r="O155" s="42">
        <f t="shared" si="75"/>
        <v>1.0416666666666667</v>
      </c>
      <c r="P155" s="42">
        <f t="shared" si="76"/>
        <v>0</v>
      </c>
    </row>
    <row r="156" spans="1:16" x14ac:dyDescent="0.2">
      <c r="A156" s="15" t="s">
        <v>49</v>
      </c>
      <c r="B156" s="15" t="s">
        <v>25</v>
      </c>
      <c r="C156" s="15" t="s">
        <v>26</v>
      </c>
      <c r="D156" s="15" t="s">
        <v>27</v>
      </c>
      <c r="E156" s="15" t="s">
        <v>28</v>
      </c>
      <c r="F156" s="41">
        <v>24.918713769804302</v>
      </c>
      <c r="G156" s="41">
        <v>26.445717396164206</v>
      </c>
      <c r="I156" s="15" t="str">
        <f t="shared" si="71"/>
        <v>SEW</v>
      </c>
      <c r="J156" s="43"/>
      <c r="K156" s="43"/>
      <c r="L156" s="44"/>
      <c r="M156" s="44"/>
      <c r="N156" s="44"/>
      <c r="O156" s="44"/>
      <c r="P156" s="44"/>
    </row>
    <row r="157" spans="1:16" x14ac:dyDescent="0.2">
      <c r="A157" s="15" t="s">
        <v>49</v>
      </c>
      <c r="B157" s="15" t="s">
        <v>29</v>
      </c>
      <c r="C157" s="15" t="s">
        <v>30</v>
      </c>
      <c r="D157" s="15" t="s">
        <v>27</v>
      </c>
      <c r="E157" s="15" t="s">
        <v>28</v>
      </c>
      <c r="F157" s="41">
        <v>238.21493147948175</v>
      </c>
      <c r="G157" s="41">
        <v>244.35781078498994</v>
      </c>
      <c r="I157" s="15" t="str">
        <f t="shared" si="71"/>
        <v>SEW</v>
      </c>
      <c r="J157" s="43"/>
      <c r="K157" s="43"/>
      <c r="L157" s="44"/>
      <c r="M157" s="44"/>
      <c r="N157" s="44"/>
      <c r="O157" s="44"/>
      <c r="P157" s="44"/>
    </row>
    <row r="158" spans="1:16" x14ac:dyDescent="0.2">
      <c r="A158" s="15" t="s">
        <v>49</v>
      </c>
      <c r="B158" s="15" t="s">
        <v>31</v>
      </c>
      <c r="C158" s="15" t="s">
        <v>32</v>
      </c>
      <c r="D158" s="15" t="s">
        <v>27</v>
      </c>
      <c r="E158" s="15" t="s">
        <v>28</v>
      </c>
      <c r="F158" s="41">
        <v>0</v>
      </c>
      <c r="G158" s="41">
        <v>0</v>
      </c>
      <c r="I158" s="15" t="str">
        <f t="shared" si="71"/>
        <v>SEW</v>
      </c>
      <c r="J158" s="43"/>
      <c r="K158" s="43"/>
      <c r="L158" s="44"/>
      <c r="M158" s="44"/>
      <c r="N158" s="44"/>
      <c r="O158" s="44"/>
      <c r="P158" s="44"/>
    </row>
    <row r="159" spans="1:16" x14ac:dyDescent="0.2">
      <c r="A159" s="15" t="s">
        <v>49</v>
      </c>
      <c r="B159" s="15" t="s">
        <v>33</v>
      </c>
      <c r="C159" s="15" t="s">
        <v>34</v>
      </c>
      <c r="D159" s="15" t="s">
        <v>27</v>
      </c>
      <c r="E159" s="15" t="s">
        <v>28</v>
      </c>
      <c r="F159" s="41">
        <v>0</v>
      </c>
      <c r="G159" s="41">
        <v>0</v>
      </c>
      <c r="I159" s="15" t="str">
        <f t="shared" si="71"/>
        <v>SEW</v>
      </c>
      <c r="J159" s="43"/>
      <c r="K159" s="43"/>
      <c r="L159" s="44"/>
      <c r="M159" s="44"/>
      <c r="N159" s="44"/>
      <c r="O159" s="44"/>
      <c r="P159" s="44"/>
    </row>
    <row r="160" spans="1:16" x14ac:dyDescent="0.2">
      <c r="A160" s="15" t="s">
        <v>49</v>
      </c>
      <c r="B160" s="15" t="s">
        <v>82</v>
      </c>
      <c r="C160" s="15" t="s">
        <v>83</v>
      </c>
      <c r="D160" s="15" t="s">
        <v>37</v>
      </c>
      <c r="E160" s="15" t="s">
        <v>28</v>
      </c>
      <c r="F160" s="41">
        <v>2.46</v>
      </c>
      <c r="G160" s="41">
        <v>1.63</v>
      </c>
      <c r="I160" s="15" t="str">
        <f t="shared" si="71"/>
        <v>SEW</v>
      </c>
      <c r="J160" s="43"/>
      <c r="K160" s="43"/>
      <c r="L160" s="44"/>
      <c r="M160" s="44"/>
      <c r="N160" s="44"/>
      <c r="O160" s="44"/>
      <c r="P160" s="44"/>
    </row>
    <row r="161" spans="1:16" x14ac:dyDescent="0.2">
      <c r="A161" s="15" t="s">
        <v>49</v>
      </c>
      <c r="B161" s="15" t="s">
        <v>84</v>
      </c>
      <c r="C161" s="15" t="s">
        <v>85</v>
      </c>
      <c r="D161" s="15" t="s">
        <v>37</v>
      </c>
      <c r="E161" s="15" t="s">
        <v>28</v>
      </c>
      <c r="F161" s="41">
        <v>0.55000000000000004</v>
      </c>
      <c r="G161" s="41">
        <v>-1.92</v>
      </c>
      <c r="I161" s="15" t="str">
        <f t="shared" si="71"/>
        <v>SEW</v>
      </c>
      <c r="J161" s="43"/>
      <c r="K161" s="43"/>
      <c r="L161" s="44"/>
      <c r="M161" s="44"/>
      <c r="N161" s="44"/>
      <c r="O161" s="44"/>
      <c r="P161" s="44"/>
    </row>
    <row r="162" spans="1:16" x14ac:dyDescent="0.2">
      <c r="A162" s="15" t="s">
        <v>49</v>
      </c>
      <c r="B162" s="15" t="s">
        <v>86</v>
      </c>
      <c r="C162" s="15" t="s">
        <v>87</v>
      </c>
      <c r="D162" s="15" t="s">
        <v>37</v>
      </c>
      <c r="E162" s="15" t="s">
        <v>28</v>
      </c>
      <c r="F162" s="41">
        <v>0</v>
      </c>
      <c r="G162" s="41">
        <v>0</v>
      </c>
      <c r="I162" s="15" t="str">
        <f t="shared" si="71"/>
        <v>SEW</v>
      </c>
      <c r="J162" s="43"/>
      <c r="K162" s="43"/>
      <c r="L162" s="44"/>
      <c r="M162" s="44"/>
      <c r="N162" s="44"/>
      <c r="O162" s="44"/>
      <c r="P162" s="44"/>
    </row>
    <row r="163" spans="1:16" x14ac:dyDescent="0.2">
      <c r="A163" s="15" t="s">
        <v>49</v>
      </c>
      <c r="B163" s="15" t="s">
        <v>88</v>
      </c>
      <c r="C163" s="15" t="s">
        <v>89</v>
      </c>
      <c r="D163" s="15" t="s">
        <v>37</v>
      </c>
      <c r="E163" s="15" t="s">
        <v>28</v>
      </c>
      <c r="F163" s="41">
        <v>0</v>
      </c>
      <c r="G163" s="41">
        <v>0</v>
      </c>
      <c r="I163" s="15" t="str">
        <f t="shared" si="71"/>
        <v>SEW</v>
      </c>
      <c r="J163" s="43"/>
      <c r="K163" s="43"/>
      <c r="L163" s="44"/>
      <c r="M163" s="44"/>
      <c r="N163" s="44"/>
      <c r="O163" s="44"/>
      <c r="P163" s="44"/>
    </row>
    <row r="164" spans="1:16" x14ac:dyDescent="0.2">
      <c r="A164" s="15" t="s">
        <v>50</v>
      </c>
      <c r="B164" s="15" t="s">
        <v>70</v>
      </c>
      <c r="C164" s="15" t="s">
        <v>71</v>
      </c>
      <c r="D164" s="15" t="s">
        <v>27</v>
      </c>
      <c r="E164" s="15" t="s">
        <v>28</v>
      </c>
      <c r="F164" s="41">
        <v>12.11045826937252</v>
      </c>
      <c r="G164" s="41">
        <v>12.344190113971408</v>
      </c>
      <c r="I164" s="15" t="str">
        <f>A164</f>
        <v>SSC</v>
      </c>
      <c r="J164" s="15" t="s">
        <v>72</v>
      </c>
      <c r="K164" s="15" t="str">
        <f>I164&amp;J164</f>
        <v>SSCWR</v>
      </c>
      <c r="L164" s="42">
        <f>F164</f>
        <v>12.11045826937252</v>
      </c>
      <c r="M164" s="42">
        <f>G172/100</f>
        <v>-2.1999999999999999E-2</v>
      </c>
      <c r="N164" s="42">
        <f>$N$3</f>
        <v>1.0416666666666667</v>
      </c>
      <c r="O164" s="42">
        <f>M164+N164</f>
        <v>1.0196666666666667</v>
      </c>
      <c r="P164" s="42">
        <f>L164*O164</f>
        <v>12.348630615336846</v>
      </c>
    </row>
    <row r="165" spans="1:16" x14ac:dyDescent="0.2">
      <c r="A165" s="15" t="s">
        <v>50</v>
      </c>
      <c r="B165" s="15" t="s">
        <v>73</v>
      </c>
      <c r="C165" s="15" t="s">
        <v>74</v>
      </c>
      <c r="D165" s="15" t="s">
        <v>27</v>
      </c>
      <c r="E165" s="15" t="s">
        <v>28</v>
      </c>
      <c r="F165" s="41">
        <v>123.11068941352809</v>
      </c>
      <c r="G165" s="41">
        <v>123.19686689611756</v>
      </c>
      <c r="I165" s="15" t="str">
        <f t="shared" ref="I165:I175" si="77">A165</f>
        <v>SSC</v>
      </c>
      <c r="J165" s="15" t="s">
        <v>75</v>
      </c>
      <c r="K165" s="15" t="str">
        <f t="shared" ref="K165:K167" si="78">I165&amp;J165</f>
        <v>SSCWN</v>
      </c>
      <c r="L165" s="42">
        <f t="shared" ref="L165:L167" si="79">F165</f>
        <v>123.11068941352809</v>
      </c>
      <c r="M165" s="42">
        <f>G173/100</f>
        <v>-3.3799999999999997E-2</v>
      </c>
      <c r="N165" s="42">
        <f t="shared" ref="N165:N167" si="80">$N$3</f>
        <v>1.0416666666666667</v>
      </c>
      <c r="O165" s="42">
        <f t="shared" ref="O165:O167" si="81">M165+N165</f>
        <v>1.0078666666666667</v>
      </c>
      <c r="P165" s="42">
        <f t="shared" ref="P165:P167" si="82">L165*O165</f>
        <v>124.07916017024785</v>
      </c>
    </row>
    <row r="166" spans="1:16" x14ac:dyDescent="0.2">
      <c r="A166" s="15" t="s">
        <v>50</v>
      </c>
      <c r="B166" s="15" t="s">
        <v>76</v>
      </c>
      <c r="C166" s="15" t="s">
        <v>77</v>
      </c>
      <c r="D166" s="15" t="s">
        <v>27</v>
      </c>
      <c r="E166" s="15" t="s">
        <v>28</v>
      </c>
      <c r="F166" s="41">
        <v>0</v>
      </c>
      <c r="G166" s="41">
        <v>0</v>
      </c>
      <c r="I166" s="15" t="str">
        <f t="shared" si="77"/>
        <v>SSC</v>
      </c>
      <c r="J166" s="15" t="s">
        <v>78</v>
      </c>
      <c r="K166" s="15" t="str">
        <f t="shared" si="78"/>
        <v>SSCWWN</v>
      </c>
      <c r="L166" s="42">
        <f t="shared" si="79"/>
        <v>0</v>
      </c>
      <c r="M166" s="42">
        <f>G174/100</f>
        <v>0</v>
      </c>
      <c r="N166" s="42">
        <f t="shared" si="80"/>
        <v>1.0416666666666667</v>
      </c>
      <c r="O166" s="42">
        <f t="shared" si="81"/>
        <v>1.0416666666666667</v>
      </c>
      <c r="P166" s="42">
        <f t="shared" si="82"/>
        <v>0</v>
      </c>
    </row>
    <row r="167" spans="1:16" x14ac:dyDescent="0.2">
      <c r="A167" s="15" t="s">
        <v>50</v>
      </c>
      <c r="B167" s="15" t="s">
        <v>79</v>
      </c>
      <c r="C167" s="15" t="s">
        <v>80</v>
      </c>
      <c r="D167" s="15" t="s">
        <v>27</v>
      </c>
      <c r="E167" s="15" t="s">
        <v>28</v>
      </c>
      <c r="F167" s="41">
        <v>0</v>
      </c>
      <c r="G167" s="41">
        <v>0</v>
      </c>
      <c r="I167" s="15" t="str">
        <f t="shared" si="77"/>
        <v>SSC</v>
      </c>
      <c r="J167" s="15" t="s">
        <v>81</v>
      </c>
      <c r="K167" s="15" t="str">
        <f t="shared" si="78"/>
        <v>SSCDMMY</v>
      </c>
      <c r="L167" s="42">
        <f t="shared" si="79"/>
        <v>0</v>
      </c>
      <c r="M167" s="42">
        <f>G175/100</f>
        <v>0</v>
      </c>
      <c r="N167" s="42">
        <f t="shared" si="80"/>
        <v>1.0416666666666667</v>
      </c>
      <c r="O167" s="42">
        <f t="shared" si="81"/>
        <v>1.0416666666666667</v>
      </c>
      <c r="P167" s="42">
        <f t="shared" si="82"/>
        <v>0</v>
      </c>
    </row>
    <row r="168" spans="1:16" x14ac:dyDescent="0.2">
      <c r="A168" s="15" t="s">
        <v>50</v>
      </c>
      <c r="B168" s="15" t="s">
        <v>25</v>
      </c>
      <c r="C168" s="15" t="s">
        <v>26</v>
      </c>
      <c r="D168" s="15" t="s">
        <v>27</v>
      </c>
      <c r="E168" s="15" t="s">
        <v>28</v>
      </c>
      <c r="F168" s="41">
        <v>12.11045826937252</v>
      </c>
      <c r="G168" s="41">
        <v>12.388570636068067</v>
      </c>
      <c r="I168" s="15" t="str">
        <f t="shared" si="77"/>
        <v>SSC</v>
      </c>
      <c r="J168" s="43"/>
      <c r="K168" s="43"/>
      <c r="L168" s="44"/>
      <c r="M168" s="44"/>
      <c r="N168" s="44"/>
      <c r="O168" s="44"/>
      <c r="P168" s="44"/>
    </row>
    <row r="169" spans="1:16" x14ac:dyDescent="0.2">
      <c r="A169" s="15" t="s">
        <v>50</v>
      </c>
      <c r="B169" s="15" t="s">
        <v>29</v>
      </c>
      <c r="C169" s="15" t="s">
        <v>30</v>
      </c>
      <c r="D169" s="15" t="s">
        <v>27</v>
      </c>
      <c r="E169" s="15" t="s">
        <v>28</v>
      </c>
      <c r="F169" s="41">
        <v>123.11068941352809</v>
      </c>
      <c r="G169" s="41">
        <v>124.48821589415292</v>
      </c>
      <c r="I169" s="15" t="str">
        <f t="shared" si="77"/>
        <v>SSC</v>
      </c>
      <c r="J169" s="43"/>
      <c r="K169" s="43"/>
      <c r="L169" s="44"/>
      <c r="M169" s="44"/>
      <c r="N169" s="44"/>
      <c r="O169" s="44"/>
      <c r="P169" s="44"/>
    </row>
    <row r="170" spans="1:16" x14ac:dyDescent="0.2">
      <c r="A170" s="15" t="s">
        <v>50</v>
      </c>
      <c r="B170" s="15" t="s">
        <v>31</v>
      </c>
      <c r="C170" s="15" t="s">
        <v>32</v>
      </c>
      <c r="D170" s="15" t="s">
        <v>27</v>
      </c>
      <c r="E170" s="15" t="s">
        <v>28</v>
      </c>
      <c r="F170" s="41">
        <v>0</v>
      </c>
      <c r="G170" s="41">
        <v>0</v>
      </c>
      <c r="I170" s="15" t="str">
        <f t="shared" si="77"/>
        <v>SSC</v>
      </c>
      <c r="J170" s="43"/>
      <c r="K170" s="43"/>
      <c r="L170" s="44"/>
      <c r="M170" s="44"/>
      <c r="N170" s="44"/>
      <c r="O170" s="44"/>
      <c r="P170" s="44"/>
    </row>
    <row r="171" spans="1:16" x14ac:dyDescent="0.2">
      <c r="A171" s="15" t="s">
        <v>50</v>
      </c>
      <c r="B171" s="15" t="s">
        <v>33</v>
      </c>
      <c r="C171" s="15" t="s">
        <v>34</v>
      </c>
      <c r="D171" s="15" t="s">
        <v>27</v>
      </c>
      <c r="E171" s="15" t="s">
        <v>28</v>
      </c>
      <c r="F171" s="41">
        <v>0</v>
      </c>
      <c r="G171" s="41">
        <v>0</v>
      </c>
      <c r="I171" s="15" t="str">
        <f t="shared" si="77"/>
        <v>SSC</v>
      </c>
      <c r="J171" s="43"/>
      <c r="K171" s="43"/>
      <c r="L171" s="44"/>
      <c r="M171" s="44"/>
      <c r="N171" s="44"/>
      <c r="O171" s="44"/>
      <c r="P171" s="44"/>
    </row>
    <row r="172" spans="1:16" x14ac:dyDescent="0.2">
      <c r="A172" s="15" t="s">
        <v>50</v>
      </c>
      <c r="B172" s="15" t="s">
        <v>82</v>
      </c>
      <c r="C172" s="15" t="s">
        <v>83</v>
      </c>
      <c r="D172" s="15" t="s">
        <v>37</v>
      </c>
      <c r="E172" s="15" t="s">
        <v>28</v>
      </c>
      <c r="F172" s="41">
        <v>2.33</v>
      </c>
      <c r="G172" s="41">
        <v>-2.1999999999999997</v>
      </c>
      <c r="I172" s="15" t="str">
        <f t="shared" si="77"/>
        <v>SSC</v>
      </c>
      <c r="J172" s="43"/>
      <c r="K172" s="43"/>
      <c r="L172" s="44"/>
      <c r="M172" s="44"/>
      <c r="N172" s="44"/>
      <c r="O172" s="44"/>
      <c r="P172" s="44"/>
    </row>
    <row r="173" spans="1:16" x14ac:dyDescent="0.2">
      <c r="A173" s="15" t="s">
        <v>50</v>
      </c>
      <c r="B173" s="15" t="s">
        <v>84</v>
      </c>
      <c r="C173" s="15" t="s">
        <v>85</v>
      </c>
      <c r="D173" s="15" t="s">
        <v>37</v>
      </c>
      <c r="E173" s="15" t="s">
        <v>28</v>
      </c>
      <c r="F173" s="41">
        <v>-4.21</v>
      </c>
      <c r="G173" s="41">
        <v>-3.38</v>
      </c>
      <c r="I173" s="15" t="str">
        <f t="shared" si="77"/>
        <v>SSC</v>
      </c>
      <c r="J173" s="43"/>
      <c r="K173" s="43"/>
      <c r="L173" s="44"/>
      <c r="M173" s="44"/>
      <c r="N173" s="44"/>
      <c r="O173" s="44"/>
      <c r="P173" s="44"/>
    </row>
    <row r="174" spans="1:16" x14ac:dyDescent="0.2">
      <c r="A174" s="15" t="s">
        <v>50</v>
      </c>
      <c r="B174" s="15" t="s">
        <v>86</v>
      </c>
      <c r="C174" s="15" t="s">
        <v>87</v>
      </c>
      <c r="D174" s="15" t="s">
        <v>37</v>
      </c>
      <c r="E174" s="15" t="s">
        <v>28</v>
      </c>
      <c r="F174" s="41">
        <v>0</v>
      </c>
      <c r="G174" s="41">
        <v>0</v>
      </c>
      <c r="I174" s="15" t="str">
        <f t="shared" si="77"/>
        <v>SSC</v>
      </c>
      <c r="J174" s="43"/>
      <c r="K174" s="43"/>
      <c r="L174" s="44"/>
      <c r="M174" s="44"/>
      <c r="N174" s="44"/>
      <c r="O174" s="44"/>
      <c r="P174" s="44"/>
    </row>
    <row r="175" spans="1:16" x14ac:dyDescent="0.2">
      <c r="A175" s="15" t="s">
        <v>50</v>
      </c>
      <c r="B175" s="15" t="s">
        <v>88</v>
      </c>
      <c r="C175" s="15" t="s">
        <v>89</v>
      </c>
      <c r="D175" s="15" t="s">
        <v>37</v>
      </c>
      <c r="E175" s="15" t="s">
        <v>28</v>
      </c>
      <c r="F175" s="41">
        <v>0</v>
      </c>
      <c r="G175" s="41">
        <v>0</v>
      </c>
      <c r="I175" s="15" t="str">
        <f t="shared" si="77"/>
        <v>SSC</v>
      </c>
      <c r="J175" s="43"/>
      <c r="K175" s="43"/>
      <c r="L175" s="44"/>
      <c r="M175" s="44"/>
      <c r="N175" s="44"/>
      <c r="O175" s="44"/>
      <c r="P175" s="44"/>
    </row>
    <row r="176" spans="1:16" x14ac:dyDescent="0.2">
      <c r="A176" s="15" t="s">
        <v>51</v>
      </c>
      <c r="B176" s="15" t="s">
        <v>70</v>
      </c>
      <c r="C176" s="15" t="s">
        <v>71</v>
      </c>
      <c r="D176" s="15" t="s">
        <v>27</v>
      </c>
      <c r="E176" s="15" t="s">
        <v>28</v>
      </c>
      <c r="F176" s="41">
        <v>6.3288379614704233</v>
      </c>
      <c r="G176" s="41">
        <v>6.4813629563418607</v>
      </c>
      <c r="I176" s="15" t="str">
        <f>A176</f>
        <v>SES</v>
      </c>
      <c r="J176" s="15" t="s">
        <v>72</v>
      </c>
      <c r="K176" s="15" t="str">
        <f>I176&amp;J176</f>
        <v>SESWR</v>
      </c>
      <c r="L176" s="42">
        <f>F176</f>
        <v>6.3288379614704233</v>
      </c>
      <c r="M176" s="42">
        <f>G184/100</f>
        <v>-2.1299999999999999E-2</v>
      </c>
      <c r="N176" s="42">
        <f>$N$3</f>
        <v>1.0416666666666667</v>
      </c>
      <c r="O176" s="42">
        <f>M176+N176</f>
        <v>1.0203666666666666</v>
      </c>
      <c r="P176" s="42">
        <f>L176*O176</f>
        <v>6.4577352946190372</v>
      </c>
    </row>
    <row r="177" spans="1:16" x14ac:dyDescent="0.2">
      <c r="A177" s="15" t="s">
        <v>51</v>
      </c>
      <c r="B177" s="15" t="s">
        <v>73</v>
      </c>
      <c r="C177" s="15" t="s">
        <v>74</v>
      </c>
      <c r="D177" s="15" t="s">
        <v>27</v>
      </c>
      <c r="E177" s="15" t="s">
        <v>28</v>
      </c>
      <c r="F177" s="41">
        <v>60.709924037669794</v>
      </c>
      <c r="G177" s="41">
        <v>62.968333211871105</v>
      </c>
      <c r="I177" s="15" t="str">
        <f t="shared" ref="I177:I187" si="83">A177</f>
        <v>SES</v>
      </c>
      <c r="J177" s="15" t="s">
        <v>75</v>
      </c>
      <c r="K177" s="15" t="str">
        <f t="shared" ref="K177:K179" si="84">I177&amp;J177</f>
        <v>SESWN</v>
      </c>
      <c r="L177" s="42">
        <f t="shared" ref="L177:L179" si="85">F177</f>
        <v>60.709924037669794</v>
      </c>
      <c r="M177" s="42">
        <f>G185/100</f>
        <v>-3.5900000000000001E-2</v>
      </c>
      <c r="N177" s="42">
        <f t="shared" ref="N177:N179" si="86">$N$3</f>
        <v>1.0416666666666667</v>
      </c>
      <c r="O177" s="42">
        <f t="shared" ref="O177:O179" si="87">M177+N177</f>
        <v>1.0057666666666667</v>
      </c>
      <c r="P177" s="42">
        <f t="shared" ref="P177:P179" si="88">L177*O177</f>
        <v>61.060017932953691</v>
      </c>
    </row>
    <row r="178" spans="1:16" x14ac:dyDescent="0.2">
      <c r="A178" s="15" t="s">
        <v>51</v>
      </c>
      <c r="B178" s="15" t="s">
        <v>76</v>
      </c>
      <c r="C178" s="15" t="s">
        <v>77</v>
      </c>
      <c r="D178" s="15" t="s">
        <v>27</v>
      </c>
      <c r="E178" s="15" t="s">
        <v>28</v>
      </c>
      <c r="F178" s="41">
        <v>0</v>
      </c>
      <c r="G178" s="41">
        <v>0</v>
      </c>
      <c r="I178" s="15" t="str">
        <f t="shared" si="83"/>
        <v>SES</v>
      </c>
      <c r="J178" s="15" t="s">
        <v>78</v>
      </c>
      <c r="K178" s="15" t="str">
        <f t="shared" si="84"/>
        <v>SESWWN</v>
      </c>
      <c r="L178" s="42">
        <f t="shared" si="85"/>
        <v>0</v>
      </c>
      <c r="M178" s="42">
        <f>G186/100</f>
        <v>0</v>
      </c>
      <c r="N178" s="42">
        <f t="shared" si="86"/>
        <v>1.0416666666666667</v>
      </c>
      <c r="O178" s="42">
        <f t="shared" si="87"/>
        <v>1.0416666666666667</v>
      </c>
      <c r="P178" s="42">
        <f t="shared" si="88"/>
        <v>0</v>
      </c>
    </row>
    <row r="179" spans="1:16" x14ac:dyDescent="0.2">
      <c r="A179" s="15" t="s">
        <v>51</v>
      </c>
      <c r="B179" s="15" t="s">
        <v>79</v>
      </c>
      <c r="C179" s="15" t="s">
        <v>80</v>
      </c>
      <c r="D179" s="15" t="s">
        <v>27</v>
      </c>
      <c r="E179" s="15" t="s">
        <v>28</v>
      </c>
      <c r="F179" s="41">
        <v>0</v>
      </c>
      <c r="G179" s="41">
        <v>0</v>
      </c>
      <c r="I179" s="15" t="str">
        <f t="shared" si="83"/>
        <v>SES</v>
      </c>
      <c r="J179" s="15" t="s">
        <v>81</v>
      </c>
      <c r="K179" s="15" t="str">
        <f t="shared" si="84"/>
        <v>SESDMMY</v>
      </c>
      <c r="L179" s="42">
        <f t="shared" si="85"/>
        <v>0</v>
      </c>
      <c r="M179" s="42">
        <f>G187/100</f>
        <v>0</v>
      </c>
      <c r="N179" s="42">
        <f t="shared" si="86"/>
        <v>1.0416666666666667</v>
      </c>
      <c r="O179" s="42">
        <f t="shared" si="87"/>
        <v>1.0416666666666667</v>
      </c>
      <c r="P179" s="42">
        <f t="shared" si="88"/>
        <v>0</v>
      </c>
    </row>
    <row r="180" spans="1:16" x14ac:dyDescent="0.2">
      <c r="A180" s="15" t="s">
        <v>51</v>
      </c>
      <c r="B180" s="15" t="s">
        <v>25</v>
      </c>
      <c r="C180" s="15" t="s">
        <v>26</v>
      </c>
      <c r="D180" s="15" t="s">
        <v>27</v>
      </c>
      <c r="E180" s="15" t="s">
        <v>28</v>
      </c>
      <c r="F180" s="41">
        <v>6.3288379614704233</v>
      </c>
      <c r="G180" s="41">
        <v>6.4788947032966737</v>
      </c>
      <c r="I180" s="15" t="str">
        <f t="shared" si="83"/>
        <v>SES</v>
      </c>
      <c r="J180" s="43"/>
      <c r="K180" s="43"/>
      <c r="L180" s="44"/>
      <c r="M180" s="44"/>
      <c r="N180" s="44"/>
      <c r="O180" s="44"/>
      <c r="P180" s="44"/>
    </row>
    <row r="181" spans="1:16" x14ac:dyDescent="0.2">
      <c r="A181" s="15" t="s">
        <v>51</v>
      </c>
      <c r="B181" s="15" t="s">
        <v>29</v>
      </c>
      <c r="C181" s="15" t="s">
        <v>30</v>
      </c>
      <c r="D181" s="15" t="s">
        <v>27</v>
      </c>
      <c r="E181" s="15" t="s">
        <v>28</v>
      </c>
      <c r="F181" s="41">
        <v>60.709924037669794</v>
      </c>
      <c r="G181" s="41">
        <v>61.259517162279018</v>
      </c>
      <c r="I181" s="15" t="str">
        <f t="shared" si="83"/>
        <v>SES</v>
      </c>
      <c r="J181" s="43"/>
      <c r="K181" s="43"/>
      <c r="L181" s="44"/>
      <c r="M181" s="44"/>
      <c r="N181" s="44"/>
      <c r="O181" s="44"/>
      <c r="P181" s="44"/>
    </row>
    <row r="182" spans="1:16" x14ac:dyDescent="0.2">
      <c r="A182" s="15" t="s">
        <v>51</v>
      </c>
      <c r="B182" s="15" t="s">
        <v>31</v>
      </c>
      <c r="C182" s="15" t="s">
        <v>32</v>
      </c>
      <c r="D182" s="15" t="s">
        <v>27</v>
      </c>
      <c r="E182" s="15" t="s">
        <v>28</v>
      </c>
      <c r="F182" s="41">
        <v>0</v>
      </c>
      <c r="G182" s="41">
        <v>0</v>
      </c>
      <c r="I182" s="15" t="str">
        <f t="shared" si="83"/>
        <v>SES</v>
      </c>
      <c r="J182" s="43"/>
      <c r="K182" s="43"/>
      <c r="L182" s="44"/>
      <c r="M182" s="44"/>
      <c r="N182" s="44"/>
      <c r="O182" s="44"/>
      <c r="P182" s="44"/>
    </row>
    <row r="183" spans="1:16" x14ac:dyDescent="0.2">
      <c r="A183" s="15" t="s">
        <v>51</v>
      </c>
      <c r="B183" s="15" t="s">
        <v>33</v>
      </c>
      <c r="C183" s="15" t="s">
        <v>34</v>
      </c>
      <c r="D183" s="15" t="s">
        <v>27</v>
      </c>
      <c r="E183" s="15" t="s">
        <v>28</v>
      </c>
      <c r="F183" s="41">
        <v>0</v>
      </c>
      <c r="G183" s="41">
        <v>0</v>
      </c>
      <c r="I183" s="15" t="str">
        <f t="shared" si="83"/>
        <v>SES</v>
      </c>
      <c r="J183" s="43"/>
      <c r="K183" s="43"/>
      <c r="L183" s="44"/>
      <c r="M183" s="44"/>
      <c r="N183" s="44"/>
      <c r="O183" s="44"/>
      <c r="P183" s="44"/>
    </row>
    <row r="184" spans="1:16" x14ac:dyDescent="0.2">
      <c r="A184" s="15" t="s">
        <v>51</v>
      </c>
      <c r="B184" s="15" t="s">
        <v>82</v>
      </c>
      <c r="C184" s="15" t="s">
        <v>83</v>
      </c>
      <c r="D184" s="15" t="s">
        <v>37</v>
      </c>
      <c r="E184" s="15" t="s">
        <v>28</v>
      </c>
      <c r="F184" s="41">
        <v>-3.9900000000000007</v>
      </c>
      <c r="G184" s="41">
        <v>-2.13</v>
      </c>
      <c r="I184" s="15" t="str">
        <f t="shared" si="83"/>
        <v>SES</v>
      </c>
      <c r="J184" s="43"/>
      <c r="K184" s="43"/>
      <c r="L184" s="44"/>
      <c r="M184" s="44"/>
      <c r="N184" s="44"/>
      <c r="O184" s="44"/>
      <c r="P184" s="44"/>
    </row>
    <row r="185" spans="1:16" x14ac:dyDescent="0.2">
      <c r="A185" s="15" t="s">
        <v>51</v>
      </c>
      <c r="B185" s="15" t="s">
        <v>84</v>
      </c>
      <c r="C185" s="15" t="s">
        <v>85</v>
      </c>
      <c r="D185" s="15" t="s">
        <v>37</v>
      </c>
      <c r="E185" s="15" t="s">
        <v>28</v>
      </c>
      <c r="F185" s="41">
        <v>1.7399999999999998</v>
      </c>
      <c r="G185" s="41">
        <v>-3.5900000000000003</v>
      </c>
      <c r="I185" s="15" t="str">
        <f t="shared" si="83"/>
        <v>SES</v>
      </c>
      <c r="J185" s="43"/>
      <c r="K185" s="43"/>
      <c r="L185" s="44"/>
      <c r="M185" s="44"/>
      <c r="N185" s="44"/>
      <c r="O185" s="44"/>
      <c r="P185" s="44"/>
    </row>
    <row r="186" spans="1:16" x14ac:dyDescent="0.2">
      <c r="A186" s="15" t="s">
        <v>51</v>
      </c>
      <c r="B186" s="15" t="s">
        <v>86</v>
      </c>
      <c r="C186" s="15" t="s">
        <v>87</v>
      </c>
      <c r="D186" s="15" t="s">
        <v>37</v>
      </c>
      <c r="E186" s="15" t="s">
        <v>28</v>
      </c>
      <c r="F186" s="41">
        <v>0</v>
      </c>
      <c r="G186" s="41">
        <v>0</v>
      </c>
      <c r="I186" s="15" t="str">
        <f t="shared" si="83"/>
        <v>SES</v>
      </c>
      <c r="J186" s="43"/>
      <c r="K186" s="43"/>
      <c r="L186" s="44"/>
      <c r="M186" s="44"/>
      <c r="N186" s="44"/>
      <c r="O186" s="44"/>
      <c r="P186" s="44"/>
    </row>
    <row r="187" spans="1:16" x14ac:dyDescent="0.2">
      <c r="A187" s="15" t="s">
        <v>51</v>
      </c>
      <c r="B187" s="15" t="s">
        <v>88</v>
      </c>
      <c r="C187" s="15" t="s">
        <v>89</v>
      </c>
      <c r="D187" s="15" t="s">
        <v>37</v>
      </c>
      <c r="E187" s="15" t="s">
        <v>28</v>
      </c>
      <c r="F187" s="41">
        <v>0</v>
      </c>
      <c r="G187" s="41">
        <v>0</v>
      </c>
      <c r="I187" s="15" t="str">
        <f t="shared" si="83"/>
        <v>SES</v>
      </c>
      <c r="J187" s="43"/>
      <c r="K187" s="43"/>
      <c r="L187" s="44"/>
      <c r="M187" s="44"/>
      <c r="N187" s="44"/>
      <c r="O187" s="44"/>
      <c r="P187" s="44"/>
    </row>
    <row r="188" spans="1:16" x14ac:dyDescent="0.2">
      <c r="A188" s="15" t="s">
        <v>53</v>
      </c>
      <c r="B188" s="15" t="s">
        <v>70</v>
      </c>
      <c r="C188" s="15" t="s">
        <v>71</v>
      </c>
      <c r="D188" s="15" t="s">
        <v>27</v>
      </c>
      <c r="E188" s="15" t="s">
        <v>28</v>
      </c>
      <c r="F188" s="41">
        <v>25.601636871527273</v>
      </c>
      <c r="G188" s="41">
        <v>29.219148161474077</v>
      </c>
      <c r="I188" s="15" t="str">
        <f>A188</f>
        <v>BRL</v>
      </c>
      <c r="J188" s="15" t="s">
        <v>72</v>
      </c>
      <c r="K188" s="15" t="str">
        <f>I188&amp;J188</f>
        <v>BRLWR</v>
      </c>
      <c r="L188" s="42">
        <f>F188</f>
        <v>25.601636871527273</v>
      </c>
      <c r="M188" s="42">
        <f>G196/100</f>
        <v>9.9199999999999997E-2</v>
      </c>
      <c r="N188" s="42">
        <f>$N$3</f>
        <v>1.0416666666666667</v>
      </c>
      <c r="O188" s="42">
        <f>M188+N188</f>
        <v>1.1408666666666667</v>
      </c>
      <c r="P188" s="42">
        <f>L188*O188</f>
        <v>29.20805411882975</v>
      </c>
    </row>
    <row r="189" spans="1:16" x14ac:dyDescent="0.2">
      <c r="A189" s="15" t="s">
        <v>53</v>
      </c>
      <c r="B189" s="15" t="s">
        <v>73</v>
      </c>
      <c r="C189" s="15" t="s">
        <v>74</v>
      </c>
      <c r="D189" s="15" t="s">
        <v>27</v>
      </c>
      <c r="E189" s="15" t="s">
        <v>28</v>
      </c>
      <c r="F189" s="41">
        <v>111.75157309188717</v>
      </c>
      <c r="G189" s="41">
        <v>120.49054610767273</v>
      </c>
      <c r="I189" s="15" t="str">
        <f t="shared" ref="I189:I199" si="89">A189</f>
        <v>BRL</v>
      </c>
      <c r="J189" s="15" t="s">
        <v>75</v>
      </c>
      <c r="K189" s="15" t="str">
        <f t="shared" ref="K189:K191" si="90">I189&amp;J189</f>
        <v>BRLWN</v>
      </c>
      <c r="L189" s="42">
        <f t="shared" ref="L189:L191" si="91">F189</f>
        <v>111.75157309188717</v>
      </c>
      <c r="M189" s="42">
        <f>G197/100</f>
        <v>-1.01E-2</v>
      </c>
      <c r="N189" s="42">
        <f t="shared" ref="N189:N191" si="92">$N$3</f>
        <v>1.0416666666666667</v>
      </c>
      <c r="O189" s="42">
        <f t="shared" ref="O189:O191" si="93">M189+N189</f>
        <v>1.0315666666666667</v>
      </c>
      <c r="P189" s="42">
        <f t="shared" ref="P189:P191" si="94">L189*O189</f>
        <v>115.27919774915442</v>
      </c>
    </row>
    <row r="190" spans="1:16" x14ac:dyDescent="0.2">
      <c r="A190" s="15" t="s">
        <v>53</v>
      </c>
      <c r="B190" s="15" t="s">
        <v>76</v>
      </c>
      <c r="C190" s="15" t="s">
        <v>77</v>
      </c>
      <c r="D190" s="15" t="s">
        <v>27</v>
      </c>
      <c r="E190" s="15" t="s">
        <v>28</v>
      </c>
      <c r="F190" s="41">
        <v>0</v>
      </c>
      <c r="G190" s="41">
        <v>0</v>
      </c>
      <c r="I190" s="15" t="str">
        <f t="shared" si="89"/>
        <v>BRL</v>
      </c>
      <c r="J190" s="15" t="s">
        <v>78</v>
      </c>
      <c r="K190" s="15" t="str">
        <f t="shared" si="90"/>
        <v>BRLWWN</v>
      </c>
      <c r="L190" s="42">
        <f t="shared" si="91"/>
        <v>0</v>
      </c>
      <c r="M190" s="42">
        <f>G198/100</f>
        <v>0</v>
      </c>
      <c r="N190" s="42">
        <f t="shared" si="92"/>
        <v>1.0416666666666667</v>
      </c>
      <c r="O190" s="42">
        <f t="shared" si="93"/>
        <v>1.0416666666666667</v>
      </c>
      <c r="P190" s="42">
        <f t="shared" si="94"/>
        <v>0</v>
      </c>
    </row>
    <row r="191" spans="1:16" x14ac:dyDescent="0.2">
      <c r="A191" s="15" t="s">
        <v>53</v>
      </c>
      <c r="B191" s="15" t="s">
        <v>79</v>
      </c>
      <c r="C191" s="15" t="s">
        <v>80</v>
      </c>
      <c r="D191" s="15" t="s">
        <v>27</v>
      </c>
      <c r="E191" s="15" t="s">
        <v>28</v>
      </c>
      <c r="F191" s="41">
        <v>0</v>
      </c>
      <c r="G191" s="41">
        <v>0</v>
      </c>
      <c r="I191" s="15" t="str">
        <f t="shared" si="89"/>
        <v>BRL</v>
      </c>
      <c r="J191" s="15" t="s">
        <v>81</v>
      </c>
      <c r="K191" s="15" t="str">
        <f t="shared" si="90"/>
        <v>BRLDMMY</v>
      </c>
      <c r="L191" s="42">
        <f t="shared" si="91"/>
        <v>0</v>
      </c>
      <c r="M191" s="42">
        <f>G199/100</f>
        <v>0</v>
      </c>
      <c r="N191" s="42">
        <f t="shared" si="92"/>
        <v>1.0416666666666667</v>
      </c>
      <c r="O191" s="42">
        <f t="shared" si="93"/>
        <v>1.0416666666666667</v>
      </c>
      <c r="P191" s="42">
        <f t="shared" si="94"/>
        <v>0</v>
      </c>
    </row>
    <row r="192" spans="1:16" x14ac:dyDescent="0.2">
      <c r="A192" s="15" t="s">
        <v>53</v>
      </c>
      <c r="B192" s="15" t="s">
        <v>25</v>
      </c>
      <c r="C192" s="15" t="s">
        <v>26</v>
      </c>
      <c r="D192" s="15" t="s">
        <v>27</v>
      </c>
      <c r="E192" s="15" t="s">
        <v>28</v>
      </c>
      <c r="F192" s="41">
        <v>25.601636871527273</v>
      </c>
      <c r="G192" s="41">
        <v>29.292977111729481</v>
      </c>
      <c r="I192" s="15" t="str">
        <f t="shared" si="89"/>
        <v>BRL</v>
      </c>
      <c r="J192" s="43"/>
      <c r="K192" s="43"/>
      <c r="L192" s="44"/>
      <c r="M192" s="44"/>
      <c r="N192" s="44"/>
      <c r="O192" s="44"/>
      <c r="P192" s="44"/>
    </row>
    <row r="193" spans="1:16" x14ac:dyDescent="0.2">
      <c r="A193" s="15" t="s">
        <v>53</v>
      </c>
      <c r="B193" s="15" t="s">
        <v>29</v>
      </c>
      <c r="C193" s="15" t="s">
        <v>30</v>
      </c>
      <c r="D193" s="15" t="s">
        <v>27</v>
      </c>
      <c r="E193" s="15" t="s">
        <v>28</v>
      </c>
      <c r="F193" s="41">
        <v>111.75157309188717</v>
      </c>
      <c r="G193" s="41">
        <v>115.64934541206922</v>
      </c>
      <c r="I193" s="15" t="str">
        <f t="shared" si="89"/>
        <v>BRL</v>
      </c>
      <c r="J193" s="43"/>
      <c r="K193" s="43"/>
      <c r="L193" s="44"/>
      <c r="M193" s="44"/>
      <c r="N193" s="44"/>
      <c r="O193" s="44"/>
      <c r="P193" s="44"/>
    </row>
    <row r="194" spans="1:16" x14ac:dyDescent="0.2">
      <c r="A194" s="15" t="s">
        <v>53</v>
      </c>
      <c r="B194" s="15" t="s">
        <v>31</v>
      </c>
      <c r="C194" s="15" t="s">
        <v>32</v>
      </c>
      <c r="D194" s="15" t="s">
        <v>27</v>
      </c>
      <c r="E194" s="15" t="s">
        <v>28</v>
      </c>
      <c r="F194" s="41">
        <v>0</v>
      </c>
      <c r="G194" s="41">
        <v>0</v>
      </c>
      <c r="I194" s="15" t="str">
        <f t="shared" si="89"/>
        <v>BRL</v>
      </c>
      <c r="J194" s="43"/>
      <c r="K194" s="43"/>
      <c r="L194" s="44"/>
      <c r="M194" s="44"/>
      <c r="N194" s="44"/>
      <c r="O194" s="44"/>
      <c r="P194" s="44"/>
    </row>
    <row r="195" spans="1:16" x14ac:dyDescent="0.2">
      <c r="A195" s="15" t="s">
        <v>53</v>
      </c>
      <c r="B195" s="15" t="s">
        <v>33</v>
      </c>
      <c r="C195" s="15" t="s">
        <v>34</v>
      </c>
      <c r="D195" s="15" t="s">
        <v>27</v>
      </c>
      <c r="E195" s="15" t="s">
        <v>28</v>
      </c>
      <c r="F195" s="41">
        <v>0</v>
      </c>
      <c r="G195" s="41">
        <v>0</v>
      </c>
      <c r="I195" s="15" t="str">
        <f t="shared" si="89"/>
        <v>BRL</v>
      </c>
      <c r="J195" s="43"/>
      <c r="K195" s="43"/>
      <c r="L195" s="44"/>
      <c r="M195" s="44"/>
      <c r="N195" s="44"/>
      <c r="O195" s="44"/>
      <c r="P195" s="44"/>
    </row>
    <row r="196" spans="1:16" x14ac:dyDescent="0.2">
      <c r="A196" s="15" t="s">
        <v>53</v>
      </c>
      <c r="B196" s="15" t="s">
        <v>82</v>
      </c>
      <c r="C196" s="15" t="s">
        <v>83</v>
      </c>
      <c r="D196" s="15" t="s">
        <v>37</v>
      </c>
      <c r="E196" s="15" t="s">
        <v>28</v>
      </c>
      <c r="F196" s="41">
        <v>8.2099999999999991</v>
      </c>
      <c r="G196" s="41">
        <v>9.92</v>
      </c>
      <c r="I196" s="15" t="str">
        <f t="shared" si="89"/>
        <v>BRL</v>
      </c>
      <c r="J196" s="43"/>
      <c r="K196" s="43"/>
      <c r="L196" s="44"/>
      <c r="M196" s="44"/>
      <c r="N196" s="44"/>
      <c r="O196" s="44"/>
      <c r="P196" s="44"/>
    </row>
    <row r="197" spans="1:16" x14ac:dyDescent="0.2">
      <c r="A197" s="15" t="s">
        <v>53</v>
      </c>
      <c r="B197" s="15" t="s">
        <v>84</v>
      </c>
      <c r="C197" s="15" t="s">
        <v>85</v>
      </c>
      <c r="D197" s="15" t="s">
        <v>37</v>
      </c>
      <c r="E197" s="15" t="s">
        <v>28</v>
      </c>
      <c r="F197" s="41">
        <v>6.01</v>
      </c>
      <c r="G197" s="41">
        <v>-1.01</v>
      </c>
      <c r="I197" s="15" t="str">
        <f t="shared" si="89"/>
        <v>BRL</v>
      </c>
      <c r="J197" s="43"/>
      <c r="K197" s="43"/>
      <c r="L197" s="44"/>
      <c r="M197" s="44"/>
      <c r="N197" s="44"/>
      <c r="O197" s="44"/>
      <c r="P197" s="44"/>
    </row>
    <row r="198" spans="1:16" x14ac:dyDescent="0.2">
      <c r="A198" s="15" t="s">
        <v>53</v>
      </c>
      <c r="B198" s="15" t="s">
        <v>86</v>
      </c>
      <c r="C198" s="15" t="s">
        <v>87</v>
      </c>
      <c r="D198" s="15" t="s">
        <v>37</v>
      </c>
      <c r="E198" s="15" t="s">
        <v>28</v>
      </c>
      <c r="F198" s="41">
        <v>0</v>
      </c>
      <c r="G198" s="41">
        <v>0</v>
      </c>
      <c r="I198" s="15" t="str">
        <f t="shared" si="89"/>
        <v>BRL</v>
      </c>
      <c r="J198" s="43"/>
      <c r="K198" s="43"/>
      <c r="L198" s="44"/>
      <c r="M198" s="44"/>
      <c r="N198" s="44"/>
      <c r="O198" s="44"/>
      <c r="P198" s="44"/>
    </row>
    <row r="199" spans="1:16" x14ac:dyDescent="0.2">
      <c r="A199" s="15" t="s">
        <v>53</v>
      </c>
      <c r="B199" s="15" t="s">
        <v>88</v>
      </c>
      <c r="C199" s="15" t="s">
        <v>89</v>
      </c>
      <c r="D199" s="15" t="s">
        <v>37</v>
      </c>
      <c r="E199" s="15" t="s">
        <v>28</v>
      </c>
      <c r="F199" s="41">
        <v>0</v>
      </c>
      <c r="G199" s="41">
        <v>0</v>
      </c>
      <c r="I199" s="15" t="str">
        <f t="shared" si="89"/>
        <v>BRL</v>
      </c>
      <c r="J199" s="43"/>
      <c r="K199" s="43"/>
      <c r="L199" s="44"/>
      <c r="M199" s="44"/>
      <c r="N199" s="44"/>
      <c r="O199" s="44"/>
      <c r="P199" s="44"/>
    </row>
    <row r="200" spans="1:16" x14ac:dyDescent="0.2">
      <c r="A200" s="15" t="s">
        <v>52</v>
      </c>
      <c r="B200" s="15" t="s">
        <v>70</v>
      </c>
      <c r="C200" s="15" t="s">
        <v>71</v>
      </c>
      <c r="D200" s="15" t="s">
        <v>27</v>
      </c>
      <c r="E200" s="15" t="s">
        <v>28</v>
      </c>
      <c r="F200" s="41">
        <v>22.535798327440926</v>
      </c>
      <c r="G200" s="41">
        <v>23.989357319560867</v>
      </c>
      <c r="I200" s="15" t="str">
        <f>A200</f>
        <v>SWB</v>
      </c>
      <c r="J200" s="15" t="s">
        <v>72</v>
      </c>
      <c r="K200" s="15" t="str">
        <f>I200&amp;J200</f>
        <v>SWBWR</v>
      </c>
      <c r="L200" s="42">
        <f>F200</f>
        <v>22.535798327440926</v>
      </c>
      <c r="M200" s="42">
        <f>G208/100</f>
        <v>8.199999999999999E-3</v>
      </c>
      <c r="N200" s="42">
        <f>$N$3</f>
        <v>1.0416666666666667</v>
      </c>
      <c r="O200" s="42">
        <f>M200+N200</f>
        <v>1.0498666666666667</v>
      </c>
      <c r="P200" s="42">
        <f>L200*O200</f>
        <v>23.659583470702646</v>
      </c>
    </row>
    <row r="201" spans="1:16" x14ac:dyDescent="0.2">
      <c r="A201" s="15" t="s">
        <v>52</v>
      </c>
      <c r="B201" s="15" t="s">
        <v>73</v>
      </c>
      <c r="C201" s="15" t="s">
        <v>74</v>
      </c>
      <c r="D201" s="15" t="s">
        <v>27</v>
      </c>
      <c r="E201" s="15" t="s">
        <v>28</v>
      </c>
      <c r="F201" s="41">
        <v>240.28614350200002</v>
      </c>
      <c r="G201" s="41">
        <v>265.51618856971004</v>
      </c>
      <c r="I201" s="15" t="str">
        <f t="shared" ref="I201:I211" si="95">A201</f>
        <v>SWB</v>
      </c>
      <c r="J201" s="15" t="s">
        <v>75</v>
      </c>
      <c r="K201" s="15" t="str">
        <f t="shared" ref="K201:K203" si="96">I201&amp;J201</f>
        <v>SWBWN</v>
      </c>
      <c r="L201" s="42">
        <f t="shared" ref="L201:L202" si="97">F201</f>
        <v>240.28614350200002</v>
      </c>
      <c r="M201" s="42">
        <f>G209/100</f>
        <v>2.8399999999999998E-2</v>
      </c>
      <c r="N201" s="42">
        <f t="shared" ref="N201:N203" si="98">$N$3</f>
        <v>1.0416666666666667</v>
      </c>
      <c r="O201" s="42">
        <f t="shared" ref="O201:O203" si="99">M201+N201</f>
        <v>1.0700666666666667</v>
      </c>
      <c r="P201" s="42">
        <f t="shared" ref="P201:P203" si="100">L201*O201</f>
        <v>257.12219262337351</v>
      </c>
    </row>
    <row r="202" spans="1:16" x14ac:dyDescent="0.2">
      <c r="A202" s="15" t="s">
        <v>52</v>
      </c>
      <c r="B202" s="15" t="s">
        <v>76</v>
      </c>
      <c r="C202" s="15" t="s">
        <v>77</v>
      </c>
      <c r="D202" s="15" t="s">
        <v>27</v>
      </c>
      <c r="E202" s="15" t="s">
        <v>28</v>
      </c>
      <c r="F202" s="41">
        <v>265.82967986723565</v>
      </c>
      <c r="G202" s="41">
        <v>278.61608746884968</v>
      </c>
      <c r="I202" s="15" t="str">
        <f t="shared" si="95"/>
        <v>SWB</v>
      </c>
      <c r="J202" s="15" t="s">
        <v>78</v>
      </c>
      <c r="K202" s="15" t="str">
        <f t="shared" si="96"/>
        <v>SWBWWN</v>
      </c>
      <c r="L202" s="42">
        <f t="shared" si="97"/>
        <v>265.82967986723565</v>
      </c>
      <c r="M202" s="42">
        <f>G210/100</f>
        <v>-2.18E-2</v>
      </c>
      <c r="N202" s="42">
        <f t="shared" si="98"/>
        <v>1.0416666666666667</v>
      </c>
      <c r="O202" s="42">
        <f t="shared" si="99"/>
        <v>1.0198666666666667</v>
      </c>
      <c r="P202" s="42">
        <f t="shared" si="100"/>
        <v>271.11082950726473</v>
      </c>
    </row>
    <row r="203" spans="1:16" x14ac:dyDescent="0.2">
      <c r="A203" s="15" t="s">
        <v>52</v>
      </c>
      <c r="B203" s="15" t="s">
        <v>79</v>
      </c>
      <c r="C203" s="15" t="s">
        <v>80</v>
      </c>
      <c r="D203" s="15" t="s">
        <v>27</v>
      </c>
      <c r="E203" s="15" t="s">
        <v>28</v>
      </c>
      <c r="F203" s="41">
        <v>0</v>
      </c>
      <c r="G203" s="41">
        <v>0</v>
      </c>
      <c r="I203" s="15" t="str">
        <f t="shared" si="95"/>
        <v>SWB</v>
      </c>
      <c r="J203" s="15" t="s">
        <v>81</v>
      </c>
      <c r="K203" s="15" t="str">
        <f t="shared" si="96"/>
        <v>SWBDMMY</v>
      </c>
      <c r="L203" s="42">
        <f>F203</f>
        <v>0</v>
      </c>
      <c r="M203" s="42">
        <f>G211/100</f>
        <v>0</v>
      </c>
      <c r="N203" s="42">
        <f t="shared" si="98"/>
        <v>1.0416666666666667</v>
      </c>
      <c r="O203" s="42">
        <f t="shared" si="99"/>
        <v>1.0416666666666667</v>
      </c>
      <c r="P203" s="42">
        <f t="shared" si="100"/>
        <v>0</v>
      </c>
    </row>
    <row r="204" spans="1:16" x14ac:dyDescent="0.2">
      <c r="A204" s="15" t="s">
        <v>52</v>
      </c>
      <c r="B204" s="15" t="s">
        <v>25</v>
      </c>
      <c r="C204" s="15" t="s">
        <v>26</v>
      </c>
      <c r="D204" s="15" t="s">
        <v>27</v>
      </c>
      <c r="E204" s="15" t="s">
        <v>28</v>
      </c>
      <c r="F204" s="41">
        <v>22.535798327440926</v>
      </c>
      <c r="G204" s="41">
        <v>23.733137280268135</v>
      </c>
      <c r="I204" s="15" t="str">
        <f t="shared" si="95"/>
        <v>SWB</v>
      </c>
      <c r="J204" s="43"/>
      <c r="K204" s="43"/>
      <c r="L204" s="44"/>
      <c r="M204" s="44"/>
      <c r="N204" s="44"/>
      <c r="O204" s="44"/>
      <c r="P204" s="44"/>
    </row>
    <row r="205" spans="1:16" x14ac:dyDescent="0.2">
      <c r="A205" s="15" t="s">
        <v>52</v>
      </c>
      <c r="B205" s="15" t="s">
        <v>29</v>
      </c>
      <c r="C205" s="15" t="s">
        <v>30</v>
      </c>
      <c r="D205" s="15" t="s">
        <v>27</v>
      </c>
      <c r="E205" s="15" t="s">
        <v>28</v>
      </c>
      <c r="F205" s="41">
        <v>240.28614350200002</v>
      </c>
      <c r="G205" s="41">
        <v>257.91278026212677</v>
      </c>
      <c r="I205" s="15" t="str">
        <f t="shared" si="95"/>
        <v>SWB</v>
      </c>
      <c r="J205" s="43"/>
      <c r="K205" s="43"/>
      <c r="L205" s="44"/>
      <c r="M205" s="44"/>
      <c r="N205" s="44"/>
      <c r="O205" s="44"/>
      <c r="P205" s="44"/>
    </row>
    <row r="206" spans="1:16" x14ac:dyDescent="0.2">
      <c r="A206" s="15" t="s">
        <v>52</v>
      </c>
      <c r="B206" s="15" t="s">
        <v>31</v>
      </c>
      <c r="C206" s="15" t="s">
        <v>32</v>
      </c>
      <c r="D206" s="15" t="s">
        <v>27</v>
      </c>
      <c r="E206" s="15" t="s">
        <v>28</v>
      </c>
      <c r="F206" s="41">
        <v>265.82967986723565</v>
      </c>
      <c r="G206" s="41">
        <v>271.98577727288131</v>
      </c>
      <c r="I206" s="15" t="str">
        <f t="shared" si="95"/>
        <v>SWB</v>
      </c>
      <c r="J206" s="43"/>
      <c r="K206" s="43"/>
      <c r="L206" s="44"/>
      <c r="M206" s="44"/>
      <c r="N206" s="44"/>
      <c r="O206" s="44"/>
      <c r="P206" s="44"/>
    </row>
    <row r="207" spans="1:16" x14ac:dyDescent="0.2">
      <c r="A207" s="15" t="s">
        <v>52</v>
      </c>
      <c r="B207" s="15" t="s">
        <v>33</v>
      </c>
      <c r="C207" s="15" t="s">
        <v>34</v>
      </c>
      <c r="D207" s="15" t="s">
        <v>27</v>
      </c>
      <c r="E207" s="15" t="s">
        <v>28</v>
      </c>
      <c r="F207" s="41">
        <v>0</v>
      </c>
      <c r="G207" s="41">
        <v>0</v>
      </c>
      <c r="I207" s="15" t="str">
        <f t="shared" si="95"/>
        <v>SWB</v>
      </c>
      <c r="J207" s="43"/>
      <c r="K207" s="43"/>
      <c r="L207" s="44"/>
      <c r="M207" s="44"/>
      <c r="N207" s="44"/>
      <c r="O207" s="44"/>
      <c r="P207" s="44"/>
    </row>
    <row r="208" spans="1:16" x14ac:dyDescent="0.2">
      <c r="A208" s="15" t="s">
        <v>52</v>
      </c>
      <c r="B208" s="15" t="s">
        <v>82</v>
      </c>
      <c r="C208" s="15" t="s">
        <v>83</v>
      </c>
      <c r="D208" s="15" t="s">
        <v>37</v>
      </c>
      <c r="E208" s="15" t="s">
        <v>28</v>
      </c>
      <c r="F208" s="41">
        <v>-2.88</v>
      </c>
      <c r="G208" s="41">
        <v>0.81999999999999984</v>
      </c>
      <c r="I208" s="15" t="str">
        <f t="shared" si="95"/>
        <v>SWB</v>
      </c>
      <c r="J208" s="43"/>
      <c r="K208" s="43"/>
      <c r="L208" s="44"/>
      <c r="M208" s="44"/>
      <c r="N208" s="44"/>
      <c r="O208" s="44"/>
      <c r="P208" s="44"/>
    </row>
    <row r="209" spans="1:16" x14ac:dyDescent="0.2">
      <c r="A209" s="15" t="s">
        <v>52</v>
      </c>
      <c r="B209" s="15" t="s">
        <v>84</v>
      </c>
      <c r="C209" s="15" t="s">
        <v>85</v>
      </c>
      <c r="D209" s="15" t="s">
        <v>37</v>
      </c>
      <c r="E209" s="15" t="s">
        <v>28</v>
      </c>
      <c r="F209" s="41">
        <v>-5.78</v>
      </c>
      <c r="G209" s="41">
        <v>2.84</v>
      </c>
      <c r="I209" s="15" t="str">
        <f t="shared" si="95"/>
        <v>SWB</v>
      </c>
      <c r="J209" s="43"/>
      <c r="K209" s="43"/>
      <c r="L209" s="44"/>
      <c r="M209" s="44"/>
      <c r="N209" s="44"/>
      <c r="O209" s="44"/>
      <c r="P209" s="44"/>
    </row>
    <row r="210" spans="1:16" x14ac:dyDescent="0.2">
      <c r="A210" s="15" t="s">
        <v>52</v>
      </c>
      <c r="B210" s="15" t="s">
        <v>86</v>
      </c>
      <c r="C210" s="15" t="s">
        <v>87</v>
      </c>
      <c r="D210" s="15" t="s">
        <v>37</v>
      </c>
      <c r="E210" s="15" t="s">
        <v>28</v>
      </c>
      <c r="F210" s="41">
        <v>3.5699999999999994</v>
      </c>
      <c r="G210" s="41">
        <v>-2.1800000000000002</v>
      </c>
      <c r="I210" s="15" t="str">
        <f t="shared" si="95"/>
        <v>SWB</v>
      </c>
      <c r="J210" s="43"/>
      <c r="K210" s="43"/>
      <c r="L210" s="44"/>
      <c r="M210" s="44"/>
      <c r="N210" s="44"/>
      <c r="O210" s="44"/>
      <c r="P210" s="44"/>
    </row>
    <row r="211" spans="1:16" x14ac:dyDescent="0.2">
      <c r="A211" s="15" t="s">
        <v>52</v>
      </c>
      <c r="B211" s="15" t="s">
        <v>88</v>
      </c>
      <c r="C211" s="15" t="s">
        <v>89</v>
      </c>
      <c r="D211" s="15" t="s">
        <v>37</v>
      </c>
      <c r="E211" s="15" t="s">
        <v>28</v>
      </c>
      <c r="F211" s="41">
        <v>0</v>
      </c>
      <c r="G211" s="41">
        <v>0</v>
      </c>
      <c r="I211" s="15" t="str">
        <f t="shared" si="95"/>
        <v>SWB</v>
      </c>
      <c r="J211" s="43"/>
      <c r="K211" s="43"/>
      <c r="L211" s="44"/>
      <c r="M211" s="44"/>
      <c r="N211" s="44"/>
      <c r="O211" s="44"/>
      <c r="P211" s="44"/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&amp;L&amp;F&amp;C&amp;A&amp;ROFFICIAL</oddHeader>
    <oddFooter>&amp;LPrinted on &amp;D at &amp;T&amp;CPage &amp;P of &amp;N Pages&amp;ROfwat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0564-DBA4-4414-B311-09A69CF8C1AF}">
  <sheetPr codeName="Sheet6">
    <pageSetUpPr fitToPage="1"/>
  </sheetPr>
  <dimension ref="A1:W254"/>
  <sheetViews>
    <sheetView zoomScale="80" zoomScaleNormal="80" workbookViewId="0">
      <pane xSplit="9" ySplit="5" topLeftCell="J33" activePane="bottomRight" state="frozen"/>
      <selection pane="topRight"/>
      <selection pane="bottomLeft"/>
      <selection pane="bottomRight" activeCell="X40" sqref="X40"/>
    </sheetView>
  </sheetViews>
  <sheetFormatPr defaultColWidth="9" defaultRowHeight="15" zeroHeight="1" x14ac:dyDescent="0.25"/>
  <cols>
    <col min="1" max="2" width="2.5" style="33" customWidth="1"/>
    <col min="3" max="3" width="3" style="33" customWidth="1"/>
    <col min="4" max="4" width="5.25" style="33" bestFit="1" customWidth="1"/>
    <col min="5" max="5" width="58.375" style="33" bestFit="1" customWidth="1"/>
    <col min="6" max="6" width="9.625" style="33" bestFit="1" customWidth="1"/>
    <col min="7" max="7" width="9" style="33" customWidth="1"/>
    <col min="8" max="8" width="11.375" style="33" bestFit="1" customWidth="1"/>
    <col min="9" max="13" width="9" style="33" customWidth="1"/>
    <col min="14" max="14" width="9" style="17" customWidth="1"/>
    <col min="15" max="15" width="10.5" style="33" bestFit="1" customWidth="1"/>
    <col min="16" max="27" width="9" style="33" customWidth="1"/>
    <col min="28" max="16384" width="9" style="33"/>
  </cols>
  <sheetData>
    <row r="1" spans="1:23" ht="31.5" x14ac:dyDescent="0.25">
      <c r="A1" s="1" t="str">
        <f ca="1">RIGHT(CELL("filename", A1), LEN(CELL("filename", A1)) - SEARCH("]", CELL("filename", A1)))</f>
        <v>Calculation 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8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/>
      <c r="B2" s="3"/>
      <c r="C2" s="4"/>
      <c r="D2" s="5"/>
      <c r="E2" s="6" t="s">
        <v>90</v>
      </c>
      <c r="F2" s="7">
        <v>0</v>
      </c>
      <c r="G2" s="8" t="s">
        <v>91</v>
      </c>
      <c r="H2" s="9"/>
      <c r="I2" s="9"/>
      <c r="J2" s="10">
        <v>45016</v>
      </c>
      <c r="K2" s="10">
        <v>45382</v>
      </c>
      <c r="L2" s="10">
        <v>45747</v>
      </c>
    </row>
    <row r="3" spans="1:23" x14ac:dyDescent="0.25">
      <c r="A3" s="3"/>
      <c r="B3" s="3"/>
      <c r="C3" s="4"/>
      <c r="D3" s="5"/>
      <c r="E3" s="11" t="s">
        <v>92</v>
      </c>
      <c r="F3" s="7">
        <v>0</v>
      </c>
      <c r="G3" s="8" t="s">
        <v>93</v>
      </c>
      <c r="H3" s="9"/>
      <c r="I3" s="9"/>
      <c r="J3" s="9"/>
      <c r="K3" s="9"/>
      <c r="L3" s="9"/>
    </row>
    <row r="4" spans="1:23" x14ac:dyDescent="0.25">
      <c r="A4" s="3"/>
      <c r="B4" s="3"/>
      <c r="C4" s="4"/>
      <c r="D4" s="5"/>
      <c r="E4" s="12" t="s">
        <v>94</v>
      </c>
      <c r="F4" s="13"/>
      <c r="G4" s="13"/>
      <c r="H4" s="9"/>
      <c r="I4" s="9"/>
      <c r="J4" s="9"/>
      <c r="K4" s="9"/>
      <c r="L4" s="12"/>
    </row>
    <row r="5" spans="1:23" x14ac:dyDescent="0.25">
      <c r="A5" s="3" t="s">
        <v>95</v>
      </c>
      <c r="B5" s="3" t="s">
        <v>96</v>
      </c>
      <c r="C5" s="4"/>
      <c r="D5" s="5"/>
      <c r="E5" s="11" t="s">
        <v>97</v>
      </c>
      <c r="F5" s="2" t="s">
        <v>98</v>
      </c>
      <c r="G5" s="2" t="s">
        <v>13</v>
      </c>
      <c r="H5" s="2" t="s">
        <v>99</v>
      </c>
      <c r="I5" s="9"/>
      <c r="J5" s="9"/>
      <c r="K5" s="9"/>
      <c r="L5" s="11"/>
    </row>
    <row r="6" spans="1:23" x14ac:dyDescent="0.25">
      <c r="A6" s="3"/>
      <c r="B6" s="3"/>
      <c r="C6" s="4"/>
      <c r="D6" s="5"/>
      <c r="E6" s="11"/>
      <c r="F6" s="2"/>
      <c r="G6" s="2"/>
      <c r="H6" s="2"/>
      <c r="I6" s="9"/>
      <c r="J6" s="9"/>
      <c r="K6" s="9"/>
      <c r="L6" s="11"/>
    </row>
    <row r="7" spans="1:23" x14ac:dyDescent="0.25">
      <c r="A7" s="3" t="s">
        <v>100</v>
      </c>
      <c r="B7" s="3"/>
      <c r="C7" s="4"/>
      <c r="D7" s="5"/>
      <c r="E7" s="11"/>
      <c r="F7" s="2"/>
      <c r="G7" s="2"/>
      <c r="H7" s="2"/>
      <c r="I7" s="9"/>
      <c r="J7" s="9"/>
      <c r="K7" s="9"/>
      <c r="L7" s="11"/>
    </row>
    <row r="8" spans="1:23" x14ac:dyDescent="0.25">
      <c r="A8" s="3"/>
      <c r="B8" s="3"/>
      <c r="D8" s="17"/>
      <c r="E8" s="17"/>
      <c r="F8" s="17"/>
      <c r="G8" s="17"/>
      <c r="H8" s="17"/>
      <c r="I8" s="17"/>
      <c r="J8" s="17"/>
      <c r="K8" s="17"/>
      <c r="L8" s="46"/>
    </row>
    <row r="9" spans="1:23" x14ac:dyDescent="0.25">
      <c r="A9" s="3"/>
      <c r="B9" s="3"/>
      <c r="D9" s="47" t="s">
        <v>24</v>
      </c>
      <c r="E9" s="47" t="s">
        <v>36</v>
      </c>
      <c r="F9" s="47"/>
      <c r="G9" s="47" t="s">
        <v>101</v>
      </c>
      <c r="H9" s="47"/>
      <c r="I9" s="17"/>
      <c r="J9" s="46">
        <f xml:space="preserve"> IF(F_Inputs!$I$11="", 0, F_Inputs!$I$11)</f>
        <v>123.04166666666664</v>
      </c>
      <c r="K9" s="46">
        <f xml:space="preserve"> IF(F_Inputs!$J$11="", 0, F_Inputs!$J$11)</f>
        <v>129.86666666666665</v>
      </c>
      <c r="L9" s="46">
        <f xml:space="preserve"> IF(F_Inputs!$K$11="", 0, F_Inputs!$K$11)</f>
        <v>133.81403400362262</v>
      </c>
      <c r="M9" s="48"/>
    </row>
    <row r="10" spans="1:23" x14ac:dyDescent="0.25">
      <c r="A10" s="3"/>
      <c r="B10" s="3"/>
      <c r="D10" s="47" t="s">
        <v>38</v>
      </c>
      <c r="E10" s="47" t="s">
        <v>36</v>
      </c>
      <c r="F10" s="47"/>
      <c r="G10" s="47" t="s">
        <v>101</v>
      </c>
      <c r="H10" s="47"/>
      <c r="I10" s="17"/>
      <c r="J10" s="46">
        <f xml:space="preserve"> IF(F_Inputs!$I$16="", 0, F_Inputs!$I$16)</f>
        <v>123.04166666666664</v>
      </c>
      <c r="K10" s="46">
        <f xml:space="preserve"> IF(F_Inputs!$J$16="", 0, F_Inputs!$J$16)</f>
        <v>129.86666666666665</v>
      </c>
      <c r="L10" s="46">
        <f xml:space="preserve"> IF(F_Inputs!$K$16="", 0, F_Inputs!$K$16)</f>
        <v>133.81403400362262</v>
      </c>
      <c r="M10" s="48"/>
    </row>
    <row r="11" spans="1:23" x14ac:dyDescent="0.25">
      <c r="A11" s="3"/>
      <c r="B11" s="3"/>
      <c r="D11" s="47" t="s">
        <v>39</v>
      </c>
      <c r="E11" s="47" t="s">
        <v>36</v>
      </c>
      <c r="F11" s="47"/>
      <c r="G11" s="47" t="s">
        <v>101</v>
      </c>
      <c r="H11" s="47"/>
      <c r="I11" s="17"/>
      <c r="J11" s="46">
        <f xml:space="preserve"> IF(F_Inputs!$I$21="", 0, F_Inputs!$I$21)</f>
        <v>123.04166666666664</v>
      </c>
      <c r="K11" s="46">
        <f xml:space="preserve"> IF(F_Inputs!$J$21="", 0, F_Inputs!$J$21)</f>
        <v>129.86666666666665</v>
      </c>
      <c r="L11" s="46">
        <f xml:space="preserve"> IF(F_Inputs!$K$21="", 0, F_Inputs!$K$21)</f>
        <v>133.81403400362262</v>
      </c>
      <c r="M11" s="48"/>
    </row>
    <row r="12" spans="1:23" x14ac:dyDescent="0.25">
      <c r="A12" s="3"/>
      <c r="B12" s="3"/>
      <c r="D12" s="47" t="s">
        <v>40</v>
      </c>
      <c r="E12" s="47" t="s">
        <v>36</v>
      </c>
      <c r="F12" s="47"/>
      <c r="G12" s="47" t="s">
        <v>101</v>
      </c>
      <c r="H12" s="47"/>
      <c r="I12" s="17"/>
      <c r="J12" s="46">
        <f xml:space="preserve"> IF(F_Inputs!$I$26="", 0, F_Inputs!$I$26)</f>
        <v>123.04166666666664</v>
      </c>
      <c r="K12" s="46">
        <f xml:space="preserve"> IF(F_Inputs!$J$26="", 0, F_Inputs!$J$26)</f>
        <v>129.86666666666665</v>
      </c>
      <c r="L12" s="46">
        <f xml:space="preserve"> IF(F_Inputs!$K$26="", 0, F_Inputs!$K$26)</f>
        <v>133.81403400362262</v>
      </c>
      <c r="M12" s="48"/>
    </row>
    <row r="13" spans="1:23" x14ac:dyDescent="0.25">
      <c r="A13" s="3"/>
      <c r="B13" s="3"/>
      <c r="D13" s="47" t="s">
        <v>41</v>
      </c>
      <c r="E13" s="47" t="s">
        <v>36</v>
      </c>
      <c r="F13" s="47"/>
      <c r="G13" s="47" t="s">
        <v>101</v>
      </c>
      <c r="H13" s="47"/>
      <c r="I13" s="17"/>
      <c r="J13" s="46">
        <f xml:space="preserve"> IF(F_Inputs!$I$31="", 0, F_Inputs!$I$31)</f>
        <v>123.04166666666664</v>
      </c>
      <c r="K13" s="46">
        <f xml:space="preserve"> IF(F_Inputs!$J$31="", 0, F_Inputs!$J$31)</f>
        <v>129.86666666666665</v>
      </c>
      <c r="L13" s="46">
        <f xml:space="preserve"> IF(F_Inputs!$K$31="", 0, F_Inputs!$K$31)</f>
        <v>133.81403400362262</v>
      </c>
      <c r="M13" s="48"/>
    </row>
    <row r="14" spans="1:23" x14ac:dyDescent="0.25">
      <c r="A14" s="3"/>
      <c r="B14" s="3"/>
      <c r="D14" s="47" t="s">
        <v>42</v>
      </c>
      <c r="E14" s="47" t="s">
        <v>36</v>
      </c>
      <c r="F14" s="47"/>
      <c r="G14" s="47" t="s">
        <v>101</v>
      </c>
      <c r="H14" s="47"/>
      <c r="I14" s="17"/>
      <c r="J14" s="46">
        <f xml:space="preserve"> IF(F_Inputs!$I$36="", 0, F_Inputs!$I$36)</f>
        <v>123.04166666666664</v>
      </c>
      <c r="K14" s="46">
        <f xml:space="preserve"> IF(F_Inputs!$J$36="", 0, F_Inputs!$J$36)</f>
        <v>129.86666666666665</v>
      </c>
      <c r="L14" s="46">
        <f xml:space="preserve"> IF(F_Inputs!$K$36="", 0, F_Inputs!$K$36)</f>
        <v>133.81403400362262</v>
      </c>
      <c r="M14" s="48"/>
    </row>
    <row r="15" spans="1:23" x14ac:dyDescent="0.25">
      <c r="A15" s="3"/>
      <c r="B15" s="3"/>
      <c r="D15" s="47" t="s">
        <v>43</v>
      </c>
      <c r="E15" s="47" t="s">
        <v>36</v>
      </c>
      <c r="F15" s="47"/>
      <c r="G15" s="47" t="s">
        <v>101</v>
      </c>
      <c r="H15" s="47"/>
      <c r="I15" s="17"/>
      <c r="J15" s="46">
        <f xml:space="preserve"> IF(F_Inputs!$I$41="", 0, F_Inputs!$I$41)</f>
        <v>123.04166666666664</v>
      </c>
      <c r="K15" s="46">
        <f xml:space="preserve"> IF(F_Inputs!$J$41="", 0, F_Inputs!$J$41)</f>
        <v>129.86666666666665</v>
      </c>
      <c r="L15" s="46">
        <f xml:space="preserve"> IF(F_Inputs!$K$41="", 0, F_Inputs!$K$41)</f>
        <v>133.81403400362262</v>
      </c>
      <c r="M15" s="48"/>
    </row>
    <row r="16" spans="1:23" x14ac:dyDescent="0.25">
      <c r="A16" s="3"/>
      <c r="B16" s="3"/>
      <c r="D16" s="47" t="s">
        <v>44</v>
      </c>
      <c r="E16" s="47" t="s">
        <v>36</v>
      </c>
      <c r="F16" s="47"/>
      <c r="G16" s="47" t="s">
        <v>101</v>
      </c>
      <c r="H16" s="47"/>
      <c r="I16" s="17"/>
      <c r="J16" s="46">
        <f xml:space="preserve"> IF(F_Inputs!$I$46="", 0, F_Inputs!$I$46)</f>
        <v>123.04166666666664</v>
      </c>
      <c r="K16" s="46">
        <f xml:space="preserve"> IF(F_Inputs!$J$46="", 0, F_Inputs!$J$46)</f>
        <v>129.86666666666665</v>
      </c>
      <c r="L16" s="46">
        <f xml:space="preserve"> IF(F_Inputs!$K$46="", 0, F_Inputs!$K$46)</f>
        <v>133.81403400362262</v>
      </c>
      <c r="M16" s="48"/>
    </row>
    <row r="17" spans="1:13" x14ac:dyDescent="0.25">
      <c r="A17" s="3"/>
      <c r="B17" s="3"/>
      <c r="D17" s="47" t="s">
        <v>45</v>
      </c>
      <c r="E17" s="47" t="s">
        <v>36</v>
      </c>
      <c r="F17" s="47"/>
      <c r="G17" s="47" t="s">
        <v>101</v>
      </c>
      <c r="H17" s="47"/>
      <c r="I17" s="17"/>
      <c r="J17" s="46">
        <f xml:space="preserve"> IF(F_Inputs!$I$51="", 0, F_Inputs!$I$51)</f>
        <v>123.04166666666664</v>
      </c>
      <c r="K17" s="46">
        <f xml:space="preserve"> IF(F_Inputs!$J$51="", 0, F_Inputs!$J$51)</f>
        <v>129.86666666666665</v>
      </c>
      <c r="L17" s="46">
        <f xml:space="preserve"> IF(F_Inputs!$K$51="", 0, F_Inputs!$K$51)</f>
        <v>133.81403400362262</v>
      </c>
      <c r="M17" s="48"/>
    </row>
    <row r="18" spans="1:13" x14ac:dyDescent="0.25">
      <c r="A18" s="3"/>
      <c r="B18" s="3"/>
      <c r="D18" s="47" t="s">
        <v>46</v>
      </c>
      <c r="E18" s="47" t="s">
        <v>36</v>
      </c>
      <c r="F18" s="47"/>
      <c r="G18" s="47" t="s">
        <v>101</v>
      </c>
      <c r="H18" s="47"/>
      <c r="I18" s="17"/>
      <c r="J18" s="46">
        <f xml:space="preserve"> IF(F_Inputs!$I$56="", 0, F_Inputs!$I$56)</f>
        <v>123.04166666666664</v>
      </c>
      <c r="K18" s="46">
        <f xml:space="preserve"> IF(F_Inputs!$J$56="", 0, F_Inputs!$J$56)</f>
        <v>129.86666666666665</v>
      </c>
      <c r="L18" s="46">
        <f xml:space="preserve"> IF(F_Inputs!$K$56="", 0, F_Inputs!$K$56)</f>
        <v>133.81403400362262</v>
      </c>
      <c r="M18" s="48"/>
    </row>
    <row r="19" spans="1:13" x14ac:dyDescent="0.25">
      <c r="A19" s="3"/>
      <c r="B19" s="3"/>
      <c r="D19" s="47" t="s">
        <v>47</v>
      </c>
      <c r="E19" s="47" t="s">
        <v>36</v>
      </c>
      <c r="F19" s="47"/>
      <c r="G19" s="47" t="s">
        <v>101</v>
      </c>
      <c r="H19" s="47"/>
      <c r="I19" s="17"/>
      <c r="J19" s="46">
        <f xml:space="preserve"> IF(F_Inputs!$I$61="", 0, F_Inputs!$I$61)</f>
        <v>123.04166666666664</v>
      </c>
      <c r="K19" s="46">
        <f xml:space="preserve"> IF(F_Inputs!$J$61="", 0, F_Inputs!$J$61)</f>
        <v>129.86666666666665</v>
      </c>
      <c r="L19" s="46">
        <f xml:space="preserve"> IF(F_Inputs!$K$61="", 0, F_Inputs!$K$61)</f>
        <v>133.81403400362262</v>
      </c>
      <c r="M19" s="48"/>
    </row>
    <row r="20" spans="1:13" x14ac:dyDescent="0.25">
      <c r="A20" s="3"/>
      <c r="B20" s="3"/>
      <c r="D20" s="47" t="s">
        <v>48</v>
      </c>
      <c r="E20" s="47" t="s">
        <v>36</v>
      </c>
      <c r="F20" s="47"/>
      <c r="G20" s="47" t="s">
        <v>101</v>
      </c>
      <c r="H20" s="47"/>
      <c r="I20" s="17"/>
      <c r="J20" s="46">
        <f xml:space="preserve"> IF(F_Inputs!$I$66="", 0, F_Inputs!$I$66)</f>
        <v>123.04166666666664</v>
      </c>
      <c r="K20" s="46">
        <f xml:space="preserve"> IF(F_Inputs!$J$66="", 0, F_Inputs!$J$66)</f>
        <v>129.86666666666665</v>
      </c>
      <c r="L20" s="46">
        <f xml:space="preserve"> IF(F_Inputs!$K$66="", 0, F_Inputs!$K$66)</f>
        <v>133.81403400362262</v>
      </c>
      <c r="M20" s="48"/>
    </row>
    <row r="21" spans="1:13" x14ac:dyDescent="0.25">
      <c r="A21" s="3"/>
      <c r="B21" s="3"/>
      <c r="D21" s="47" t="s">
        <v>49</v>
      </c>
      <c r="E21" s="47" t="s">
        <v>36</v>
      </c>
      <c r="F21" s="47"/>
      <c r="G21" s="47" t="s">
        <v>101</v>
      </c>
      <c r="H21" s="47"/>
      <c r="I21" s="17"/>
      <c r="J21" s="46">
        <f xml:space="preserve"> IF(F_Inputs!$I$71="", 0, F_Inputs!$I$71)</f>
        <v>123.04166666666664</v>
      </c>
      <c r="K21" s="46">
        <f xml:space="preserve"> IF(F_Inputs!$J$71="", 0, F_Inputs!$J$71)</f>
        <v>129.86666666666665</v>
      </c>
      <c r="L21" s="46">
        <f xml:space="preserve"> IF(F_Inputs!$K$71="", 0, F_Inputs!$K$71)</f>
        <v>133.81403400362262</v>
      </c>
      <c r="M21" s="48"/>
    </row>
    <row r="22" spans="1:13" x14ac:dyDescent="0.25">
      <c r="A22" s="3"/>
      <c r="B22" s="3"/>
      <c r="D22" s="47" t="s">
        <v>50</v>
      </c>
      <c r="E22" s="47" t="s">
        <v>36</v>
      </c>
      <c r="F22" s="47"/>
      <c r="G22" s="47" t="s">
        <v>101</v>
      </c>
      <c r="H22" s="47"/>
      <c r="I22" s="17"/>
      <c r="J22" s="46">
        <f xml:space="preserve"> IF(F_Inputs!$I$76="", 0, F_Inputs!$I$76)</f>
        <v>123.04166666666664</v>
      </c>
      <c r="K22" s="46">
        <f xml:space="preserve"> IF(F_Inputs!$J$76="", 0, F_Inputs!$J$76)</f>
        <v>129.86666666666665</v>
      </c>
      <c r="L22" s="46">
        <f xml:space="preserve"> IF(F_Inputs!$K$76="", 0, F_Inputs!$K$76)</f>
        <v>133.81403400362262</v>
      </c>
      <c r="M22" s="48"/>
    </row>
    <row r="23" spans="1:13" x14ac:dyDescent="0.25">
      <c r="A23" s="3"/>
      <c r="B23" s="3"/>
      <c r="D23" s="47" t="s">
        <v>51</v>
      </c>
      <c r="E23" s="47" t="s">
        <v>36</v>
      </c>
      <c r="F23" s="47"/>
      <c r="G23" s="47" t="s">
        <v>101</v>
      </c>
      <c r="H23" s="47"/>
      <c r="I23" s="17"/>
      <c r="J23" s="46">
        <f xml:space="preserve"> IF(F_Inputs!$I$81="", 0, F_Inputs!$I$81)</f>
        <v>123.04166666666664</v>
      </c>
      <c r="K23" s="46">
        <f xml:space="preserve"> IF(F_Inputs!$J$81="", 0, F_Inputs!$J$81)</f>
        <v>129.86666666666665</v>
      </c>
      <c r="L23" s="46">
        <f xml:space="preserve"> IF(F_Inputs!$K$81="", 0, F_Inputs!$K$81)</f>
        <v>133.81403400362262</v>
      </c>
      <c r="M23" s="48"/>
    </row>
    <row r="24" spans="1:13" x14ac:dyDescent="0.25">
      <c r="A24" s="3"/>
      <c r="B24" s="3"/>
      <c r="D24" s="47" t="s">
        <v>52</v>
      </c>
      <c r="E24" s="47" t="s">
        <v>36</v>
      </c>
      <c r="F24" s="47"/>
      <c r="G24" s="47" t="s">
        <v>101</v>
      </c>
      <c r="H24" s="47"/>
      <c r="I24" s="17"/>
      <c r="J24" s="46">
        <f xml:space="preserve"> IF(F_Inputs!$I$86="", 0, F_Inputs!$I$86)</f>
        <v>123.04166666666664</v>
      </c>
      <c r="K24" s="46">
        <f xml:space="preserve"> IF(F_Inputs!$J$86="", 0, F_Inputs!$J$86)</f>
        <v>129.86666666666665</v>
      </c>
      <c r="L24" s="46">
        <f xml:space="preserve"> IF(F_Inputs!$K$86="", 0, F_Inputs!$K$86)</f>
        <v>133.81403400362262</v>
      </c>
      <c r="M24" s="48"/>
    </row>
    <row r="25" spans="1:13" x14ac:dyDescent="0.25">
      <c r="A25" s="3"/>
      <c r="B25" s="3"/>
      <c r="D25" s="47" t="s">
        <v>53</v>
      </c>
      <c r="E25" s="47" t="s">
        <v>36</v>
      </c>
      <c r="F25" s="47"/>
      <c r="G25" s="47" t="s">
        <v>101</v>
      </c>
      <c r="H25" s="47"/>
      <c r="I25" s="17"/>
      <c r="J25" s="46">
        <f xml:space="preserve"> IF(F_Inputs!$I$91="", 0, F_Inputs!$I$91)</f>
        <v>123.04166666666664</v>
      </c>
      <c r="K25" s="46">
        <f xml:space="preserve"> IF(F_Inputs!$J$91="", 0, F_Inputs!$J$91)</f>
        <v>129.86666666666665</v>
      </c>
      <c r="L25" s="46">
        <f xml:space="preserve"> IF(F_Inputs!$K$91="", 0, F_Inputs!$K$91)</f>
        <v>133.81403400362262</v>
      </c>
      <c r="M25" s="48"/>
    </row>
    <row r="26" spans="1:13" x14ac:dyDescent="0.25">
      <c r="A26" s="3"/>
      <c r="B26" s="3"/>
      <c r="D26" s="17" t="s">
        <v>24</v>
      </c>
      <c r="E26" s="17" t="s">
        <v>100</v>
      </c>
      <c r="F26" s="49">
        <f t="shared" ref="F26:F42" si="0">IF(J9=0,0,L9/J9)</f>
        <v>1.0875505642014709</v>
      </c>
      <c r="G26" s="17" t="s">
        <v>101</v>
      </c>
      <c r="H26" s="17"/>
      <c r="I26" s="17"/>
      <c r="J26" s="17"/>
      <c r="K26" s="17"/>
      <c r="L26" s="46"/>
    </row>
    <row r="27" spans="1:13" x14ac:dyDescent="0.25">
      <c r="A27" s="3"/>
      <c r="B27" s="3"/>
      <c r="D27" s="17" t="s">
        <v>38</v>
      </c>
      <c r="E27" s="17" t="s">
        <v>100</v>
      </c>
      <c r="F27" s="49">
        <f t="shared" si="0"/>
        <v>1.0875505642014709</v>
      </c>
      <c r="G27" s="17" t="s">
        <v>101</v>
      </c>
      <c r="H27" s="17"/>
      <c r="I27" s="17"/>
      <c r="J27" s="17"/>
      <c r="K27" s="17"/>
      <c r="L27" s="46"/>
    </row>
    <row r="28" spans="1:13" x14ac:dyDescent="0.25">
      <c r="A28" s="3"/>
      <c r="B28" s="3"/>
      <c r="D28" s="17" t="s">
        <v>39</v>
      </c>
      <c r="E28" s="17" t="s">
        <v>100</v>
      </c>
      <c r="F28" s="49">
        <f t="shared" si="0"/>
        <v>1.0875505642014709</v>
      </c>
      <c r="G28" s="17" t="s">
        <v>101</v>
      </c>
      <c r="H28" s="17"/>
      <c r="I28" s="17"/>
      <c r="J28" s="17"/>
      <c r="K28" s="17"/>
      <c r="L28" s="46"/>
    </row>
    <row r="29" spans="1:13" x14ac:dyDescent="0.25">
      <c r="A29" s="3"/>
      <c r="B29" s="3"/>
      <c r="D29" s="17" t="s">
        <v>40</v>
      </c>
      <c r="E29" s="17" t="s">
        <v>100</v>
      </c>
      <c r="F29" s="49">
        <f t="shared" si="0"/>
        <v>1.0875505642014709</v>
      </c>
      <c r="G29" s="17" t="s">
        <v>101</v>
      </c>
      <c r="H29" s="17"/>
      <c r="I29" s="17"/>
      <c r="J29" s="17"/>
      <c r="K29" s="17"/>
      <c r="L29" s="46"/>
    </row>
    <row r="30" spans="1:13" x14ac:dyDescent="0.25">
      <c r="A30" s="3"/>
      <c r="B30" s="3"/>
      <c r="D30" s="17" t="s">
        <v>41</v>
      </c>
      <c r="E30" s="17" t="s">
        <v>100</v>
      </c>
      <c r="F30" s="49">
        <f t="shared" si="0"/>
        <v>1.0875505642014709</v>
      </c>
      <c r="G30" s="17" t="s">
        <v>101</v>
      </c>
      <c r="H30" s="17"/>
      <c r="I30" s="17"/>
      <c r="J30" s="17"/>
      <c r="K30" s="17"/>
      <c r="L30" s="46"/>
    </row>
    <row r="31" spans="1:13" x14ac:dyDescent="0.25">
      <c r="A31" s="3"/>
      <c r="B31" s="3"/>
      <c r="D31" s="17" t="s">
        <v>42</v>
      </c>
      <c r="E31" s="17" t="s">
        <v>100</v>
      </c>
      <c r="F31" s="49">
        <f t="shared" si="0"/>
        <v>1.0875505642014709</v>
      </c>
      <c r="G31" s="17" t="s">
        <v>101</v>
      </c>
      <c r="H31" s="17"/>
      <c r="I31" s="17"/>
      <c r="J31" s="17"/>
      <c r="K31" s="17"/>
      <c r="L31" s="46"/>
    </row>
    <row r="32" spans="1:13" x14ac:dyDescent="0.25">
      <c r="A32" s="3"/>
      <c r="B32" s="3"/>
      <c r="D32" s="17" t="s">
        <v>43</v>
      </c>
      <c r="E32" s="17" t="s">
        <v>100</v>
      </c>
      <c r="F32" s="49">
        <f t="shared" si="0"/>
        <v>1.0875505642014709</v>
      </c>
      <c r="G32" s="17" t="s">
        <v>101</v>
      </c>
      <c r="H32" s="17"/>
      <c r="I32" s="17"/>
      <c r="J32" s="17"/>
      <c r="K32" s="17"/>
      <c r="L32" s="46"/>
    </row>
    <row r="33" spans="1:19" x14ac:dyDescent="0.25">
      <c r="A33" s="3"/>
      <c r="B33" s="3"/>
      <c r="D33" s="17" t="s">
        <v>44</v>
      </c>
      <c r="E33" s="17" t="s">
        <v>100</v>
      </c>
      <c r="F33" s="49">
        <f t="shared" si="0"/>
        <v>1.0875505642014709</v>
      </c>
      <c r="G33" s="17" t="s">
        <v>101</v>
      </c>
      <c r="H33" s="17"/>
      <c r="I33" s="17"/>
      <c r="J33" s="17"/>
      <c r="K33" s="17"/>
      <c r="L33" s="46"/>
    </row>
    <row r="34" spans="1:19" x14ac:dyDescent="0.25">
      <c r="A34" s="3"/>
      <c r="B34" s="3"/>
      <c r="D34" s="17" t="s">
        <v>45</v>
      </c>
      <c r="E34" s="17" t="s">
        <v>100</v>
      </c>
      <c r="F34" s="49">
        <f t="shared" si="0"/>
        <v>1.0875505642014709</v>
      </c>
      <c r="G34" s="17" t="s">
        <v>101</v>
      </c>
      <c r="H34" s="17"/>
      <c r="I34" s="17"/>
      <c r="J34" s="17"/>
      <c r="K34" s="17"/>
      <c r="L34" s="46"/>
    </row>
    <row r="35" spans="1:19" x14ac:dyDescent="0.25">
      <c r="A35" s="3"/>
      <c r="B35" s="3"/>
      <c r="D35" s="17" t="s">
        <v>46</v>
      </c>
      <c r="E35" s="17" t="s">
        <v>100</v>
      </c>
      <c r="F35" s="49">
        <f t="shared" si="0"/>
        <v>1.0875505642014709</v>
      </c>
      <c r="G35" s="17" t="s">
        <v>101</v>
      </c>
      <c r="H35" s="17"/>
      <c r="I35" s="17"/>
      <c r="J35" s="17"/>
      <c r="K35" s="17"/>
      <c r="L35" s="46"/>
    </row>
    <row r="36" spans="1:19" x14ac:dyDescent="0.25">
      <c r="A36" s="3"/>
      <c r="B36" s="3"/>
      <c r="D36" s="17" t="s">
        <v>47</v>
      </c>
      <c r="E36" s="17" t="s">
        <v>100</v>
      </c>
      <c r="F36" s="49">
        <f t="shared" si="0"/>
        <v>1.0875505642014709</v>
      </c>
      <c r="G36" s="17" t="s">
        <v>101</v>
      </c>
      <c r="H36" s="17"/>
      <c r="I36" s="17"/>
      <c r="J36" s="17"/>
      <c r="K36" s="17"/>
      <c r="L36" s="46"/>
    </row>
    <row r="37" spans="1:19" x14ac:dyDescent="0.25">
      <c r="A37" s="3"/>
      <c r="B37" s="3"/>
      <c r="D37" s="17" t="s">
        <v>48</v>
      </c>
      <c r="E37" s="17" t="s">
        <v>100</v>
      </c>
      <c r="F37" s="49">
        <f t="shared" si="0"/>
        <v>1.0875505642014709</v>
      </c>
      <c r="G37" s="17" t="s">
        <v>101</v>
      </c>
      <c r="H37" s="17"/>
      <c r="I37" s="17"/>
      <c r="J37" s="17"/>
      <c r="K37" s="17"/>
      <c r="L37" s="46"/>
    </row>
    <row r="38" spans="1:19" x14ac:dyDescent="0.25">
      <c r="A38" s="3"/>
      <c r="B38" s="3"/>
      <c r="D38" s="17" t="s">
        <v>49</v>
      </c>
      <c r="E38" s="17" t="s">
        <v>100</v>
      </c>
      <c r="F38" s="49">
        <f t="shared" si="0"/>
        <v>1.0875505642014709</v>
      </c>
      <c r="G38" s="17" t="s">
        <v>101</v>
      </c>
      <c r="H38" s="17"/>
      <c r="I38" s="17"/>
      <c r="J38" s="17"/>
      <c r="K38" s="17"/>
      <c r="L38" s="46"/>
    </row>
    <row r="39" spans="1:19" x14ac:dyDescent="0.25">
      <c r="A39" s="3"/>
      <c r="B39" s="3"/>
      <c r="D39" s="17" t="s">
        <v>50</v>
      </c>
      <c r="E39" s="17" t="s">
        <v>100</v>
      </c>
      <c r="F39" s="49">
        <f t="shared" si="0"/>
        <v>1.0875505642014709</v>
      </c>
      <c r="G39" s="17" t="s">
        <v>101</v>
      </c>
      <c r="H39" s="17"/>
      <c r="I39" s="17"/>
      <c r="J39" s="17"/>
      <c r="K39" s="17"/>
      <c r="L39" s="46"/>
    </row>
    <row r="40" spans="1:19" x14ac:dyDescent="0.25">
      <c r="A40" s="3"/>
      <c r="B40" s="3"/>
      <c r="D40" s="17" t="s">
        <v>51</v>
      </c>
      <c r="E40" s="17" t="s">
        <v>100</v>
      </c>
      <c r="F40" s="49">
        <f t="shared" si="0"/>
        <v>1.0875505642014709</v>
      </c>
      <c r="G40" s="17" t="s">
        <v>101</v>
      </c>
      <c r="H40" s="17"/>
      <c r="I40" s="17"/>
      <c r="J40" s="17"/>
      <c r="K40" s="17"/>
      <c r="L40" s="46"/>
    </row>
    <row r="41" spans="1:19" x14ac:dyDescent="0.25">
      <c r="A41" s="3"/>
      <c r="B41" s="3"/>
      <c r="D41" s="17" t="s">
        <v>52</v>
      </c>
      <c r="E41" s="17" t="s">
        <v>100</v>
      </c>
      <c r="F41" s="49">
        <f t="shared" si="0"/>
        <v>1.0875505642014709</v>
      </c>
      <c r="G41" s="17" t="s">
        <v>101</v>
      </c>
      <c r="H41" s="17"/>
      <c r="I41" s="17"/>
      <c r="J41" s="17"/>
      <c r="K41" s="17"/>
      <c r="L41" s="46"/>
    </row>
    <row r="42" spans="1:19" x14ac:dyDescent="0.25">
      <c r="A42" s="3"/>
      <c r="B42" s="3"/>
      <c r="D42" s="17" t="s">
        <v>53</v>
      </c>
      <c r="E42" s="17" t="s">
        <v>100</v>
      </c>
      <c r="F42" s="49">
        <f t="shared" si="0"/>
        <v>1.0875505642014709</v>
      </c>
      <c r="G42" s="17" t="s">
        <v>101</v>
      </c>
      <c r="H42" s="17"/>
      <c r="I42" s="17"/>
      <c r="J42" s="17"/>
      <c r="K42" s="17"/>
      <c r="L42" s="46"/>
    </row>
    <row r="43" spans="1:19" x14ac:dyDescent="0.25">
      <c r="A43" s="3"/>
      <c r="B43" s="3"/>
      <c r="D43" s="17"/>
      <c r="E43" s="17"/>
      <c r="F43" s="17"/>
      <c r="G43" s="17"/>
      <c r="H43" s="17"/>
      <c r="I43" s="17"/>
      <c r="J43" s="17"/>
      <c r="K43" s="17"/>
      <c r="L43" s="17"/>
    </row>
    <row r="44" spans="1:19" x14ac:dyDescent="0.25">
      <c r="A44" s="3" t="s">
        <v>102</v>
      </c>
      <c r="B44" s="3"/>
      <c r="D44" s="17"/>
      <c r="E44" s="17"/>
      <c r="F44" s="17"/>
      <c r="G44" s="17"/>
      <c r="H44" s="17"/>
      <c r="I44" s="17"/>
      <c r="J44" s="17"/>
      <c r="K44" s="17"/>
      <c r="L44" s="17"/>
      <c r="N44" s="50" t="s">
        <v>103</v>
      </c>
      <c r="O44" s="51"/>
      <c r="P44" s="51"/>
      <c r="Q44" s="64"/>
      <c r="S44" s="52" t="s">
        <v>104</v>
      </c>
    </row>
    <row r="45" spans="1:19" x14ac:dyDescent="0.25">
      <c r="D45" s="17"/>
      <c r="E45" s="17"/>
      <c r="F45" s="17"/>
      <c r="G45" s="17"/>
      <c r="H45" s="17"/>
      <c r="I45" s="17"/>
      <c r="J45" s="17"/>
      <c r="K45" s="17"/>
      <c r="L45" s="17"/>
      <c r="N45" s="53"/>
      <c r="Q45" s="54"/>
      <c r="S45" s="54"/>
    </row>
    <row r="46" spans="1:19" x14ac:dyDescent="0.25">
      <c r="D46" s="17"/>
      <c r="E46" s="2" t="s">
        <v>105</v>
      </c>
      <c r="F46" s="17"/>
      <c r="G46" s="17"/>
      <c r="H46" s="17"/>
      <c r="I46" s="17"/>
      <c r="J46" s="17"/>
      <c r="K46" s="17"/>
      <c r="L46" s="17"/>
      <c r="N46" s="53"/>
      <c r="Q46" s="54"/>
      <c r="S46" s="54"/>
    </row>
    <row r="47" spans="1:19" x14ac:dyDescent="0.25">
      <c r="D47" s="47" t="str">
        <f>F_Inputs!A7</f>
        <v>ANH</v>
      </c>
      <c r="E47" s="47" t="str">
        <f>F_Inputs!C7</f>
        <v>Revised total nominal revenue (revised K) - Water resources</v>
      </c>
      <c r="F47" s="17"/>
      <c r="G47" s="47" t="str">
        <f>F_Inputs!D7</f>
        <v>£m</v>
      </c>
      <c r="H47" s="17"/>
      <c r="I47" s="17"/>
      <c r="J47" s="17"/>
      <c r="K47" s="17"/>
      <c r="L47" s="55">
        <f>Q47</f>
        <v>69.887156704927861</v>
      </c>
      <c r="N47" s="53" t="s">
        <v>72</v>
      </c>
      <c r="O47" s="33" t="str">
        <f>D47&amp;N47</f>
        <v>ANHWR</v>
      </c>
      <c r="Q47" s="56">
        <f>INDEX('Calculation 1'!$P$8:$P$211,MATCH('Calculation 2'!O47,'Calculation 1'!$K$8:$K$211,0))</f>
        <v>69.887156704927861</v>
      </c>
      <c r="S47" s="56">
        <f>F_Inputs!H7</f>
        <v>70.102999999999994</v>
      </c>
    </row>
    <row r="48" spans="1:19" x14ac:dyDescent="0.25">
      <c r="D48" s="47" t="str">
        <f>F_Inputs!A8</f>
        <v>ANH</v>
      </c>
      <c r="E48" s="47" t="str">
        <f>F_Inputs!C8</f>
        <v>Revised total nominal revenue (revised K) - Water network plus</v>
      </c>
      <c r="F48" s="17"/>
      <c r="G48" s="47" t="str">
        <f>F_Inputs!D8</f>
        <v>£m</v>
      </c>
      <c r="H48" s="17"/>
      <c r="I48" s="17"/>
      <c r="J48" s="17"/>
      <c r="K48" s="17"/>
      <c r="L48" s="55">
        <f t="shared" ref="L48:L50" si="1">Q48</f>
        <v>591.23108321151483</v>
      </c>
      <c r="N48" s="53" t="s">
        <v>75</v>
      </c>
      <c r="O48" s="33" t="str">
        <f t="shared" ref="O48:O50" si="2">D48&amp;N48</f>
        <v>ANHWN</v>
      </c>
      <c r="Q48" s="56">
        <f>INDEX('Calculation 1'!$P$8:$P$211,MATCH('Calculation 2'!O48,'Calculation 1'!$K$8:$K$211,0))</f>
        <v>591.23108321151483</v>
      </c>
      <c r="S48" s="56">
        <f>F_Inputs!H8</f>
        <v>593.06200000000001</v>
      </c>
    </row>
    <row r="49" spans="4:19" x14ac:dyDescent="0.25">
      <c r="D49" s="47" t="str">
        <f>F_Inputs!A9</f>
        <v>ANH</v>
      </c>
      <c r="E49" s="47" t="str">
        <f>F_Inputs!C9</f>
        <v>Revised total nominal revenue (revised K) - Wastewater network plus</v>
      </c>
      <c r="F49" s="17"/>
      <c r="G49" s="47" t="str">
        <f>F_Inputs!D9</f>
        <v>£m</v>
      </c>
      <c r="H49" s="17"/>
      <c r="I49" s="17"/>
      <c r="J49" s="17"/>
      <c r="K49" s="17"/>
      <c r="L49" s="55">
        <f t="shared" si="1"/>
        <v>811.66466845950004</v>
      </c>
      <c r="N49" s="53" t="s">
        <v>78</v>
      </c>
      <c r="O49" s="33" t="str">
        <f t="shared" si="2"/>
        <v>ANHWWN</v>
      </c>
      <c r="Q49" s="56">
        <f>INDEX('Calculation 1'!$P$8:$P$211,MATCH('Calculation 2'!O49,'Calculation 1'!$K$8:$K$211,0))</f>
        <v>811.66466845950004</v>
      </c>
      <c r="S49" s="56">
        <f>F_Inputs!H9</f>
        <v>814.077</v>
      </c>
    </row>
    <row r="50" spans="4:19" x14ac:dyDescent="0.25">
      <c r="D50" s="47" t="str">
        <f>F_Inputs!A10</f>
        <v>ANH</v>
      </c>
      <c r="E50" s="47" t="str">
        <f>F_Inputs!C10</f>
        <v>Revised total nominal revenue (revised K) - Dummy control</v>
      </c>
      <c r="F50" s="17"/>
      <c r="G50" s="47" t="str">
        <f>F_Inputs!D10</f>
        <v>£m</v>
      </c>
      <c r="H50" s="17"/>
      <c r="I50" s="17"/>
      <c r="J50" s="17"/>
      <c r="K50" s="17"/>
      <c r="L50" s="57">
        <f t="shared" si="1"/>
        <v>0</v>
      </c>
      <c r="N50" s="53" t="s">
        <v>81</v>
      </c>
      <c r="O50" s="33" t="str">
        <f t="shared" si="2"/>
        <v>ANHDMMY</v>
      </c>
      <c r="Q50" s="56">
        <f>INDEX('Calculation 1'!$P$8:$P$211,MATCH('Calculation 2'!O50,'Calculation 1'!$K$8:$K$211,0))</f>
        <v>0</v>
      </c>
      <c r="S50" s="56">
        <f>F_Inputs!H10</f>
        <v>0</v>
      </c>
    </row>
    <row r="51" spans="4:19" x14ac:dyDescent="0.25">
      <c r="D51" s="47"/>
      <c r="E51" s="47"/>
      <c r="F51" s="17"/>
      <c r="G51" s="47"/>
      <c r="H51" s="17"/>
      <c r="I51" s="17"/>
      <c r="J51" s="17"/>
      <c r="K51" s="17"/>
      <c r="L51" s="57"/>
      <c r="N51" s="53"/>
      <c r="Q51" s="56"/>
      <c r="S51" s="56"/>
    </row>
    <row r="52" spans="4:19" x14ac:dyDescent="0.25">
      <c r="D52" s="47" t="str">
        <f>F_Inputs!A12</f>
        <v>WSH</v>
      </c>
      <c r="E52" s="47" t="str">
        <f>F_Inputs!C12</f>
        <v>Revised total nominal revenue (revised K) - Water resources</v>
      </c>
      <c r="F52" s="17"/>
      <c r="G52" s="47" t="str">
        <f>F_Inputs!D12</f>
        <v>£m</v>
      </c>
      <c r="H52" s="17"/>
      <c r="I52" s="17"/>
      <c r="J52" s="17"/>
      <c r="K52" s="17"/>
      <c r="L52" s="57">
        <f t="shared" ref="L52:L115" si="3">Q52</f>
        <v>47.757836705855652</v>
      </c>
      <c r="N52" s="53" t="s">
        <v>72</v>
      </c>
      <c r="O52" s="33" t="str">
        <f t="shared" ref="O52:O55" si="4">D52&amp;N52</f>
        <v>WSHWR</v>
      </c>
      <c r="Q52" s="56">
        <f>INDEX('Calculation 1'!$P$8:$P$211,MATCH('Calculation 2'!O52,'Calculation 1'!$K$8:$K$211,0))</f>
        <v>47.757836705855652</v>
      </c>
      <c r="S52" s="56">
        <f>F_Inputs!H12</f>
        <v>47.914999999999999</v>
      </c>
    </row>
    <row r="53" spans="4:19" x14ac:dyDescent="0.25">
      <c r="D53" s="47" t="str">
        <f>F_Inputs!A13</f>
        <v>WSH</v>
      </c>
      <c r="E53" s="47" t="str">
        <f>F_Inputs!C13</f>
        <v>Revised total nominal revenue (revised K) - Water network plus</v>
      </c>
      <c r="F53" s="17"/>
      <c r="G53" s="47" t="str">
        <f>F_Inputs!D13</f>
        <v>£m</v>
      </c>
      <c r="H53" s="17"/>
      <c r="I53" s="17"/>
      <c r="J53" s="17"/>
      <c r="K53" s="17"/>
      <c r="L53" s="57">
        <f t="shared" si="3"/>
        <v>291.90124489494059</v>
      </c>
      <c r="N53" s="53" t="s">
        <v>75</v>
      </c>
      <c r="O53" s="33" t="str">
        <f t="shared" si="4"/>
        <v>WSHWN</v>
      </c>
      <c r="Q53" s="56">
        <f>INDEX('Calculation 1'!$P$8:$P$211,MATCH('Calculation 2'!O53,'Calculation 1'!$K$8:$K$211,0))</f>
        <v>291.90124489494059</v>
      </c>
      <c r="S53" s="56">
        <f>F_Inputs!H13</f>
        <v>292.88200000000001</v>
      </c>
    </row>
    <row r="54" spans="4:19" x14ac:dyDescent="0.25">
      <c r="D54" s="47" t="str">
        <f>F_Inputs!A14</f>
        <v>WSH</v>
      </c>
      <c r="E54" s="47" t="str">
        <f>F_Inputs!C14</f>
        <v>Revised total nominal revenue (revised K) - Wastewater network plus</v>
      </c>
      <c r="F54" s="17"/>
      <c r="G54" s="47" t="str">
        <f>F_Inputs!D14</f>
        <v>£m</v>
      </c>
      <c r="H54" s="17"/>
      <c r="I54" s="17"/>
      <c r="J54" s="17"/>
      <c r="K54" s="17"/>
      <c r="L54" s="57">
        <f t="shared" si="3"/>
        <v>458.61342989449093</v>
      </c>
      <c r="N54" s="53" t="s">
        <v>78</v>
      </c>
      <c r="O54" s="33" t="str">
        <f t="shared" si="4"/>
        <v>WSHWWN</v>
      </c>
      <c r="Q54" s="56">
        <f>INDEX('Calculation 1'!$P$8:$P$211,MATCH('Calculation 2'!O54,'Calculation 1'!$K$8:$K$211,0))</f>
        <v>458.61342989449093</v>
      </c>
      <c r="S54" s="56">
        <f>F_Inputs!H14</f>
        <v>460.072</v>
      </c>
    </row>
    <row r="55" spans="4:19" x14ac:dyDescent="0.25">
      <c r="D55" s="47" t="str">
        <f>F_Inputs!A15</f>
        <v>WSH</v>
      </c>
      <c r="E55" s="47" t="str">
        <f>F_Inputs!C15</f>
        <v>Revised total nominal revenue (revised K) - Dummy control</v>
      </c>
      <c r="F55" s="17"/>
      <c r="G55" s="47" t="str">
        <f>F_Inputs!D15</f>
        <v>£m</v>
      </c>
      <c r="H55" s="17"/>
      <c r="I55" s="17"/>
      <c r="J55" s="17"/>
      <c r="K55" s="17"/>
      <c r="L55" s="57">
        <f t="shared" si="3"/>
        <v>0</v>
      </c>
      <c r="N55" s="53" t="s">
        <v>81</v>
      </c>
      <c r="O55" s="33" t="str">
        <f t="shared" si="4"/>
        <v>WSHDMMY</v>
      </c>
      <c r="Q55" s="56">
        <f>INDEX('Calculation 1'!$P$8:$P$211,MATCH('Calculation 2'!O55,'Calculation 1'!$K$8:$K$211,0))</f>
        <v>0</v>
      </c>
      <c r="S55" s="56">
        <f>F_Inputs!H15</f>
        <v>0</v>
      </c>
    </row>
    <row r="56" spans="4:19" x14ac:dyDescent="0.25">
      <c r="D56" s="47"/>
      <c r="E56" s="47"/>
      <c r="F56" s="17"/>
      <c r="G56" s="47"/>
      <c r="H56" s="17"/>
      <c r="I56" s="17"/>
      <c r="J56" s="17"/>
      <c r="K56" s="17"/>
      <c r="L56" s="57"/>
      <c r="N56" s="53"/>
      <c r="Q56" s="56"/>
      <c r="S56" s="56"/>
    </row>
    <row r="57" spans="4:19" x14ac:dyDescent="0.25">
      <c r="D57" s="47" t="str">
        <f>F_Inputs!A17</f>
        <v>HDD</v>
      </c>
      <c r="E57" s="47" t="str">
        <f>F_Inputs!C17</f>
        <v>Revised total nominal revenue (revised K) - Water resources</v>
      </c>
      <c r="F57" s="17"/>
      <c r="G57" s="47" t="str">
        <f>F_Inputs!D17</f>
        <v>£m</v>
      </c>
      <c r="H57" s="17"/>
      <c r="I57" s="17"/>
      <c r="J57" s="17"/>
      <c r="K57" s="17"/>
      <c r="L57" s="57">
        <f t="shared" ref="L57" si="5">Q57</f>
        <v>2.3962267459572981</v>
      </c>
      <c r="N57" s="53" t="s">
        <v>72</v>
      </c>
      <c r="O57" s="33" t="str">
        <f t="shared" ref="O57:O60" si="6">D57&amp;N57</f>
        <v>HDDWR</v>
      </c>
      <c r="Q57" s="56">
        <f>INDEX('Calculation 1'!$P$8:$P$211,MATCH('Calculation 2'!O57,'Calculation 1'!$K$8:$K$211,0))</f>
        <v>2.3962267459572981</v>
      </c>
      <c r="S57" s="56">
        <f>F_Inputs!H17</f>
        <v>2.403</v>
      </c>
    </row>
    <row r="58" spans="4:19" x14ac:dyDescent="0.25">
      <c r="D58" s="47" t="str">
        <f>F_Inputs!A18</f>
        <v>HDD</v>
      </c>
      <c r="E58" s="47" t="str">
        <f>F_Inputs!C18</f>
        <v>Revised total nominal revenue (revised K) - Water network plus</v>
      </c>
      <c r="F58" s="17"/>
      <c r="G58" s="47" t="str">
        <f>F_Inputs!D18</f>
        <v>£m</v>
      </c>
      <c r="H58" s="17"/>
      <c r="I58" s="17"/>
      <c r="J58" s="17"/>
      <c r="K58" s="17"/>
      <c r="L58" s="57">
        <f t="shared" si="3"/>
        <v>21.373679976644336</v>
      </c>
      <c r="N58" s="53" t="s">
        <v>75</v>
      </c>
      <c r="O58" s="33" t="str">
        <f t="shared" si="6"/>
        <v>HDDWN</v>
      </c>
      <c r="Q58" s="56">
        <f>INDEX('Calculation 1'!$P$8:$P$211,MATCH('Calculation 2'!O58,'Calculation 1'!$K$8:$K$211,0))</f>
        <v>21.373679976644336</v>
      </c>
      <c r="S58" s="56">
        <f>F_Inputs!H18</f>
        <v>21.443999999999999</v>
      </c>
    </row>
    <row r="59" spans="4:19" x14ac:dyDescent="0.25">
      <c r="D59" s="47" t="str">
        <f>F_Inputs!A19</f>
        <v>HDD</v>
      </c>
      <c r="E59" s="47" t="str">
        <f>F_Inputs!C19</f>
        <v>Revised total nominal revenue (revised K) - Wastewater network plus</v>
      </c>
      <c r="F59" s="17"/>
      <c r="G59" s="47" t="str">
        <f>F_Inputs!D19</f>
        <v>£m</v>
      </c>
      <c r="H59" s="17"/>
      <c r="I59" s="17"/>
      <c r="J59" s="17"/>
      <c r="K59" s="17"/>
      <c r="L59" s="57">
        <f t="shared" si="3"/>
        <v>3.8825022273038612</v>
      </c>
      <c r="N59" s="53" t="s">
        <v>78</v>
      </c>
      <c r="O59" s="33" t="str">
        <f t="shared" si="6"/>
        <v>HDDWWN</v>
      </c>
      <c r="Q59" s="56">
        <f>INDEX('Calculation 1'!$P$8:$P$211,MATCH('Calculation 2'!O59,'Calculation 1'!$K$8:$K$211,0))</f>
        <v>3.8825022273038612</v>
      </c>
      <c r="S59" s="56">
        <f>F_Inputs!H19</f>
        <v>3.8940000000000001</v>
      </c>
    </row>
    <row r="60" spans="4:19" x14ac:dyDescent="0.25">
      <c r="D60" s="47" t="str">
        <f>F_Inputs!A20</f>
        <v>HDD</v>
      </c>
      <c r="E60" s="47" t="str">
        <f>F_Inputs!C20</f>
        <v>Revised total nominal revenue (revised K) - Dummy control</v>
      </c>
      <c r="F60" s="17"/>
      <c r="G60" s="47" t="str">
        <f>F_Inputs!D20</f>
        <v>£m</v>
      </c>
      <c r="H60" s="17"/>
      <c r="I60" s="17"/>
      <c r="J60" s="17"/>
      <c r="K60" s="17"/>
      <c r="L60" s="57">
        <f t="shared" si="3"/>
        <v>0</v>
      </c>
      <c r="N60" s="53" t="s">
        <v>81</v>
      </c>
      <c r="O60" s="33" t="str">
        <f t="shared" si="6"/>
        <v>HDDDMMY</v>
      </c>
      <c r="Q60" s="56">
        <f>INDEX('Calculation 1'!$P$8:$P$211,MATCH('Calculation 2'!O60,'Calculation 1'!$K$8:$K$211,0))</f>
        <v>0</v>
      </c>
      <c r="S60" s="56">
        <f>F_Inputs!H20</f>
        <v>0</v>
      </c>
    </row>
    <row r="61" spans="4:19" x14ac:dyDescent="0.25">
      <c r="D61" s="47"/>
      <c r="E61" s="47"/>
      <c r="F61" s="17"/>
      <c r="G61" s="47"/>
      <c r="H61" s="17"/>
      <c r="I61" s="17"/>
      <c r="J61" s="17"/>
      <c r="K61" s="17"/>
      <c r="L61" s="57"/>
      <c r="N61" s="53"/>
      <c r="Q61" s="56"/>
      <c r="S61" s="56"/>
    </row>
    <row r="62" spans="4:19" x14ac:dyDescent="0.25">
      <c r="D62" s="47" t="str">
        <f>F_Inputs!A22</f>
        <v>NES</v>
      </c>
      <c r="E62" s="47" t="str">
        <f>F_Inputs!C22</f>
        <v>Revised total nominal revenue (revised K) - Water resources</v>
      </c>
      <c r="F62" s="17"/>
      <c r="G62" s="47" t="str">
        <f>F_Inputs!D22</f>
        <v>£m</v>
      </c>
      <c r="H62" s="17"/>
      <c r="I62" s="17"/>
      <c r="J62" s="17"/>
      <c r="K62" s="17"/>
      <c r="L62" s="57">
        <f t="shared" ref="L62" si="7">Q62</f>
        <v>135.25231713949972</v>
      </c>
      <c r="N62" s="53" t="s">
        <v>72</v>
      </c>
      <c r="O62" s="33" t="str">
        <f t="shared" ref="O62:O65" si="8">D62&amp;N62</f>
        <v>NESWR</v>
      </c>
      <c r="Q62" s="56">
        <f>INDEX('Calculation 1'!$P$8:$P$211,MATCH('Calculation 2'!O62,'Calculation 1'!$K$8:$K$211,0))</f>
        <v>135.25231713949972</v>
      </c>
      <c r="S62" s="56">
        <f>F_Inputs!H22</f>
        <v>135.642</v>
      </c>
    </row>
    <row r="63" spans="4:19" x14ac:dyDescent="0.25">
      <c r="D63" s="47" t="str">
        <f>F_Inputs!A23</f>
        <v>NES</v>
      </c>
      <c r="E63" s="47" t="str">
        <f>F_Inputs!C23</f>
        <v>Revised total nominal revenue (revised K) - Water network plus</v>
      </c>
      <c r="F63" s="17"/>
      <c r="G63" s="47" t="str">
        <f>F_Inputs!D23</f>
        <v>£m</v>
      </c>
      <c r="H63" s="17"/>
      <c r="I63" s="17"/>
      <c r="J63" s="17"/>
      <c r="K63" s="17"/>
      <c r="L63" s="57">
        <f t="shared" si="3"/>
        <v>376.66954642896434</v>
      </c>
      <c r="N63" s="53" t="s">
        <v>75</v>
      </c>
      <c r="O63" s="33" t="str">
        <f t="shared" si="8"/>
        <v>NESWN</v>
      </c>
      <c r="Q63" s="56">
        <f>INDEX('Calculation 1'!$P$8:$P$211,MATCH('Calculation 2'!O63,'Calculation 1'!$K$8:$K$211,0))</f>
        <v>376.66954642896434</v>
      </c>
      <c r="S63" s="56">
        <f>F_Inputs!H23</f>
        <v>377.86900000000003</v>
      </c>
    </row>
    <row r="64" spans="4:19" x14ac:dyDescent="0.25">
      <c r="D64" s="47" t="str">
        <f>F_Inputs!A24</f>
        <v>NES</v>
      </c>
      <c r="E64" s="47" t="str">
        <f>F_Inputs!C24</f>
        <v>Revised total nominal revenue (revised K) - Wastewater network plus</v>
      </c>
      <c r="F64" s="17"/>
      <c r="G64" s="47" t="str">
        <f>F_Inputs!D24</f>
        <v>£m</v>
      </c>
      <c r="H64" s="17"/>
      <c r="I64" s="17"/>
      <c r="J64" s="17"/>
      <c r="K64" s="17"/>
      <c r="L64" s="57">
        <f t="shared" si="3"/>
        <v>308.56524633941177</v>
      </c>
      <c r="N64" s="53" t="s">
        <v>78</v>
      </c>
      <c r="O64" s="33" t="str">
        <f t="shared" si="8"/>
        <v>NESWWN</v>
      </c>
      <c r="Q64" s="56">
        <f>INDEX('Calculation 1'!$P$8:$P$211,MATCH('Calculation 2'!O64,'Calculation 1'!$K$8:$K$211,0))</f>
        <v>308.56524633941177</v>
      </c>
      <c r="S64" s="56">
        <f>F_Inputs!H24</f>
        <v>309.48700000000002</v>
      </c>
    </row>
    <row r="65" spans="4:19" x14ac:dyDescent="0.25">
      <c r="D65" s="47" t="str">
        <f>F_Inputs!A25</f>
        <v>NES</v>
      </c>
      <c r="E65" s="47" t="str">
        <f>F_Inputs!C25</f>
        <v>Revised total nominal revenue (revised K) - Dummy control</v>
      </c>
      <c r="F65" s="17"/>
      <c r="G65" s="47" t="str">
        <f>F_Inputs!D25</f>
        <v>£m</v>
      </c>
      <c r="H65" s="17"/>
      <c r="I65" s="17"/>
      <c r="J65" s="17"/>
      <c r="K65" s="17"/>
      <c r="L65" s="57">
        <f t="shared" si="3"/>
        <v>0</v>
      </c>
      <c r="N65" s="53" t="s">
        <v>81</v>
      </c>
      <c r="O65" s="33" t="str">
        <f t="shared" si="8"/>
        <v>NESDMMY</v>
      </c>
      <c r="Q65" s="56">
        <f>INDEX('Calculation 1'!$P$8:$P$211,MATCH('Calculation 2'!O65,'Calculation 1'!$K$8:$K$211,0))</f>
        <v>0</v>
      </c>
      <c r="S65" s="56">
        <f>F_Inputs!H25</f>
        <v>0</v>
      </c>
    </row>
    <row r="66" spans="4:19" x14ac:dyDescent="0.25">
      <c r="D66" s="47"/>
      <c r="E66" s="47"/>
      <c r="F66" s="17"/>
      <c r="G66" s="47"/>
      <c r="H66" s="17"/>
      <c r="I66" s="17"/>
      <c r="J66" s="17"/>
      <c r="K66" s="17"/>
      <c r="L66" s="57"/>
      <c r="N66" s="53"/>
      <c r="Q66" s="56"/>
      <c r="S66" s="56"/>
    </row>
    <row r="67" spans="4:19" x14ac:dyDescent="0.25">
      <c r="D67" s="47" t="str">
        <f>F_Inputs!A27</f>
        <v>SVE</v>
      </c>
      <c r="E67" s="47" t="str">
        <f>F_Inputs!C27</f>
        <v>Revised total nominal revenue (revised K) - Water resources</v>
      </c>
      <c r="F67" s="17"/>
      <c r="G67" s="47" t="str">
        <f>F_Inputs!D27</f>
        <v>£m</v>
      </c>
      <c r="H67" s="17"/>
      <c r="I67" s="17"/>
      <c r="J67" s="17"/>
      <c r="K67" s="17"/>
      <c r="L67" s="57">
        <f t="shared" ref="L67" si="9">Q67</f>
        <v>143.62245379027769</v>
      </c>
      <c r="N67" s="53" t="s">
        <v>72</v>
      </c>
      <c r="O67" s="33" t="str">
        <f t="shared" ref="O67:O70" si="10">D67&amp;N67</f>
        <v>SVEWR</v>
      </c>
      <c r="Q67" s="56">
        <f>INDEX('Calculation 1'!$P$8:$P$211,MATCH('Calculation 2'!O67,'Calculation 1'!$K$8:$K$211,0))</f>
        <v>143.62245379027769</v>
      </c>
      <c r="S67" s="56">
        <f>F_Inputs!H27</f>
        <v>144.13999999999999</v>
      </c>
    </row>
    <row r="68" spans="4:19" x14ac:dyDescent="0.25">
      <c r="D68" s="47" t="str">
        <f>F_Inputs!A28</f>
        <v>SVE</v>
      </c>
      <c r="E68" s="47" t="str">
        <f>F_Inputs!C28</f>
        <v>Revised total nominal revenue (revised K) - Water network plus</v>
      </c>
      <c r="F68" s="17"/>
      <c r="G68" s="47" t="str">
        <f>F_Inputs!D28</f>
        <v>£m</v>
      </c>
      <c r="H68" s="17"/>
      <c r="I68" s="17"/>
      <c r="J68" s="17"/>
      <c r="K68" s="17"/>
      <c r="L68" s="57">
        <f t="shared" si="3"/>
        <v>806.20471302701867</v>
      </c>
      <c r="N68" s="53" t="s">
        <v>75</v>
      </c>
      <c r="O68" s="33" t="str">
        <f t="shared" si="10"/>
        <v>SVEWN</v>
      </c>
      <c r="Q68" s="56">
        <f>INDEX('Calculation 1'!$P$8:$P$211,MATCH('Calculation 2'!O68,'Calculation 1'!$K$8:$K$211,0))</f>
        <v>806.20471302701867</v>
      </c>
      <c r="S68" s="56">
        <f>F_Inputs!H28</f>
        <v>808.77599999999995</v>
      </c>
    </row>
    <row r="69" spans="4:19" x14ac:dyDescent="0.25">
      <c r="D69" s="47" t="str">
        <f>F_Inputs!A29</f>
        <v>SVE</v>
      </c>
      <c r="E69" s="47" t="str">
        <f>F_Inputs!C29</f>
        <v>Revised total nominal revenue (revised K) - Wastewater network plus</v>
      </c>
      <c r="F69" s="17"/>
      <c r="G69" s="47" t="str">
        <f>F_Inputs!D29</f>
        <v>£m</v>
      </c>
      <c r="H69" s="17"/>
      <c r="I69" s="17"/>
      <c r="J69" s="17"/>
      <c r="K69" s="17"/>
      <c r="L69" s="57">
        <f t="shared" si="3"/>
        <v>941.17094121657055</v>
      </c>
      <c r="N69" s="53" t="s">
        <v>78</v>
      </c>
      <c r="O69" s="33" t="str">
        <f t="shared" si="10"/>
        <v>SVEWWN</v>
      </c>
      <c r="Q69" s="56">
        <f>INDEX('Calculation 1'!$P$8:$P$211,MATCH('Calculation 2'!O69,'Calculation 1'!$K$8:$K$211,0))</f>
        <v>941.17094121657055</v>
      </c>
      <c r="S69" s="56">
        <f>F_Inputs!H29</f>
        <v>944.13</v>
      </c>
    </row>
    <row r="70" spans="4:19" x14ac:dyDescent="0.25">
      <c r="D70" s="47" t="str">
        <f>F_Inputs!A30</f>
        <v>SVE</v>
      </c>
      <c r="E70" s="47" t="str">
        <f>F_Inputs!C30</f>
        <v>Revised total nominal revenue (revised K) - Dummy control</v>
      </c>
      <c r="F70" s="17"/>
      <c r="G70" s="47" t="str">
        <f>F_Inputs!D30</f>
        <v>£m</v>
      </c>
      <c r="H70" s="17"/>
      <c r="I70" s="17"/>
      <c r="J70" s="17"/>
      <c r="K70" s="17"/>
      <c r="L70" s="57">
        <f t="shared" si="3"/>
        <v>0</v>
      </c>
      <c r="N70" s="53" t="s">
        <v>81</v>
      </c>
      <c r="O70" s="33" t="str">
        <f t="shared" si="10"/>
        <v>SVEDMMY</v>
      </c>
      <c r="Q70" s="56">
        <f>INDEX('Calculation 1'!$P$8:$P$211,MATCH('Calculation 2'!O70,'Calculation 1'!$K$8:$K$211,0))</f>
        <v>0</v>
      </c>
      <c r="S70" s="56">
        <f>F_Inputs!H30</f>
        <v>0</v>
      </c>
    </row>
    <row r="71" spans="4:19" x14ac:dyDescent="0.25">
      <c r="D71" s="47"/>
      <c r="E71" s="47"/>
      <c r="F71" s="17"/>
      <c r="G71" s="47"/>
      <c r="H71" s="17"/>
      <c r="I71" s="17"/>
      <c r="J71" s="17"/>
      <c r="K71" s="17"/>
      <c r="L71" s="57"/>
      <c r="N71" s="53"/>
      <c r="Q71" s="56"/>
      <c r="S71" s="56"/>
    </row>
    <row r="72" spans="4:19" x14ac:dyDescent="0.25">
      <c r="D72" s="47" t="str">
        <f>F_Inputs!A32</f>
        <v>SRN</v>
      </c>
      <c r="E72" s="47" t="str">
        <f>F_Inputs!C32</f>
        <v>Revised total nominal revenue (revised K) - Water resources</v>
      </c>
      <c r="F72" s="17"/>
      <c r="G72" s="47" t="str">
        <f>F_Inputs!D32</f>
        <v>£m</v>
      </c>
      <c r="H72" s="17"/>
      <c r="I72" s="17"/>
      <c r="J72" s="17"/>
      <c r="K72" s="17"/>
      <c r="L72" s="57">
        <f t="shared" ref="L72" si="11">Q72</f>
        <v>33.486504796025251</v>
      </c>
      <c r="N72" s="53" t="s">
        <v>72</v>
      </c>
      <c r="O72" s="33" t="str">
        <f t="shared" ref="O72:O75" si="12">D72&amp;N72</f>
        <v>SRNWR</v>
      </c>
      <c r="Q72" s="56">
        <f>INDEX('Calculation 1'!$P$8:$P$211,MATCH('Calculation 2'!O72,'Calculation 1'!$K$8:$K$211,0))</f>
        <v>33.486504796025251</v>
      </c>
      <c r="S72" s="56">
        <f>F_Inputs!H32</f>
        <v>33.598999999999997</v>
      </c>
    </row>
    <row r="73" spans="4:19" x14ac:dyDescent="0.25">
      <c r="D73" s="47" t="str">
        <f>F_Inputs!A33</f>
        <v>SRN</v>
      </c>
      <c r="E73" s="47" t="str">
        <f>F_Inputs!C33</f>
        <v>Revised total nominal revenue (revised K) - Water network plus</v>
      </c>
      <c r="F73" s="17"/>
      <c r="G73" s="47" t="str">
        <f>F_Inputs!D33</f>
        <v>£m</v>
      </c>
      <c r="H73" s="17"/>
      <c r="I73" s="17"/>
      <c r="J73" s="17"/>
      <c r="K73" s="17"/>
      <c r="L73" s="57">
        <f t="shared" si="3"/>
        <v>208.0839473352863</v>
      </c>
      <c r="N73" s="53" t="s">
        <v>75</v>
      </c>
      <c r="O73" s="33" t="str">
        <f t="shared" si="12"/>
        <v>SRNWN</v>
      </c>
      <c r="Q73" s="56">
        <f>INDEX('Calculation 1'!$P$8:$P$211,MATCH('Calculation 2'!O73,'Calculation 1'!$K$8:$K$211,0))</f>
        <v>208.0839473352863</v>
      </c>
      <c r="S73" s="56">
        <f>F_Inputs!H33</f>
        <v>208.78200000000001</v>
      </c>
    </row>
    <row r="74" spans="4:19" x14ac:dyDescent="0.25">
      <c r="D74" s="47" t="str">
        <f>F_Inputs!A34</f>
        <v>SRN</v>
      </c>
      <c r="E74" s="47" t="str">
        <f>F_Inputs!C34</f>
        <v>Revised total nominal revenue (revised K) - Wastewater network plus</v>
      </c>
      <c r="F74" s="17"/>
      <c r="G74" s="47" t="str">
        <f>F_Inputs!D34</f>
        <v>£m</v>
      </c>
      <c r="H74" s="17"/>
      <c r="I74" s="17"/>
      <c r="J74" s="17"/>
      <c r="K74" s="17"/>
      <c r="L74" s="57">
        <f t="shared" si="3"/>
        <v>534.56367185173451</v>
      </c>
      <c r="N74" s="53" t="s">
        <v>78</v>
      </c>
      <c r="O74" s="33" t="str">
        <f t="shared" si="12"/>
        <v>SRNWWN</v>
      </c>
      <c r="Q74" s="56">
        <f>INDEX('Calculation 1'!$P$8:$P$211,MATCH('Calculation 2'!O74,'Calculation 1'!$K$8:$K$211,0))</f>
        <v>534.56367185173451</v>
      </c>
      <c r="S74" s="56">
        <f>F_Inputs!H34</f>
        <v>536.20699999999999</v>
      </c>
    </row>
    <row r="75" spans="4:19" x14ac:dyDescent="0.25">
      <c r="D75" s="47" t="str">
        <f>F_Inputs!A35</f>
        <v>SRN</v>
      </c>
      <c r="E75" s="47" t="str">
        <f>F_Inputs!C35</f>
        <v>Revised total nominal revenue (revised K) - Dummy control</v>
      </c>
      <c r="F75" s="17"/>
      <c r="G75" s="47" t="str">
        <f>F_Inputs!D35</f>
        <v>£m</v>
      </c>
      <c r="H75" s="17"/>
      <c r="I75" s="17"/>
      <c r="J75" s="17"/>
      <c r="K75" s="17"/>
      <c r="L75" s="57">
        <f t="shared" si="3"/>
        <v>0</v>
      </c>
      <c r="N75" s="53" t="s">
        <v>81</v>
      </c>
      <c r="O75" s="33" t="str">
        <f t="shared" si="12"/>
        <v>SRNDMMY</v>
      </c>
      <c r="Q75" s="56">
        <f>INDEX('Calculation 1'!$P$8:$P$211,MATCH('Calculation 2'!O75,'Calculation 1'!$K$8:$K$211,0))</f>
        <v>0</v>
      </c>
      <c r="S75" s="56">
        <f>F_Inputs!H35</f>
        <v>0</v>
      </c>
    </row>
    <row r="76" spans="4:19" x14ac:dyDescent="0.25">
      <c r="D76" s="47"/>
      <c r="E76" s="47"/>
      <c r="F76" s="17"/>
      <c r="G76" s="47"/>
      <c r="H76" s="17"/>
      <c r="I76" s="17"/>
      <c r="J76" s="17"/>
      <c r="K76" s="17"/>
      <c r="L76" s="57"/>
      <c r="N76" s="53"/>
      <c r="Q76" s="56"/>
      <c r="S76" s="56"/>
    </row>
    <row r="77" spans="4:19" x14ac:dyDescent="0.25">
      <c r="D77" s="47" t="str">
        <f>F_Inputs!A37</f>
        <v>TMS</v>
      </c>
      <c r="E77" s="47" t="str">
        <f>F_Inputs!C37</f>
        <v>Revised total nominal revenue (revised K) - Water resources</v>
      </c>
      <c r="F77" s="17"/>
      <c r="G77" s="47" t="str">
        <f>F_Inputs!D37</f>
        <v>£m</v>
      </c>
      <c r="H77" s="17"/>
      <c r="I77" s="17"/>
      <c r="J77" s="17"/>
      <c r="K77" s="17"/>
      <c r="L77" s="57">
        <f t="shared" ref="L77" si="13">Q77</f>
        <v>116.27153519414543</v>
      </c>
      <c r="N77" s="53" t="s">
        <v>72</v>
      </c>
      <c r="O77" s="33" t="str">
        <f t="shared" ref="O77:O80" si="14">D77&amp;N77</f>
        <v>TMSWR</v>
      </c>
      <c r="Q77" s="56">
        <f>INDEX('Calculation 1'!$P$8:$P$211,MATCH('Calculation 2'!O77,'Calculation 1'!$K$8:$K$211,0))</f>
        <v>116.27153519414543</v>
      </c>
      <c r="S77" s="56">
        <f>F_Inputs!H37</f>
        <v>116.629</v>
      </c>
    </row>
    <row r="78" spans="4:19" x14ac:dyDescent="0.25">
      <c r="D78" s="47" t="str">
        <f>F_Inputs!A38</f>
        <v>TMS</v>
      </c>
      <c r="E78" s="47" t="str">
        <f>F_Inputs!C38</f>
        <v>Revised total nominal revenue (revised K) - Water network plus</v>
      </c>
      <c r="F78" s="17"/>
      <c r="G78" s="47" t="str">
        <f>F_Inputs!D38</f>
        <v>£m</v>
      </c>
      <c r="H78" s="17"/>
      <c r="I78" s="17"/>
      <c r="J78" s="17"/>
      <c r="K78" s="17"/>
      <c r="L78" s="57">
        <f t="shared" si="3"/>
        <v>1008.3525064171379</v>
      </c>
      <c r="N78" s="53" t="s">
        <v>75</v>
      </c>
      <c r="O78" s="33" t="str">
        <f t="shared" si="14"/>
        <v>TMSWN</v>
      </c>
      <c r="Q78" s="56">
        <f>INDEX('Calculation 1'!$P$8:$P$211,MATCH('Calculation 2'!O78,'Calculation 1'!$K$8:$K$211,0))</f>
        <v>1008.3525064171379</v>
      </c>
      <c r="S78" s="56">
        <f>F_Inputs!H38</f>
        <v>1011.728</v>
      </c>
    </row>
    <row r="79" spans="4:19" x14ac:dyDescent="0.25">
      <c r="D79" s="47" t="str">
        <f>F_Inputs!A39</f>
        <v>TMS</v>
      </c>
      <c r="E79" s="47" t="str">
        <f>F_Inputs!C39</f>
        <v>Revised total nominal revenue (revised K) - Wastewater network plus</v>
      </c>
      <c r="F79" s="17"/>
      <c r="G79" s="47" t="str">
        <f>F_Inputs!D39</f>
        <v>£m</v>
      </c>
      <c r="H79" s="17"/>
      <c r="I79" s="17"/>
      <c r="J79" s="17"/>
      <c r="K79" s="17"/>
      <c r="L79" s="57">
        <f t="shared" si="3"/>
        <v>985.37514318449132</v>
      </c>
      <c r="N79" s="53" t="s">
        <v>78</v>
      </c>
      <c r="O79" s="33" t="str">
        <f t="shared" si="14"/>
        <v>TMSWWN</v>
      </c>
      <c r="Q79" s="56">
        <f>INDEX('Calculation 1'!$P$8:$P$211,MATCH('Calculation 2'!O79,'Calculation 1'!$K$8:$K$211,0))</f>
        <v>985.37514318449132</v>
      </c>
      <c r="S79" s="56">
        <f>F_Inputs!H39</f>
        <v>988.34299999999996</v>
      </c>
    </row>
    <row r="80" spans="4:19" x14ac:dyDescent="0.25">
      <c r="D80" s="47" t="str">
        <f>F_Inputs!A40</f>
        <v>TMS</v>
      </c>
      <c r="E80" s="47" t="str">
        <f>F_Inputs!C40</f>
        <v>Revised total nominal revenue (revised K) - Dummy control</v>
      </c>
      <c r="F80" s="17"/>
      <c r="G80" s="47" t="str">
        <f>F_Inputs!D40</f>
        <v>£m</v>
      </c>
      <c r="H80" s="17"/>
      <c r="I80" s="17"/>
      <c r="J80" s="17"/>
      <c r="K80" s="17"/>
      <c r="L80" s="57">
        <f t="shared" si="3"/>
        <v>49.172777136038206</v>
      </c>
      <c r="N80" s="53" t="s">
        <v>81</v>
      </c>
      <c r="O80" s="33" t="str">
        <f t="shared" si="14"/>
        <v>TMSDMMY</v>
      </c>
      <c r="Q80" s="56">
        <f>INDEX('Calculation 1'!$P$8:$P$211,MATCH('Calculation 2'!O80,'Calculation 1'!$K$8:$K$211,0))</f>
        <v>49.172777136038206</v>
      </c>
      <c r="S80" s="56">
        <f>F_Inputs!H40</f>
        <v>49.356999999999999</v>
      </c>
    </row>
    <row r="81" spans="4:19" x14ac:dyDescent="0.25">
      <c r="D81" s="47"/>
      <c r="E81" s="47"/>
      <c r="F81" s="17"/>
      <c r="G81" s="47"/>
      <c r="H81" s="17"/>
      <c r="I81" s="17"/>
      <c r="J81" s="17"/>
      <c r="K81" s="17"/>
      <c r="L81" s="57"/>
      <c r="N81" s="53"/>
      <c r="Q81" s="56"/>
      <c r="S81" s="56"/>
    </row>
    <row r="82" spans="4:19" x14ac:dyDescent="0.25">
      <c r="D82" s="47" t="str">
        <f>F_Inputs!A42</f>
        <v>NWT</v>
      </c>
      <c r="E82" s="47" t="str">
        <f>F_Inputs!C42</f>
        <v>Revised total nominal revenue (revised K) - Water resources</v>
      </c>
      <c r="F82" s="17"/>
      <c r="G82" s="47" t="str">
        <f>F_Inputs!D42</f>
        <v>£m</v>
      </c>
      <c r="H82" s="17"/>
      <c r="I82" s="17"/>
      <c r="J82" s="17"/>
      <c r="K82" s="17"/>
      <c r="L82" s="57">
        <f t="shared" ref="L82" si="15">Q82</f>
        <v>138.37835114685666</v>
      </c>
      <c r="N82" s="53" t="s">
        <v>72</v>
      </c>
      <c r="O82" s="33" t="str">
        <f t="shared" ref="O82:O85" si="16">D82&amp;N82</f>
        <v>NWTWR</v>
      </c>
      <c r="Q82" s="56">
        <f>INDEX('Calculation 1'!$P$8:$P$211,MATCH('Calculation 2'!O82,'Calculation 1'!$K$8:$K$211,0))</f>
        <v>138.37835114685666</v>
      </c>
      <c r="S82" s="56">
        <f>F_Inputs!H42</f>
        <v>138.80000000000001</v>
      </c>
    </row>
    <row r="83" spans="4:19" x14ac:dyDescent="0.25">
      <c r="D83" s="47" t="str">
        <f>F_Inputs!A43</f>
        <v>NWT</v>
      </c>
      <c r="E83" s="47" t="str">
        <f>F_Inputs!C43</f>
        <v>Revised total nominal revenue (revised K) - Water network plus</v>
      </c>
      <c r="F83" s="17"/>
      <c r="G83" s="47" t="str">
        <f>F_Inputs!D43</f>
        <v>£m</v>
      </c>
      <c r="H83" s="17"/>
      <c r="I83" s="17"/>
      <c r="J83" s="17"/>
      <c r="K83" s="17"/>
      <c r="L83" s="57">
        <f t="shared" si="3"/>
        <v>723.39752906076592</v>
      </c>
      <c r="N83" s="53" t="s">
        <v>75</v>
      </c>
      <c r="O83" s="33" t="str">
        <f t="shared" si="16"/>
        <v>NWTWN</v>
      </c>
      <c r="Q83" s="56">
        <f>INDEX('Calculation 1'!$P$8:$P$211,MATCH('Calculation 2'!O83,'Calculation 1'!$K$8:$K$211,0))</f>
        <v>723.39752906076592</v>
      </c>
      <c r="S83" s="56">
        <f>F_Inputs!H43</f>
        <v>725.82</v>
      </c>
    </row>
    <row r="84" spans="4:19" x14ac:dyDescent="0.25">
      <c r="D84" s="47" t="str">
        <f>F_Inputs!A44</f>
        <v>NWT</v>
      </c>
      <c r="E84" s="47" t="str">
        <f>F_Inputs!C44</f>
        <v>Revised total nominal revenue (revised K) - Wastewater network plus</v>
      </c>
      <c r="F84" s="17"/>
      <c r="G84" s="47" t="str">
        <f>F_Inputs!D44</f>
        <v>£m</v>
      </c>
      <c r="H84" s="17"/>
      <c r="I84" s="17"/>
      <c r="J84" s="17"/>
      <c r="K84" s="17"/>
      <c r="L84" s="57">
        <f t="shared" si="3"/>
        <v>956.27068923250465</v>
      </c>
      <c r="N84" s="53" t="s">
        <v>78</v>
      </c>
      <c r="O84" s="33" t="str">
        <f t="shared" si="16"/>
        <v>NWTWWN</v>
      </c>
      <c r="Q84" s="56">
        <f>INDEX('Calculation 1'!$P$8:$P$211,MATCH('Calculation 2'!O84,'Calculation 1'!$K$8:$K$211,0))</f>
        <v>956.27068923250465</v>
      </c>
      <c r="S84" s="56">
        <f>F_Inputs!H44</f>
        <v>959.26199999999994</v>
      </c>
    </row>
    <row r="85" spans="4:19" x14ac:dyDescent="0.25">
      <c r="D85" s="47" t="str">
        <f>F_Inputs!A45</f>
        <v>NWT</v>
      </c>
      <c r="E85" s="47" t="str">
        <f>F_Inputs!C45</f>
        <v>Revised total nominal revenue (revised K) - Dummy control</v>
      </c>
      <c r="F85" s="17"/>
      <c r="G85" s="47" t="str">
        <f>F_Inputs!D45</f>
        <v>£m</v>
      </c>
      <c r="H85" s="17"/>
      <c r="I85" s="17"/>
      <c r="J85" s="17"/>
      <c r="K85" s="17"/>
      <c r="L85" s="57">
        <f t="shared" si="3"/>
        <v>0</v>
      </c>
      <c r="N85" s="53" t="s">
        <v>81</v>
      </c>
      <c r="O85" s="33" t="str">
        <f t="shared" si="16"/>
        <v>NWTDMMY</v>
      </c>
      <c r="Q85" s="56">
        <f>INDEX('Calculation 1'!$P$8:$P$211,MATCH('Calculation 2'!O85,'Calculation 1'!$K$8:$K$211,0))</f>
        <v>0</v>
      </c>
      <c r="S85" s="56">
        <f>F_Inputs!H45</f>
        <v>0</v>
      </c>
    </row>
    <row r="86" spans="4:19" x14ac:dyDescent="0.25">
      <c r="D86" s="47"/>
      <c r="E86" s="47"/>
      <c r="F86" s="17"/>
      <c r="G86" s="47"/>
      <c r="H86" s="17"/>
      <c r="I86" s="17"/>
      <c r="J86" s="17"/>
      <c r="K86" s="17"/>
      <c r="L86" s="57"/>
      <c r="N86" s="53"/>
      <c r="Q86" s="56"/>
      <c r="S86" s="56"/>
    </row>
    <row r="87" spans="4:19" x14ac:dyDescent="0.25">
      <c r="D87" s="47" t="str">
        <f>F_Inputs!A47</f>
        <v>WSX</v>
      </c>
      <c r="E87" s="47" t="str">
        <f>F_Inputs!C47</f>
        <v>Revised total nominal revenue (revised K) - Water resources</v>
      </c>
      <c r="F87" s="17"/>
      <c r="G87" s="47" t="str">
        <f>F_Inputs!D47</f>
        <v>£m</v>
      </c>
      <c r="H87" s="17"/>
      <c r="I87" s="17"/>
      <c r="J87" s="17"/>
      <c r="K87" s="17"/>
      <c r="L87" s="57">
        <f t="shared" ref="L87" si="17">Q87</f>
        <v>23.51402955647881</v>
      </c>
      <c r="N87" s="53" t="s">
        <v>72</v>
      </c>
      <c r="O87" s="33" t="str">
        <f t="shared" ref="O87:O90" si="18">D87&amp;N87</f>
        <v>WSXWR</v>
      </c>
      <c r="Q87" s="56">
        <f>INDEX('Calculation 1'!$P$8:$P$211,MATCH('Calculation 2'!O87,'Calculation 1'!$K$8:$K$211,0))</f>
        <v>23.51402955647881</v>
      </c>
      <c r="S87" s="56">
        <f>F_Inputs!H47</f>
        <v>23.588000000000001</v>
      </c>
    </row>
    <row r="88" spans="4:19" x14ac:dyDescent="0.25">
      <c r="D88" s="47" t="str">
        <f>F_Inputs!A48</f>
        <v>WSX</v>
      </c>
      <c r="E88" s="47" t="str">
        <f>F_Inputs!C48</f>
        <v>Revised total nominal revenue (revised K) - Water network plus</v>
      </c>
      <c r="F88" s="17"/>
      <c r="G88" s="47" t="str">
        <f>F_Inputs!D48</f>
        <v>£m</v>
      </c>
      <c r="H88" s="17"/>
      <c r="I88" s="17"/>
      <c r="J88" s="17"/>
      <c r="K88" s="17"/>
      <c r="L88" s="57">
        <f t="shared" si="3"/>
        <v>191.29625323273208</v>
      </c>
      <c r="N88" s="53" t="s">
        <v>75</v>
      </c>
      <c r="O88" s="33" t="str">
        <f t="shared" si="18"/>
        <v>WSXWN</v>
      </c>
      <c r="Q88" s="56">
        <f>INDEX('Calculation 1'!$P$8:$P$211,MATCH('Calculation 2'!O88,'Calculation 1'!$K$8:$K$211,0))</f>
        <v>191.29625323273208</v>
      </c>
      <c r="S88" s="56">
        <f>F_Inputs!H48</f>
        <v>191.893</v>
      </c>
    </row>
    <row r="89" spans="4:19" x14ac:dyDescent="0.25">
      <c r="D89" s="47" t="str">
        <f>F_Inputs!A49</f>
        <v>WSX</v>
      </c>
      <c r="E89" s="47" t="str">
        <f>F_Inputs!C49</f>
        <v>Revised total nominal revenue (revised K) - Wastewater network plus</v>
      </c>
      <c r="F89" s="17"/>
      <c r="G89" s="47" t="str">
        <f>F_Inputs!D49</f>
        <v>£m</v>
      </c>
      <c r="H89" s="17"/>
      <c r="I89" s="17"/>
      <c r="J89" s="17"/>
      <c r="K89" s="17"/>
      <c r="L89" s="57">
        <f t="shared" si="3"/>
        <v>324.72288105692388</v>
      </c>
      <c r="N89" s="53" t="s">
        <v>78</v>
      </c>
      <c r="O89" s="33" t="str">
        <f t="shared" si="18"/>
        <v>WSXWWN</v>
      </c>
      <c r="Q89" s="56">
        <f>INDEX('Calculation 1'!$P$8:$P$211,MATCH('Calculation 2'!O89,'Calculation 1'!$K$8:$K$211,0))</f>
        <v>324.72288105692388</v>
      </c>
      <c r="S89" s="56">
        <f>F_Inputs!H49</f>
        <v>325.74400000000003</v>
      </c>
    </row>
    <row r="90" spans="4:19" x14ac:dyDescent="0.25">
      <c r="D90" s="47" t="str">
        <f>F_Inputs!A50</f>
        <v>WSX</v>
      </c>
      <c r="E90" s="47" t="str">
        <f>F_Inputs!C50</f>
        <v>Revised total nominal revenue (revised K) - Dummy control</v>
      </c>
      <c r="F90" s="17"/>
      <c r="G90" s="47" t="str">
        <f>F_Inputs!D50</f>
        <v>£m</v>
      </c>
      <c r="H90" s="17"/>
      <c r="I90" s="17"/>
      <c r="J90" s="17"/>
      <c r="K90" s="17"/>
      <c r="L90" s="57">
        <f t="shared" si="3"/>
        <v>0</v>
      </c>
      <c r="N90" s="53" t="s">
        <v>81</v>
      </c>
      <c r="O90" s="33" t="str">
        <f t="shared" si="18"/>
        <v>WSXDMMY</v>
      </c>
      <c r="Q90" s="56">
        <f>INDEX('Calculation 1'!$P$8:$P$211,MATCH('Calculation 2'!O90,'Calculation 1'!$K$8:$K$211,0))</f>
        <v>0</v>
      </c>
      <c r="S90" s="56">
        <f>F_Inputs!H50</f>
        <v>0</v>
      </c>
    </row>
    <row r="91" spans="4:19" x14ac:dyDescent="0.25">
      <c r="D91" s="47"/>
      <c r="E91" s="47"/>
      <c r="F91" s="17"/>
      <c r="G91" s="47"/>
      <c r="H91" s="17"/>
      <c r="I91" s="17"/>
      <c r="J91" s="17"/>
      <c r="K91" s="17"/>
      <c r="L91" s="57"/>
      <c r="N91" s="53"/>
      <c r="Q91" s="56"/>
      <c r="S91" s="56"/>
    </row>
    <row r="92" spans="4:19" x14ac:dyDescent="0.25">
      <c r="D92" s="47" t="str">
        <f>F_Inputs!A52</f>
        <v>YKY</v>
      </c>
      <c r="E92" s="47" t="str">
        <f>F_Inputs!C52</f>
        <v>Revised total nominal revenue (revised K) - Water resources</v>
      </c>
      <c r="F92" s="17"/>
      <c r="G92" s="47" t="str">
        <f>F_Inputs!D52</f>
        <v>£m</v>
      </c>
      <c r="H92" s="17"/>
      <c r="I92" s="17"/>
      <c r="J92" s="17"/>
      <c r="K92" s="17"/>
      <c r="L92" s="57">
        <f t="shared" ref="L92" si="19">Q92</f>
        <v>85.587060291622208</v>
      </c>
      <c r="N92" s="53" t="s">
        <v>72</v>
      </c>
      <c r="O92" s="33" t="str">
        <f t="shared" ref="O92:O95" si="20">D92&amp;N92</f>
        <v>YKYWR</v>
      </c>
      <c r="Q92" s="56">
        <f>INDEX('Calculation 1'!$P$8:$P$211,MATCH('Calculation 2'!O92,'Calculation 1'!$K$8:$K$211,0))</f>
        <v>85.587060291622208</v>
      </c>
      <c r="S92" s="56">
        <f>F_Inputs!H52</f>
        <v>85.852999999999994</v>
      </c>
    </row>
    <row r="93" spans="4:19" x14ac:dyDescent="0.25">
      <c r="D93" s="47" t="str">
        <f>F_Inputs!A53</f>
        <v>YKY</v>
      </c>
      <c r="E93" s="47" t="str">
        <f>F_Inputs!C53</f>
        <v>Revised total nominal revenue (revised K) - Water network plus</v>
      </c>
      <c r="F93" s="17"/>
      <c r="G93" s="47" t="str">
        <f>F_Inputs!D53</f>
        <v>£m</v>
      </c>
      <c r="H93" s="17"/>
      <c r="I93" s="17"/>
      <c r="J93" s="17"/>
      <c r="K93" s="17"/>
      <c r="L93" s="57">
        <f t="shared" si="3"/>
        <v>511.42908719096738</v>
      </c>
      <c r="N93" s="53" t="s">
        <v>75</v>
      </c>
      <c r="O93" s="33" t="str">
        <f t="shared" si="20"/>
        <v>YKYWN</v>
      </c>
      <c r="Q93" s="56">
        <f>INDEX('Calculation 1'!$P$8:$P$211,MATCH('Calculation 2'!O93,'Calculation 1'!$K$8:$K$211,0))</f>
        <v>511.42908719096738</v>
      </c>
      <c r="S93" s="56">
        <f>F_Inputs!H53</f>
        <v>512.96299999999997</v>
      </c>
    </row>
    <row r="94" spans="4:19" x14ac:dyDescent="0.25">
      <c r="D94" s="47" t="str">
        <f>F_Inputs!A54</f>
        <v>YKY</v>
      </c>
      <c r="E94" s="47" t="str">
        <f>F_Inputs!C54</f>
        <v>Revised total nominal revenue (revised K) - Wastewater network plus</v>
      </c>
      <c r="F94" s="17"/>
      <c r="G94" s="47" t="str">
        <f>F_Inputs!D54</f>
        <v>£m</v>
      </c>
      <c r="H94" s="17"/>
      <c r="I94" s="17"/>
      <c r="J94" s="17"/>
      <c r="K94" s="17"/>
      <c r="L94" s="57">
        <f t="shared" si="3"/>
        <v>565.8905223030556</v>
      </c>
      <c r="N94" s="53" t="s">
        <v>78</v>
      </c>
      <c r="O94" s="33" t="str">
        <f t="shared" si="20"/>
        <v>YKYWWN</v>
      </c>
      <c r="Q94" s="56">
        <f>INDEX('Calculation 1'!$P$8:$P$211,MATCH('Calculation 2'!O94,'Calculation 1'!$K$8:$K$211,0))</f>
        <v>565.8905223030556</v>
      </c>
      <c r="S94" s="56">
        <f>F_Inputs!H54</f>
        <v>567.71699999999998</v>
      </c>
    </row>
    <row r="95" spans="4:19" x14ac:dyDescent="0.25">
      <c r="D95" s="47" t="str">
        <f>F_Inputs!A55</f>
        <v>YKY</v>
      </c>
      <c r="E95" s="47" t="str">
        <f>F_Inputs!C55</f>
        <v>Revised total nominal revenue (revised K) - Dummy control</v>
      </c>
      <c r="F95" s="17"/>
      <c r="G95" s="47" t="str">
        <f>F_Inputs!D55</f>
        <v>£m</v>
      </c>
      <c r="H95" s="17"/>
      <c r="I95" s="17"/>
      <c r="J95" s="17"/>
      <c r="K95" s="17"/>
      <c r="L95" s="57">
        <f t="shared" si="3"/>
        <v>0</v>
      </c>
      <c r="N95" s="53" t="s">
        <v>81</v>
      </c>
      <c r="O95" s="33" t="str">
        <f t="shared" si="20"/>
        <v>YKYDMMY</v>
      </c>
      <c r="Q95" s="56">
        <f>INDEX('Calculation 1'!$P$8:$P$211,MATCH('Calculation 2'!O95,'Calculation 1'!$K$8:$K$211,0))</f>
        <v>0</v>
      </c>
      <c r="S95" s="56">
        <f>F_Inputs!H55</f>
        <v>0</v>
      </c>
    </row>
    <row r="96" spans="4:19" x14ac:dyDescent="0.25">
      <c r="D96" s="47"/>
      <c r="E96" s="47"/>
      <c r="F96" s="17"/>
      <c r="G96" s="47"/>
      <c r="H96" s="17"/>
      <c r="I96" s="17"/>
      <c r="J96" s="17"/>
      <c r="K96" s="17"/>
      <c r="L96" s="57"/>
      <c r="N96" s="53"/>
      <c r="Q96" s="56"/>
      <c r="S96" s="56"/>
    </row>
    <row r="97" spans="4:19" x14ac:dyDescent="0.25">
      <c r="D97" s="47" t="str">
        <f>F_Inputs!A57</f>
        <v>AFW</v>
      </c>
      <c r="E97" s="47" t="str">
        <f>F_Inputs!C57</f>
        <v>Revised total nominal revenue (revised K) - Water resources</v>
      </c>
      <c r="F97" s="17"/>
      <c r="G97" s="47" t="str">
        <f>F_Inputs!D57</f>
        <v>£m</v>
      </c>
      <c r="H97" s="17"/>
      <c r="I97" s="17"/>
      <c r="J97" s="17"/>
      <c r="K97" s="17"/>
      <c r="L97" s="57">
        <f t="shared" ref="L97" si="21">Q97</f>
        <v>59.806707930830861</v>
      </c>
      <c r="N97" s="53" t="s">
        <v>72</v>
      </c>
      <c r="O97" s="33" t="str">
        <f t="shared" ref="O97:O100" si="22">D97&amp;N97</f>
        <v>AFWWR</v>
      </c>
      <c r="Q97" s="56">
        <f>INDEX('Calculation 1'!$P$8:$P$211,MATCH('Calculation 2'!O97,'Calculation 1'!$K$8:$K$211,0))</f>
        <v>59.806707930830861</v>
      </c>
      <c r="S97" s="56">
        <f>F_Inputs!H57</f>
        <v>59.996000000000002</v>
      </c>
    </row>
    <row r="98" spans="4:19" x14ac:dyDescent="0.25">
      <c r="D98" s="47" t="str">
        <f>F_Inputs!A58</f>
        <v>AFW</v>
      </c>
      <c r="E98" s="47" t="str">
        <f>F_Inputs!C58</f>
        <v>Revised total nominal revenue (revised K) - Water network plus</v>
      </c>
      <c r="F98" s="17"/>
      <c r="G98" s="47" t="str">
        <f>F_Inputs!D58</f>
        <v>£m</v>
      </c>
      <c r="H98" s="17"/>
      <c r="I98" s="17"/>
      <c r="J98" s="17"/>
      <c r="K98" s="17"/>
      <c r="L98" s="57">
        <f t="shared" si="3"/>
        <v>280.12915949012432</v>
      </c>
      <c r="N98" s="53" t="s">
        <v>75</v>
      </c>
      <c r="O98" s="33" t="str">
        <f t="shared" si="22"/>
        <v>AFWWN</v>
      </c>
      <c r="Q98" s="56">
        <f>INDEX('Calculation 1'!$P$8:$P$211,MATCH('Calculation 2'!O98,'Calculation 1'!$K$8:$K$211,0))</f>
        <v>280.12915949012432</v>
      </c>
      <c r="S98" s="56">
        <f>F_Inputs!H58</f>
        <v>281.03800000000001</v>
      </c>
    </row>
    <row r="99" spans="4:19" x14ac:dyDescent="0.25">
      <c r="D99" s="47" t="str">
        <f>F_Inputs!A59</f>
        <v>AFW</v>
      </c>
      <c r="E99" s="47" t="str">
        <f>F_Inputs!C59</f>
        <v>Revised total nominal revenue (revised K) - Wastewater network plus</v>
      </c>
      <c r="F99" s="17"/>
      <c r="G99" s="47" t="str">
        <f>F_Inputs!D59</f>
        <v>£m</v>
      </c>
      <c r="H99" s="17"/>
      <c r="I99" s="17"/>
      <c r="J99" s="17"/>
      <c r="K99" s="17"/>
      <c r="L99" s="57">
        <f t="shared" si="3"/>
        <v>0</v>
      </c>
      <c r="N99" s="53" t="s">
        <v>78</v>
      </c>
      <c r="O99" s="33" t="str">
        <f t="shared" si="22"/>
        <v>AFWWWN</v>
      </c>
      <c r="Q99" s="56">
        <f>INDEX('Calculation 1'!$P$8:$P$211,MATCH('Calculation 2'!O99,'Calculation 1'!$K$8:$K$211,0))</f>
        <v>0</v>
      </c>
      <c r="S99" s="56">
        <f>F_Inputs!H59</f>
        <v>0</v>
      </c>
    </row>
    <row r="100" spans="4:19" x14ac:dyDescent="0.25">
      <c r="D100" s="47" t="str">
        <f>F_Inputs!A60</f>
        <v>AFW</v>
      </c>
      <c r="E100" s="47" t="str">
        <f>F_Inputs!C60</f>
        <v>Revised total nominal revenue (revised K) - Dummy control</v>
      </c>
      <c r="F100" s="17"/>
      <c r="G100" s="47" t="str">
        <f>F_Inputs!D60</f>
        <v>£m</v>
      </c>
      <c r="H100" s="17"/>
      <c r="I100" s="17"/>
      <c r="J100" s="17"/>
      <c r="K100" s="17"/>
      <c r="L100" s="57">
        <f t="shared" si="3"/>
        <v>0</v>
      </c>
      <c r="N100" s="53" t="s">
        <v>81</v>
      </c>
      <c r="O100" s="33" t="str">
        <f t="shared" si="22"/>
        <v>AFWDMMY</v>
      </c>
      <c r="Q100" s="56">
        <f>INDEX('Calculation 1'!$P$8:$P$211,MATCH('Calculation 2'!O100,'Calculation 1'!$K$8:$K$211,0))</f>
        <v>0</v>
      </c>
      <c r="S100" s="56">
        <f>F_Inputs!H60</f>
        <v>0</v>
      </c>
    </row>
    <row r="101" spans="4:19" x14ac:dyDescent="0.25">
      <c r="D101" s="47"/>
      <c r="E101" s="47"/>
      <c r="F101" s="17"/>
      <c r="G101" s="47"/>
      <c r="H101" s="17"/>
      <c r="I101" s="17"/>
      <c r="J101" s="17"/>
      <c r="K101" s="17"/>
      <c r="L101" s="57"/>
      <c r="N101" s="53"/>
      <c r="Q101" s="56"/>
      <c r="S101" s="56"/>
    </row>
    <row r="102" spans="4:19" x14ac:dyDescent="0.25">
      <c r="D102" s="47" t="str">
        <f>F_Inputs!A62</f>
        <v>PRT</v>
      </c>
      <c r="E102" s="47" t="str">
        <f>F_Inputs!C62</f>
        <v>Revised total nominal revenue (revised K) - Water resources</v>
      </c>
      <c r="F102" s="17"/>
      <c r="G102" s="47" t="str">
        <f>F_Inputs!D62</f>
        <v>£m</v>
      </c>
      <c r="H102" s="17"/>
      <c r="I102" s="17"/>
      <c r="J102" s="17"/>
      <c r="K102" s="17"/>
      <c r="L102" s="57">
        <f t="shared" ref="L102" si="23">Q102</f>
        <v>7.218642396487275</v>
      </c>
      <c r="N102" s="53" t="s">
        <v>72</v>
      </c>
      <c r="O102" s="33" t="str">
        <f t="shared" ref="O102:O105" si="24">D102&amp;N102</f>
        <v>PRTWR</v>
      </c>
      <c r="Q102" s="56">
        <f>INDEX('Calculation 1'!$P$8:$P$211,MATCH('Calculation 2'!O102,'Calculation 1'!$K$8:$K$211,0))</f>
        <v>7.218642396487275</v>
      </c>
      <c r="S102" s="56">
        <f>F_Inputs!H62</f>
        <v>7.2409999999999997</v>
      </c>
    </row>
    <row r="103" spans="4:19" x14ac:dyDescent="0.25">
      <c r="D103" s="47" t="str">
        <f>F_Inputs!A63</f>
        <v>PRT</v>
      </c>
      <c r="E103" s="47" t="str">
        <f>F_Inputs!C63</f>
        <v>Revised total nominal revenue (revised K) - Water network plus</v>
      </c>
      <c r="F103" s="17"/>
      <c r="G103" s="47" t="str">
        <f>F_Inputs!D63</f>
        <v>£m</v>
      </c>
      <c r="H103" s="17"/>
      <c r="I103" s="17"/>
      <c r="J103" s="17"/>
      <c r="K103" s="17"/>
      <c r="L103" s="57">
        <f t="shared" si="3"/>
        <v>37.054117795586151</v>
      </c>
      <c r="N103" s="53" t="s">
        <v>75</v>
      </c>
      <c r="O103" s="33" t="str">
        <f t="shared" si="24"/>
        <v>PRTWN</v>
      </c>
      <c r="Q103" s="56">
        <f>INDEX('Calculation 1'!$P$8:$P$211,MATCH('Calculation 2'!O103,'Calculation 1'!$K$8:$K$211,0))</f>
        <v>37.054117795586151</v>
      </c>
      <c r="S103" s="56">
        <f>F_Inputs!H63</f>
        <v>37.17</v>
      </c>
    </row>
    <row r="104" spans="4:19" x14ac:dyDescent="0.25">
      <c r="D104" s="47" t="str">
        <f>F_Inputs!A64</f>
        <v>PRT</v>
      </c>
      <c r="E104" s="47" t="str">
        <f>F_Inputs!C64</f>
        <v>Revised total nominal revenue (revised K) - Wastewater network plus</v>
      </c>
      <c r="F104" s="17"/>
      <c r="G104" s="47" t="str">
        <f>F_Inputs!D64</f>
        <v>£m</v>
      </c>
      <c r="H104" s="17"/>
      <c r="I104" s="17"/>
      <c r="J104" s="17"/>
      <c r="K104" s="17"/>
      <c r="L104" s="57">
        <f t="shared" si="3"/>
        <v>0</v>
      </c>
      <c r="N104" s="53" t="s">
        <v>78</v>
      </c>
      <c r="O104" s="33" t="str">
        <f t="shared" si="24"/>
        <v>PRTWWN</v>
      </c>
      <c r="Q104" s="56">
        <f>INDEX('Calculation 1'!$P$8:$P$211,MATCH('Calculation 2'!O104,'Calculation 1'!$K$8:$K$211,0))</f>
        <v>0</v>
      </c>
      <c r="S104" s="56">
        <f>F_Inputs!H64</f>
        <v>0</v>
      </c>
    </row>
    <row r="105" spans="4:19" x14ac:dyDescent="0.25">
      <c r="D105" s="47" t="str">
        <f>F_Inputs!A65</f>
        <v>PRT</v>
      </c>
      <c r="E105" s="47" t="str">
        <f>F_Inputs!C65</f>
        <v>Revised total nominal revenue (revised K) - Dummy control</v>
      </c>
      <c r="F105" s="17"/>
      <c r="G105" s="47" t="str">
        <f>F_Inputs!D65</f>
        <v>£m</v>
      </c>
      <c r="H105" s="17"/>
      <c r="I105" s="17"/>
      <c r="J105" s="17"/>
      <c r="K105" s="17"/>
      <c r="L105" s="57">
        <f t="shared" si="3"/>
        <v>0</v>
      </c>
      <c r="N105" s="53" t="s">
        <v>81</v>
      </c>
      <c r="O105" s="33" t="str">
        <f t="shared" si="24"/>
        <v>PRTDMMY</v>
      </c>
      <c r="Q105" s="56">
        <f>INDEX('Calculation 1'!$P$8:$P$211,MATCH('Calculation 2'!O105,'Calculation 1'!$K$8:$K$211,0))</f>
        <v>0</v>
      </c>
      <c r="S105" s="56">
        <f>F_Inputs!H65</f>
        <v>0</v>
      </c>
    </row>
    <row r="106" spans="4:19" x14ac:dyDescent="0.25">
      <c r="D106" s="47"/>
      <c r="E106" s="47"/>
      <c r="F106" s="17"/>
      <c r="G106" s="47"/>
      <c r="H106" s="17"/>
      <c r="I106" s="17"/>
      <c r="J106" s="17"/>
      <c r="K106" s="17"/>
      <c r="L106" s="57"/>
      <c r="N106" s="53"/>
      <c r="Q106" s="56"/>
      <c r="S106" s="56"/>
    </row>
    <row r="107" spans="4:19" x14ac:dyDescent="0.25">
      <c r="D107" s="47" t="str">
        <f>F_Inputs!A67</f>
        <v>SEW</v>
      </c>
      <c r="E107" s="47" t="str">
        <f>F_Inputs!C67</f>
        <v>Revised total nominal revenue (revised K) - Water resources</v>
      </c>
      <c r="F107" s="17"/>
      <c r="G107" s="47" t="str">
        <f>F_Inputs!D67</f>
        <v>£m</v>
      </c>
      <c r="H107" s="17"/>
      <c r="I107" s="17"/>
      <c r="J107" s="17"/>
      <c r="K107" s="17"/>
      <c r="L107" s="57">
        <f t="shared" ref="L107" si="25">Q107</f>
        <v>26.363168544660628</v>
      </c>
      <c r="N107" s="53" t="s">
        <v>72</v>
      </c>
      <c r="O107" s="33" t="str">
        <f t="shared" ref="O107:O110" si="26">D107&amp;N107</f>
        <v>SEWWR</v>
      </c>
      <c r="Q107" s="56">
        <f>INDEX('Calculation 1'!$P$8:$P$211,MATCH('Calculation 2'!O107,'Calculation 1'!$K$8:$K$211,0))</f>
        <v>26.363168544660628</v>
      </c>
      <c r="S107" s="56">
        <f>F_Inputs!H67</f>
        <v>26.446000000000002</v>
      </c>
    </row>
    <row r="108" spans="4:19" x14ac:dyDescent="0.25">
      <c r="D108" s="47" t="str">
        <f>F_Inputs!A68</f>
        <v>SEW</v>
      </c>
      <c r="E108" s="47" t="str">
        <f>F_Inputs!C68</f>
        <v>Revised total nominal revenue (revised K) - Water network plus</v>
      </c>
      <c r="F108" s="17"/>
      <c r="G108" s="47" t="str">
        <f>F_Inputs!D68</f>
        <v>£m</v>
      </c>
      <c r="H108" s="17"/>
      <c r="I108" s="17"/>
      <c r="J108" s="17"/>
      <c r="K108" s="17"/>
      <c r="L108" s="57">
        <f t="shared" si="3"/>
        <v>243.56682694005409</v>
      </c>
      <c r="N108" s="53" t="s">
        <v>75</v>
      </c>
      <c r="O108" s="33" t="str">
        <f t="shared" si="26"/>
        <v>SEWWN</v>
      </c>
      <c r="Q108" s="56">
        <f>INDEX('Calculation 1'!$P$8:$P$211,MATCH('Calculation 2'!O108,'Calculation 1'!$K$8:$K$211,0))</f>
        <v>243.56682694005409</v>
      </c>
      <c r="S108" s="56">
        <f>F_Inputs!H68</f>
        <v>244.358</v>
      </c>
    </row>
    <row r="109" spans="4:19" x14ac:dyDescent="0.25">
      <c r="D109" s="47" t="str">
        <f>F_Inputs!A69</f>
        <v>SEW</v>
      </c>
      <c r="E109" s="47" t="str">
        <f>F_Inputs!C69</f>
        <v>Revised total nominal revenue (revised K) - Wastewater network plus</v>
      </c>
      <c r="F109" s="17"/>
      <c r="G109" s="47" t="str">
        <f>F_Inputs!D69</f>
        <v>£m</v>
      </c>
      <c r="H109" s="17"/>
      <c r="I109" s="17"/>
      <c r="J109" s="17"/>
      <c r="K109" s="17"/>
      <c r="L109" s="57">
        <f t="shared" si="3"/>
        <v>0</v>
      </c>
      <c r="N109" s="53" t="s">
        <v>78</v>
      </c>
      <c r="O109" s="33" t="str">
        <f t="shared" si="26"/>
        <v>SEWWWN</v>
      </c>
      <c r="Q109" s="56">
        <f>INDEX('Calculation 1'!$P$8:$P$211,MATCH('Calculation 2'!O109,'Calculation 1'!$K$8:$K$211,0))</f>
        <v>0</v>
      </c>
      <c r="S109" s="56">
        <f>F_Inputs!H69</f>
        <v>0</v>
      </c>
    </row>
    <row r="110" spans="4:19" x14ac:dyDescent="0.25">
      <c r="D110" s="47" t="str">
        <f>F_Inputs!A70</f>
        <v>SEW</v>
      </c>
      <c r="E110" s="47" t="str">
        <f>F_Inputs!C70</f>
        <v>Revised total nominal revenue (revised K) - Dummy control</v>
      </c>
      <c r="F110" s="17"/>
      <c r="G110" s="47" t="str">
        <f>F_Inputs!D70</f>
        <v>£m</v>
      </c>
      <c r="H110" s="17"/>
      <c r="I110" s="17"/>
      <c r="J110" s="17"/>
      <c r="K110" s="17"/>
      <c r="L110" s="57">
        <f t="shared" si="3"/>
        <v>0</v>
      </c>
      <c r="N110" s="53" t="s">
        <v>81</v>
      </c>
      <c r="O110" s="33" t="str">
        <f t="shared" si="26"/>
        <v>SEWDMMY</v>
      </c>
      <c r="Q110" s="56">
        <f>INDEX('Calculation 1'!$P$8:$P$211,MATCH('Calculation 2'!O110,'Calculation 1'!$K$8:$K$211,0))</f>
        <v>0</v>
      </c>
      <c r="S110" s="56">
        <f>F_Inputs!H70</f>
        <v>0</v>
      </c>
    </row>
    <row r="111" spans="4:19" x14ac:dyDescent="0.25">
      <c r="D111" s="47"/>
      <c r="E111" s="47"/>
      <c r="F111" s="17"/>
      <c r="G111" s="47"/>
      <c r="H111" s="17"/>
      <c r="I111" s="17"/>
      <c r="J111" s="17"/>
      <c r="K111" s="17"/>
      <c r="L111" s="57"/>
      <c r="N111" s="53"/>
      <c r="Q111" s="56"/>
      <c r="S111" s="56"/>
    </row>
    <row r="112" spans="4:19" x14ac:dyDescent="0.25">
      <c r="D112" s="47" t="str">
        <f>F_Inputs!A72</f>
        <v>SSC</v>
      </c>
      <c r="E112" s="47" t="str">
        <f>F_Inputs!C72</f>
        <v>Revised total nominal revenue (revised K) - Water resources</v>
      </c>
      <c r="F112" s="17"/>
      <c r="G112" s="47" t="str">
        <f>F_Inputs!D72</f>
        <v>£m</v>
      </c>
      <c r="H112" s="17"/>
      <c r="I112" s="17"/>
      <c r="J112" s="17"/>
      <c r="K112" s="17"/>
      <c r="L112" s="57">
        <f t="shared" ref="L112" si="27">Q112</f>
        <v>12.348630615336846</v>
      </c>
      <c r="N112" s="53" t="s">
        <v>72</v>
      </c>
      <c r="O112" s="33" t="str">
        <f t="shared" ref="O112:O115" si="28">D112&amp;N112</f>
        <v>SSCWR</v>
      </c>
      <c r="Q112" s="56">
        <f>INDEX('Calculation 1'!$P$8:$P$211,MATCH('Calculation 2'!O112,'Calculation 1'!$K$8:$K$211,0))</f>
        <v>12.348630615336846</v>
      </c>
      <c r="S112" s="56">
        <f>F_Inputs!H72</f>
        <v>12.388999999999999</v>
      </c>
    </row>
    <row r="113" spans="4:19" x14ac:dyDescent="0.25">
      <c r="D113" s="47" t="str">
        <f>F_Inputs!A73</f>
        <v>SSC</v>
      </c>
      <c r="E113" s="47" t="str">
        <f>F_Inputs!C73</f>
        <v>Revised total nominal revenue (revised K) - Water network plus</v>
      </c>
      <c r="F113" s="17"/>
      <c r="G113" s="47" t="str">
        <f>F_Inputs!D73</f>
        <v>£m</v>
      </c>
      <c r="H113" s="17"/>
      <c r="I113" s="17"/>
      <c r="J113" s="17"/>
      <c r="K113" s="17"/>
      <c r="L113" s="57">
        <f t="shared" si="3"/>
        <v>124.07916017024785</v>
      </c>
      <c r="N113" s="53" t="s">
        <v>75</v>
      </c>
      <c r="O113" s="33" t="str">
        <f t="shared" si="28"/>
        <v>SSCWN</v>
      </c>
      <c r="Q113" s="56">
        <f>INDEX('Calculation 1'!$P$8:$P$211,MATCH('Calculation 2'!O113,'Calculation 1'!$K$8:$K$211,0))</f>
        <v>124.07916017024785</v>
      </c>
      <c r="S113" s="56">
        <f>F_Inputs!H73</f>
        <v>124.488</v>
      </c>
    </row>
    <row r="114" spans="4:19" x14ac:dyDescent="0.25">
      <c r="D114" s="47" t="str">
        <f>F_Inputs!A74</f>
        <v>SSC</v>
      </c>
      <c r="E114" s="47" t="str">
        <f>F_Inputs!C74</f>
        <v>Revised total nominal revenue (revised K) - Wastewater network plus</v>
      </c>
      <c r="F114" s="17"/>
      <c r="G114" s="47" t="str">
        <f>F_Inputs!D74</f>
        <v>£m</v>
      </c>
      <c r="H114" s="17"/>
      <c r="I114" s="17"/>
      <c r="J114" s="17"/>
      <c r="K114" s="17"/>
      <c r="L114" s="57">
        <f t="shared" si="3"/>
        <v>0</v>
      </c>
      <c r="N114" s="53" t="s">
        <v>78</v>
      </c>
      <c r="O114" s="33" t="str">
        <f t="shared" si="28"/>
        <v>SSCWWN</v>
      </c>
      <c r="Q114" s="56">
        <f>INDEX('Calculation 1'!$P$8:$P$211,MATCH('Calculation 2'!O114,'Calculation 1'!$K$8:$K$211,0))</f>
        <v>0</v>
      </c>
      <c r="S114" s="56">
        <f>F_Inputs!H74</f>
        <v>0</v>
      </c>
    </row>
    <row r="115" spans="4:19" x14ac:dyDescent="0.25">
      <c r="D115" s="47" t="str">
        <f>F_Inputs!A75</f>
        <v>SSC</v>
      </c>
      <c r="E115" s="47" t="str">
        <f>F_Inputs!C75</f>
        <v>Revised total nominal revenue (revised K) - Dummy control</v>
      </c>
      <c r="F115" s="17"/>
      <c r="G115" s="47" t="str">
        <f>F_Inputs!D75</f>
        <v>£m</v>
      </c>
      <c r="H115" s="17"/>
      <c r="I115" s="17"/>
      <c r="J115" s="17"/>
      <c r="K115" s="17"/>
      <c r="L115" s="57">
        <f t="shared" si="3"/>
        <v>0</v>
      </c>
      <c r="N115" s="53" t="s">
        <v>81</v>
      </c>
      <c r="O115" s="33" t="str">
        <f t="shared" si="28"/>
        <v>SSCDMMY</v>
      </c>
      <c r="Q115" s="56">
        <f>INDEX('Calculation 1'!$P$8:$P$211,MATCH('Calculation 2'!O115,'Calculation 1'!$K$8:$K$211,0))</f>
        <v>0</v>
      </c>
      <c r="S115" s="56">
        <f>F_Inputs!H75</f>
        <v>0</v>
      </c>
    </row>
    <row r="116" spans="4:19" x14ac:dyDescent="0.25">
      <c r="D116" s="47"/>
      <c r="E116" s="47"/>
      <c r="F116" s="17"/>
      <c r="G116" s="47"/>
      <c r="H116" s="17"/>
      <c r="I116" s="17"/>
      <c r="J116" s="17"/>
      <c r="K116" s="17"/>
      <c r="L116" s="57"/>
      <c r="N116" s="53"/>
      <c r="Q116" s="56"/>
      <c r="S116" s="56"/>
    </row>
    <row r="117" spans="4:19" x14ac:dyDescent="0.25">
      <c r="D117" s="47" t="str">
        <f>F_Inputs!A77</f>
        <v>SES</v>
      </c>
      <c r="E117" s="47" t="str">
        <f>F_Inputs!C77</f>
        <v>Revised total nominal revenue (revised K) - Water resources</v>
      </c>
      <c r="F117" s="17"/>
      <c r="G117" s="47" t="str">
        <f>F_Inputs!D77</f>
        <v>£m</v>
      </c>
      <c r="H117" s="17"/>
      <c r="I117" s="17"/>
      <c r="J117" s="17"/>
      <c r="K117" s="17"/>
      <c r="L117" s="57">
        <f t="shared" ref="L117:L130" si="29">Q117</f>
        <v>6.4577352946190372</v>
      </c>
      <c r="N117" s="53" t="s">
        <v>72</v>
      </c>
      <c r="O117" s="33" t="str">
        <f t="shared" ref="O117:O120" si="30">D117&amp;N117</f>
        <v>SESWR</v>
      </c>
      <c r="Q117" s="56">
        <f>INDEX('Calculation 1'!$P$8:$P$211,MATCH('Calculation 2'!O117,'Calculation 1'!$K$8:$K$211,0))</f>
        <v>6.4577352946190372</v>
      </c>
      <c r="S117" s="56">
        <f>F_Inputs!H77</f>
        <v>6.4790000000000001</v>
      </c>
    </row>
    <row r="118" spans="4:19" x14ac:dyDescent="0.25">
      <c r="D118" s="47" t="str">
        <f>F_Inputs!A78</f>
        <v>SES</v>
      </c>
      <c r="E118" s="47" t="str">
        <f>F_Inputs!C78</f>
        <v>Revised total nominal revenue (revised K) - Water network plus</v>
      </c>
      <c r="F118" s="17"/>
      <c r="G118" s="47" t="str">
        <f>F_Inputs!D78</f>
        <v>£m</v>
      </c>
      <c r="H118" s="17"/>
      <c r="I118" s="17"/>
      <c r="J118" s="17"/>
      <c r="K118" s="17"/>
      <c r="L118" s="57">
        <f t="shared" si="29"/>
        <v>61.060017932953691</v>
      </c>
      <c r="N118" s="53" t="s">
        <v>75</v>
      </c>
      <c r="O118" s="33" t="str">
        <f t="shared" si="30"/>
        <v>SESWN</v>
      </c>
      <c r="Q118" s="56">
        <f>INDEX('Calculation 1'!$P$8:$P$211,MATCH('Calculation 2'!O118,'Calculation 1'!$K$8:$K$211,0))</f>
        <v>61.060017932953691</v>
      </c>
      <c r="S118" s="56">
        <f>F_Inputs!H78</f>
        <v>61.26</v>
      </c>
    </row>
    <row r="119" spans="4:19" x14ac:dyDescent="0.25">
      <c r="D119" s="47" t="str">
        <f>F_Inputs!A79</f>
        <v>SES</v>
      </c>
      <c r="E119" s="47" t="str">
        <f>F_Inputs!C79</f>
        <v>Revised total nominal revenue (revised K) - Wastewater network plus</v>
      </c>
      <c r="F119" s="17"/>
      <c r="G119" s="47" t="str">
        <f>F_Inputs!D79</f>
        <v>£m</v>
      </c>
      <c r="H119" s="17"/>
      <c r="I119" s="17"/>
      <c r="J119" s="17"/>
      <c r="K119" s="17"/>
      <c r="L119" s="57">
        <f t="shared" si="29"/>
        <v>0</v>
      </c>
      <c r="N119" s="53" t="s">
        <v>78</v>
      </c>
      <c r="O119" s="33" t="str">
        <f t="shared" si="30"/>
        <v>SESWWN</v>
      </c>
      <c r="Q119" s="56">
        <f>INDEX('Calculation 1'!$P$8:$P$211,MATCH('Calculation 2'!O119,'Calculation 1'!$K$8:$K$211,0))</f>
        <v>0</v>
      </c>
      <c r="S119" s="56">
        <f>F_Inputs!H79</f>
        <v>0</v>
      </c>
    </row>
    <row r="120" spans="4:19" x14ac:dyDescent="0.25">
      <c r="D120" s="47" t="str">
        <f>F_Inputs!A80</f>
        <v>SES</v>
      </c>
      <c r="E120" s="47" t="str">
        <f>F_Inputs!C80</f>
        <v>Revised total nominal revenue (revised K) - Dummy control</v>
      </c>
      <c r="F120" s="17"/>
      <c r="G120" s="47" t="str">
        <f>F_Inputs!D80</f>
        <v>£m</v>
      </c>
      <c r="H120" s="17"/>
      <c r="I120" s="17"/>
      <c r="J120" s="17"/>
      <c r="K120" s="17"/>
      <c r="L120" s="57">
        <f t="shared" si="29"/>
        <v>0</v>
      </c>
      <c r="N120" s="53" t="s">
        <v>81</v>
      </c>
      <c r="O120" s="33" t="str">
        <f t="shared" si="30"/>
        <v>SESDMMY</v>
      </c>
      <c r="Q120" s="56">
        <f>INDEX('Calculation 1'!$P$8:$P$211,MATCH('Calculation 2'!O120,'Calculation 1'!$K$8:$K$211,0))</f>
        <v>0</v>
      </c>
      <c r="S120" s="56">
        <f>F_Inputs!H80</f>
        <v>0</v>
      </c>
    </row>
    <row r="121" spans="4:19" x14ac:dyDescent="0.25">
      <c r="D121" s="47"/>
      <c r="E121" s="47"/>
      <c r="F121" s="17"/>
      <c r="G121" s="47"/>
      <c r="H121" s="17"/>
      <c r="I121" s="17"/>
      <c r="J121" s="17"/>
      <c r="K121" s="17"/>
      <c r="L121" s="57"/>
      <c r="N121" s="53"/>
      <c r="Q121" s="56"/>
      <c r="S121" s="56"/>
    </row>
    <row r="122" spans="4:19" x14ac:dyDescent="0.25">
      <c r="D122" s="47" t="str">
        <f>F_Inputs!A82</f>
        <v>SWB</v>
      </c>
      <c r="E122" s="47" t="str">
        <f>F_Inputs!C82</f>
        <v>Revised total nominal revenue (revised K) - Water resources</v>
      </c>
      <c r="F122" s="17"/>
      <c r="G122" s="47" t="str">
        <f>F_Inputs!D82</f>
        <v>£m</v>
      </c>
      <c r="H122" s="17"/>
      <c r="I122" s="17"/>
      <c r="J122" s="17"/>
      <c r="K122" s="17"/>
      <c r="L122" s="57">
        <f t="shared" si="29"/>
        <v>23.659583470702646</v>
      </c>
      <c r="N122" s="53" t="s">
        <v>72</v>
      </c>
      <c r="O122" s="33" t="str">
        <f t="shared" ref="O122:O125" si="31">D122&amp;N122</f>
        <v>SWBWR</v>
      </c>
      <c r="Q122" s="56">
        <f>INDEX('Calculation 1'!$P$8:$P$211,MATCH('Calculation 2'!O122,'Calculation 1'!$K$8:$K$211,0))</f>
        <v>23.659583470702646</v>
      </c>
      <c r="S122" s="56">
        <f>F_Inputs!H82</f>
        <v>23.733000000000001</v>
      </c>
    </row>
    <row r="123" spans="4:19" x14ac:dyDescent="0.25">
      <c r="D123" s="47" t="str">
        <f>F_Inputs!A83</f>
        <v>SWB</v>
      </c>
      <c r="E123" s="47" t="str">
        <f>F_Inputs!C83</f>
        <v>Revised total nominal revenue (revised K) - Water network plus</v>
      </c>
      <c r="F123" s="17"/>
      <c r="G123" s="47" t="str">
        <f>F_Inputs!D83</f>
        <v>£m</v>
      </c>
      <c r="H123" s="17"/>
      <c r="I123" s="17"/>
      <c r="J123" s="17"/>
      <c r="K123" s="17"/>
      <c r="L123" s="57">
        <f t="shared" si="29"/>
        <v>257.12219262337351</v>
      </c>
      <c r="N123" s="53" t="s">
        <v>75</v>
      </c>
      <c r="O123" s="33" t="str">
        <f t="shared" si="31"/>
        <v>SWBWN</v>
      </c>
      <c r="Q123" s="56">
        <f>INDEX('Calculation 1'!$P$8:$P$211,MATCH('Calculation 2'!O123,'Calculation 1'!$K$8:$K$211,0))</f>
        <v>257.12219262337351</v>
      </c>
      <c r="S123" s="56">
        <f>F_Inputs!H83</f>
        <v>257.91300000000001</v>
      </c>
    </row>
    <row r="124" spans="4:19" x14ac:dyDescent="0.25">
      <c r="D124" s="47" t="str">
        <f>F_Inputs!A84</f>
        <v>SWB</v>
      </c>
      <c r="E124" s="47" t="str">
        <f>F_Inputs!C84</f>
        <v>Revised total nominal revenue (revised K) - Wastewater network plus</v>
      </c>
      <c r="F124" s="17"/>
      <c r="G124" s="47" t="str">
        <f>F_Inputs!D84</f>
        <v>£m</v>
      </c>
      <c r="H124" s="17"/>
      <c r="I124" s="17"/>
      <c r="J124" s="17"/>
      <c r="K124" s="17"/>
      <c r="L124" s="57">
        <f t="shared" si="29"/>
        <v>271.11082950726473</v>
      </c>
      <c r="N124" s="53" t="s">
        <v>78</v>
      </c>
      <c r="O124" s="33" t="str">
        <f t="shared" si="31"/>
        <v>SWBWWN</v>
      </c>
      <c r="Q124" s="56">
        <f>INDEX('Calculation 1'!$P$8:$P$211,MATCH('Calculation 2'!O124,'Calculation 1'!$K$8:$K$211,0))</f>
        <v>271.11082950726473</v>
      </c>
      <c r="S124" s="56">
        <f>F_Inputs!H84</f>
        <v>271.98599999999999</v>
      </c>
    </row>
    <row r="125" spans="4:19" x14ac:dyDescent="0.25">
      <c r="D125" s="47" t="str">
        <f>F_Inputs!A85</f>
        <v>SWB</v>
      </c>
      <c r="E125" s="47" t="str">
        <f>F_Inputs!C85</f>
        <v>Revised total nominal revenue (revised K) - Dummy control</v>
      </c>
      <c r="F125" s="17"/>
      <c r="G125" s="47" t="str">
        <f>F_Inputs!D85</f>
        <v>£m</v>
      </c>
      <c r="H125" s="17"/>
      <c r="I125" s="17"/>
      <c r="J125" s="17"/>
      <c r="K125" s="17"/>
      <c r="L125" s="57">
        <f t="shared" si="29"/>
        <v>0</v>
      </c>
      <c r="N125" s="53" t="s">
        <v>81</v>
      </c>
      <c r="O125" s="33" t="str">
        <f t="shared" si="31"/>
        <v>SWBDMMY</v>
      </c>
      <c r="Q125" s="56">
        <f>INDEX('Calculation 1'!$P$8:$P$211,MATCH('Calculation 2'!O125,'Calculation 1'!$K$8:$K$211,0))</f>
        <v>0</v>
      </c>
      <c r="S125" s="56">
        <f>F_Inputs!H85</f>
        <v>0</v>
      </c>
    </row>
    <row r="126" spans="4:19" x14ac:dyDescent="0.25">
      <c r="D126" s="47"/>
      <c r="E126" s="47"/>
      <c r="F126" s="17"/>
      <c r="G126" s="47"/>
      <c r="H126" s="17"/>
      <c r="I126" s="17"/>
      <c r="J126" s="17"/>
      <c r="K126" s="17"/>
      <c r="L126" s="57"/>
      <c r="N126" s="53"/>
      <c r="Q126" s="56"/>
      <c r="S126" s="56"/>
    </row>
    <row r="127" spans="4:19" x14ac:dyDescent="0.25">
      <c r="D127" s="47" t="str">
        <f>F_Inputs!A87</f>
        <v>BRL</v>
      </c>
      <c r="E127" s="47" t="str">
        <f>F_Inputs!C87</f>
        <v>Revised total nominal revenue (revised K) - Water resources</v>
      </c>
      <c r="F127" s="17"/>
      <c r="G127" s="47" t="str">
        <f>F_Inputs!D87</f>
        <v>£m</v>
      </c>
      <c r="H127" s="17"/>
      <c r="I127" s="17"/>
      <c r="J127" s="17"/>
      <c r="K127" s="17"/>
      <c r="L127" s="57">
        <f t="shared" si="29"/>
        <v>29.20805411882975</v>
      </c>
      <c r="N127" s="53" t="s">
        <v>72</v>
      </c>
      <c r="O127" s="33" t="str">
        <f t="shared" ref="O127:O130" si="32">D127&amp;N127</f>
        <v>BRLWR</v>
      </c>
      <c r="Q127" s="56">
        <f>INDEX('Calculation 1'!$P$8:$P$211,MATCH('Calculation 2'!O127,'Calculation 1'!$K$8:$K$211,0))</f>
        <v>29.20805411882975</v>
      </c>
      <c r="S127" s="56">
        <f>F_Inputs!H87</f>
        <v>29.292999999999999</v>
      </c>
    </row>
    <row r="128" spans="4:19" x14ac:dyDescent="0.25">
      <c r="D128" s="47" t="str">
        <f>F_Inputs!A88</f>
        <v>BRL</v>
      </c>
      <c r="E128" s="47" t="str">
        <f>F_Inputs!C88</f>
        <v>Revised total nominal revenue (revised K) - Water network plus</v>
      </c>
      <c r="F128" s="17"/>
      <c r="G128" s="47" t="str">
        <f>F_Inputs!D88</f>
        <v>£m</v>
      </c>
      <c r="H128" s="17"/>
      <c r="I128" s="17"/>
      <c r="J128" s="17"/>
      <c r="K128" s="17"/>
      <c r="L128" s="57">
        <f t="shared" si="29"/>
        <v>115.27919774915442</v>
      </c>
      <c r="N128" s="53" t="s">
        <v>75</v>
      </c>
      <c r="O128" s="33" t="str">
        <f t="shared" si="32"/>
        <v>BRLWN</v>
      </c>
      <c r="Q128" s="56">
        <f>INDEX('Calculation 1'!$P$8:$P$211,MATCH('Calculation 2'!O128,'Calculation 1'!$K$8:$K$211,0))</f>
        <v>115.27919774915442</v>
      </c>
      <c r="S128" s="56">
        <f>F_Inputs!H88</f>
        <v>115.649</v>
      </c>
    </row>
    <row r="129" spans="4:19" x14ac:dyDescent="0.25">
      <c r="D129" s="47" t="str">
        <f>F_Inputs!A89</f>
        <v>BRL</v>
      </c>
      <c r="E129" s="47" t="str">
        <f>F_Inputs!C89</f>
        <v>Revised total nominal revenue (revised K) - Wastewater network plus</v>
      </c>
      <c r="F129" s="17"/>
      <c r="G129" s="47" t="str">
        <f>F_Inputs!D89</f>
        <v>£m</v>
      </c>
      <c r="H129" s="17"/>
      <c r="I129" s="17"/>
      <c r="J129" s="17"/>
      <c r="K129" s="17"/>
      <c r="L129" s="57">
        <f t="shared" si="29"/>
        <v>0</v>
      </c>
      <c r="N129" s="53" t="s">
        <v>78</v>
      </c>
      <c r="O129" s="33" t="str">
        <f t="shared" si="32"/>
        <v>BRLWWN</v>
      </c>
      <c r="Q129" s="56">
        <f>INDEX('Calculation 1'!$P$8:$P$211,MATCH('Calculation 2'!O129,'Calculation 1'!$K$8:$K$211,0))</f>
        <v>0</v>
      </c>
      <c r="S129" s="56">
        <f>F_Inputs!H89</f>
        <v>0</v>
      </c>
    </row>
    <row r="130" spans="4:19" x14ac:dyDescent="0.25">
      <c r="D130" s="47" t="str">
        <f>F_Inputs!A90</f>
        <v>BRL</v>
      </c>
      <c r="E130" s="47" t="str">
        <f>F_Inputs!C90</f>
        <v>Revised total nominal revenue (revised K) - Dummy control</v>
      </c>
      <c r="F130" s="17"/>
      <c r="G130" s="47" t="str">
        <f>F_Inputs!D90</f>
        <v>£m</v>
      </c>
      <c r="H130" s="17"/>
      <c r="I130" s="17"/>
      <c r="J130" s="17"/>
      <c r="K130" s="17"/>
      <c r="L130" s="57">
        <f t="shared" si="29"/>
        <v>0</v>
      </c>
      <c r="N130" s="58" t="s">
        <v>81</v>
      </c>
      <c r="O130" s="59" t="str">
        <f t="shared" si="32"/>
        <v>BRLDMMY</v>
      </c>
      <c r="P130" s="59"/>
      <c r="Q130" s="60">
        <f>INDEX('Calculation 1'!$P$8:$P$211,MATCH('Calculation 2'!O130,'Calculation 1'!$K$8:$K$211,0))</f>
        <v>0</v>
      </c>
      <c r="S130" s="60">
        <f>F_Inputs!H90</f>
        <v>0</v>
      </c>
    </row>
    <row r="131" spans="4:19" x14ac:dyDescent="0.25">
      <c r="D131" s="47"/>
      <c r="E131" s="47"/>
      <c r="F131" s="17"/>
      <c r="G131" s="47"/>
      <c r="H131" s="17"/>
      <c r="I131" s="17"/>
      <c r="J131" s="17"/>
      <c r="K131" s="17"/>
      <c r="L131" s="46"/>
      <c r="Q131" s="49"/>
    </row>
    <row r="132" spans="4:19" x14ac:dyDescent="0.25">
      <c r="D132" s="47"/>
      <c r="E132" s="47"/>
      <c r="F132" s="17"/>
      <c r="G132" s="47"/>
      <c r="H132" s="17"/>
      <c r="I132" s="17"/>
      <c r="J132" s="17"/>
      <c r="K132" s="17"/>
      <c r="L132" s="46"/>
      <c r="Q132" s="49"/>
    </row>
    <row r="133" spans="4:19" x14ac:dyDescent="0.25">
      <c r="D133" s="17" t="str">
        <f>F_Inputs!A7</f>
        <v>ANH</v>
      </c>
      <c r="E133" s="17" t="s">
        <v>106</v>
      </c>
      <c r="F133" s="17"/>
      <c r="G133" s="17" t="s">
        <v>27</v>
      </c>
      <c r="H133" s="17"/>
      <c r="I133" s="17"/>
      <c r="J133" s="17"/>
      <c r="K133" s="17"/>
      <c r="L133" s="61">
        <f>IF($F$26=0,0,L47/$F$26)</f>
        <v>64.261064271749234</v>
      </c>
      <c r="Q133" s="49"/>
    </row>
    <row r="134" spans="4:19" x14ac:dyDescent="0.25">
      <c r="D134" s="17" t="str">
        <f>F_Inputs!A8</f>
        <v>ANH</v>
      </c>
      <c r="E134" s="17" t="s">
        <v>107</v>
      </c>
      <c r="F134" s="17"/>
      <c r="G134" s="17" t="s">
        <v>27</v>
      </c>
      <c r="H134" s="17"/>
      <c r="I134" s="17"/>
      <c r="J134" s="17"/>
      <c r="K134" s="17"/>
      <c r="L134" s="61">
        <f>IF($F$26=0,0,L48/$F$26)</f>
        <v>543.63548939503664</v>
      </c>
      <c r="Q134" s="49"/>
    </row>
    <row r="135" spans="4:19" x14ac:dyDescent="0.25">
      <c r="D135" s="17" t="str">
        <f>F_Inputs!A9</f>
        <v>ANH</v>
      </c>
      <c r="E135" s="17" t="s">
        <v>108</v>
      </c>
      <c r="F135" s="17"/>
      <c r="G135" s="17" t="s">
        <v>27</v>
      </c>
      <c r="H135" s="17"/>
      <c r="I135" s="17"/>
      <c r="J135" s="17"/>
      <c r="K135" s="17"/>
      <c r="L135" s="61">
        <f>IF($F$26=0,0,L49/$F$26)</f>
        <v>746.32361489827474</v>
      </c>
      <c r="Q135" s="49"/>
    </row>
    <row r="136" spans="4:19" x14ac:dyDescent="0.25">
      <c r="D136" s="17" t="str">
        <f>F_Inputs!A10</f>
        <v>ANH</v>
      </c>
      <c r="E136" s="17" t="s">
        <v>109</v>
      </c>
      <c r="F136" s="17"/>
      <c r="G136" s="17" t="s">
        <v>27</v>
      </c>
      <c r="H136" s="17"/>
      <c r="I136" s="17"/>
      <c r="J136" s="17"/>
      <c r="K136" s="17"/>
      <c r="L136" s="61">
        <f>IF($F$26=0,0,L50/$F$26)</f>
        <v>0</v>
      </c>
      <c r="Q136" s="49"/>
    </row>
    <row r="137" spans="4:19" x14ac:dyDescent="0.25">
      <c r="D137" s="17"/>
      <c r="E137" s="17"/>
      <c r="F137" s="17"/>
      <c r="G137" s="17"/>
      <c r="H137" s="17"/>
      <c r="I137" s="17"/>
      <c r="J137" s="17"/>
      <c r="K137" s="17"/>
      <c r="L137" s="61"/>
      <c r="Q137" s="49"/>
    </row>
    <row r="138" spans="4:19" x14ac:dyDescent="0.25">
      <c r="D138" s="17" t="str">
        <f>F_Inputs!A12</f>
        <v>WSH</v>
      </c>
      <c r="E138" s="17" t="s">
        <v>106</v>
      </c>
      <c r="F138" s="17"/>
      <c r="G138" s="17" t="s">
        <v>27</v>
      </c>
      <c r="H138" s="17"/>
      <c r="I138" s="17"/>
      <c r="J138" s="17"/>
      <c r="K138" s="17"/>
      <c r="L138" s="61">
        <f>IF($F$27=0,0,L52/$F$27)</f>
        <v>43.913210362703119</v>
      </c>
      <c r="Q138" s="49"/>
    </row>
    <row r="139" spans="4:19" x14ac:dyDescent="0.25">
      <c r="D139" s="17" t="str">
        <f>F_Inputs!A13</f>
        <v>WSH</v>
      </c>
      <c r="E139" s="17" t="s">
        <v>107</v>
      </c>
      <c r="F139" s="17"/>
      <c r="G139" s="17" t="s">
        <v>27</v>
      </c>
      <c r="H139" s="17"/>
      <c r="I139" s="17"/>
      <c r="J139" s="17"/>
      <c r="K139" s="17"/>
      <c r="L139" s="61">
        <f>IF($F$27=0,0,L53/$F$27)</f>
        <v>268.40245824272802</v>
      </c>
      <c r="Q139" s="49"/>
    </row>
    <row r="140" spans="4:19" x14ac:dyDescent="0.25">
      <c r="D140" s="17" t="str">
        <f>F_Inputs!A14</f>
        <v>WSH</v>
      </c>
      <c r="E140" s="17" t="s">
        <v>108</v>
      </c>
      <c r="F140" s="17"/>
      <c r="G140" s="17" t="s">
        <v>27</v>
      </c>
      <c r="H140" s="17"/>
      <c r="I140" s="17"/>
      <c r="J140" s="17"/>
      <c r="K140" s="17"/>
      <c r="L140" s="61">
        <f>IF($F$27=0,0,L54/$F$27)</f>
        <v>421.69389175134654</v>
      </c>
      <c r="Q140" s="49"/>
    </row>
    <row r="141" spans="4:19" x14ac:dyDescent="0.25">
      <c r="D141" s="17" t="str">
        <f>F_Inputs!A15</f>
        <v>WSH</v>
      </c>
      <c r="E141" s="17" t="s">
        <v>109</v>
      </c>
      <c r="F141" s="17"/>
      <c r="G141" s="17" t="s">
        <v>27</v>
      </c>
      <c r="H141" s="17"/>
      <c r="I141" s="17"/>
      <c r="J141" s="17"/>
      <c r="K141" s="17"/>
      <c r="L141" s="61">
        <f>IF($F$27=0,0,L55/$F$27)</f>
        <v>0</v>
      </c>
      <c r="Q141" s="49"/>
    </row>
    <row r="142" spans="4:19" x14ac:dyDescent="0.25">
      <c r="D142" s="17"/>
      <c r="E142" s="17"/>
      <c r="F142" s="17"/>
      <c r="G142" s="17"/>
      <c r="H142" s="17"/>
      <c r="I142" s="17"/>
      <c r="J142" s="17"/>
      <c r="K142" s="17"/>
      <c r="L142" s="61"/>
      <c r="Q142" s="49"/>
    </row>
    <row r="143" spans="4:19" x14ac:dyDescent="0.25">
      <c r="D143" s="17" t="str">
        <f>F_Inputs!A17</f>
        <v>HDD</v>
      </c>
      <c r="E143" s="17" t="s">
        <v>106</v>
      </c>
      <c r="F143" s="17"/>
      <c r="G143" s="17" t="s">
        <v>27</v>
      </c>
      <c r="H143" s="17"/>
      <c r="I143" s="17"/>
      <c r="J143" s="17"/>
      <c r="K143" s="17"/>
      <c r="L143" s="61">
        <f>IF($F$28=0,0,L57/$F$28)</f>
        <v>2.2033244474630167</v>
      </c>
      <c r="Q143" s="49"/>
    </row>
    <row r="144" spans="4:19" x14ac:dyDescent="0.25">
      <c r="D144" s="17" t="str">
        <f>F_Inputs!A18</f>
        <v>HDD</v>
      </c>
      <c r="E144" s="17" t="s">
        <v>107</v>
      </c>
      <c r="F144" s="17"/>
      <c r="G144" s="17" t="s">
        <v>27</v>
      </c>
      <c r="H144" s="17"/>
      <c r="I144" s="17"/>
      <c r="J144" s="17"/>
      <c r="K144" s="17"/>
      <c r="L144" s="61">
        <f>IF($F$28=0,0,L58/$F$28)</f>
        <v>19.653044814829244</v>
      </c>
      <c r="Q144" s="49"/>
    </row>
    <row r="145" spans="4:17" x14ac:dyDescent="0.25">
      <c r="D145" s="17" t="str">
        <f>F_Inputs!A19</f>
        <v>HDD</v>
      </c>
      <c r="E145" s="17" t="s">
        <v>108</v>
      </c>
      <c r="F145" s="17"/>
      <c r="G145" s="17" t="s">
        <v>27</v>
      </c>
      <c r="H145" s="17"/>
      <c r="I145" s="17"/>
      <c r="J145" s="17"/>
      <c r="K145" s="17"/>
      <c r="L145" s="61">
        <f>IF($F$28=0,0,L59/$F$28)</f>
        <v>3.5699510028341268</v>
      </c>
      <c r="Q145" s="49"/>
    </row>
    <row r="146" spans="4:17" x14ac:dyDescent="0.25">
      <c r="D146" s="17" t="str">
        <f>F_Inputs!A20</f>
        <v>HDD</v>
      </c>
      <c r="E146" s="17" t="s">
        <v>109</v>
      </c>
      <c r="F146" s="17"/>
      <c r="G146" s="17" t="s">
        <v>27</v>
      </c>
      <c r="H146" s="17"/>
      <c r="I146" s="17"/>
      <c r="J146" s="17"/>
      <c r="K146" s="17"/>
      <c r="L146" s="61">
        <f>IF($F$28=0,0,L60/$F$28)</f>
        <v>0</v>
      </c>
      <c r="Q146" s="49"/>
    </row>
    <row r="147" spans="4:17" x14ac:dyDescent="0.25">
      <c r="D147" s="17"/>
      <c r="E147" s="17"/>
      <c r="F147" s="17"/>
      <c r="G147" s="17"/>
      <c r="H147" s="17"/>
      <c r="I147" s="17"/>
      <c r="J147" s="17"/>
      <c r="K147" s="17"/>
      <c r="L147" s="61"/>
      <c r="Q147" s="49"/>
    </row>
    <row r="148" spans="4:17" x14ac:dyDescent="0.25">
      <c r="D148" s="17" t="str">
        <f>F_Inputs!A22</f>
        <v>NES</v>
      </c>
      <c r="E148" s="17" t="s">
        <v>106</v>
      </c>
      <c r="F148" s="17"/>
      <c r="G148" s="17" t="s">
        <v>27</v>
      </c>
      <c r="H148" s="17"/>
      <c r="I148" s="17"/>
      <c r="J148" s="17"/>
      <c r="K148" s="17"/>
      <c r="L148" s="61">
        <f>IF($F$29=0,0,L62/$F$29)</f>
        <v>124.36416438145855</v>
      </c>
      <c r="Q148" s="49"/>
    </row>
    <row r="149" spans="4:17" x14ac:dyDescent="0.25">
      <c r="D149" s="17" t="str">
        <f>F_Inputs!A23</f>
        <v>NES</v>
      </c>
      <c r="E149" s="17" t="s">
        <v>107</v>
      </c>
      <c r="F149" s="17"/>
      <c r="G149" s="17" t="s">
        <v>27</v>
      </c>
      <c r="H149" s="17"/>
      <c r="I149" s="17"/>
      <c r="J149" s="17"/>
      <c r="K149" s="17"/>
      <c r="L149" s="61">
        <f>IF($F$29=0,0,L63/$F$29)</f>
        <v>346.34669764116416</v>
      </c>
      <c r="Q149" s="49"/>
    </row>
    <row r="150" spans="4:17" x14ac:dyDescent="0.25">
      <c r="D150" s="17" t="str">
        <f>F_Inputs!A24</f>
        <v>NES</v>
      </c>
      <c r="E150" s="17" t="s">
        <v>108</v>
      </c>
      <c r="F150" s="17"/>
      <c r="G150" s="17" t="s">
        <v>27</v>
      </c>
      <c r="H150" s="17"/>
      <c r="I150" s="17"/>
      <c r="J150" s="17"/>
      <c r="K150" s="17"/>
      <c r="L150" s="61">
        <f>IF($F$29=0,0,L64/$F$29)</f>
        <v>283.72496552928038</v>
      </c>
      <c r="Q150" s="49"/>
    </row>
    <row r="151" spans="4:17" x14ac:dyDescent="0.25">
      <c r="D151" s="17" t="str">
        <f>F_Inputs!A25</f>
        <v>NES</v>
      </c>
      <c r="E151" s="17" t="s">
        <v>109</v>
      </c>
      <c r="F151" s="17"/>
      <c r="G151" s="17" t="s">
        <v>27</v>
      </c>
      <c r="H151" s="17"/>
      <c r="I151" s="17"/>
      <c r="J151" s="17"/>
      <c r="K151" s="17"/>
      <c r="L151" s="61">
        <f>IF($F$29=0,0,L65/$F$29)</f>
        <v>0</v>
      </c>
      <c r="Q151" s="49"/>
    </row>
    <row r="152" spans="4:17" x14ac:dyDescent="0.25">
      <c r="D152" s="17"/>
      <c r="E152" s="17"/>
      <c r="F152" s="17"/>
      <c r="G152" s="17"/>
      <c r="H152" s="17"/>
      <c r="I152" s="17"/>
      <c r="J152" s="17"/>
      <c r="K152" s="17"/>
      <c r="L152" s="61"/>
      <c r="Q152" s="49"/>
    </row>
    <row r="153" spans="4:17" x14ac:dyDescent="0.25">
      <c r="D153" s="17" t="str">
        <f>F_Inputs!A27</f>
        <v>SVE</v>
      </c>
      <c r="E153" s="17" t="s">
        <v>106</v>
      </c>
      <c r="F153" s="17"/>
      <c r="G153" s="17" t="s">
        <v>27</v>
      </c>
      <c r="H153" s="17"/>
      <c r="I153" s="17"/>
      <c r="J153" s="17"/>
      <c r="K153" s="17"/>
      <c r="L153" s="61">
        <f>IF($F$30=0,0,L67/$F$30)</f>
        <v>132.06048391481625</v>
      </c>
    </row>
    <row r="154" spans="4:17" x14ac:dyDescent="0.25">
      <c r="D154" s="17" t="str">
        <f>F_Inputs!A28</f>
        <v>SVE</v>
      </c>
      <c r="E154" s="17" t="s">
        <v>107</v>
      </c>
      <c r="F154" s="17"/>
      <c r="G154" s="17" t="s">
        <v>27</v>
      </c>
      <c r="H154" s="17"/>
      <c r="I154" s="17"/>
      <c r="J154" s="17"/>
      <c r="K154" s="17"/>
      <c r="L154" s="61">
        <f>IF($F$30=0,0,L68/$F$30)</f>
        <v>741.30319965303943</v>
      </c>
    </row>
    <row r="155" spans="4:17" x14ac:dyDescent="0.25">
      <c r="D155" s="17" t="str">
        <f>F_Inputs!A29</f>
        <v>SVE</v>
      </c>
      <c r="E155" s="17" t="s">
        <v>108</v>
      </c>
      <c r="F155" s="17"/>
      <c r="G155" s="17" t="s">
        <v>27</v>
      </c>
      <c r="H155" s="17"/>
      <c r="I155" s="17"/>
      <c r="J155" s="17"/>
      <c r="K155" s="17"/>
      <c r="L155" s="61">
        <f>IF($F$30=0,0,L69/$F$30)</f>
        <v>865.40430596679528</v>
      </c>
    </row>
    <row r="156" spans="4:17" x14ac:dyDescent="0.25">
      <c r="D156" s="17" t="str">
        <f>F_Inputs!A30</f>
        <v>SVE</v>
      </c>
      <c r="E156" s="17" t="s">
        <v>109</v>
      </c>
      <c r="F156" s="17"/>
      <c r="G156" s="17" t="s">
        <v>27</v>
      </c>
      <c r="H156" s="17"/>
      <c r="I156" s="17"/>
      <c r="J156" s="17"/>
      <c r="K156" s="17"/>
      <c r="L156" s="61">
        <f>IF($F$30=0,0,L70/$F$30)</f>
        <v>0</v>
      </c>
    </row>
    <row r="157" spans="4:17" x14ac:dyDescent="0.25">
      <c r="D157" s="17"/>
      <c r="E157" s="17"/>
      <c r="F157" s="17"/>
      <c r="G157" s="17"/>
      <c r="H157" s="17"/>
      <c r="I157" s="17"/>
      <c r="J157" s="17"/>
      <c r="K157" s="17"/>
      <c r="L157" s="61"/>
    </row>
    <row r="158" spans="4:17" x14ac:dyDescent="0.25">
      <c r="D158" s="17" t="str">
        <f>F_Inputs!A32</f>
        <v>SRN</v>
      </c>
      <c r="E158" s="17" t="s">
        <v>106</v>
      </c>
      <c r="F158" s="17"/>
      <c r="G158" s="17" t="s">
        <v>27</v>
      </c>
      <c r="H158" s="17"/>
      <c r="I158" s="17"/>
      <c r="J158" s="17"/>
      <c r="K158" s="17"/>
      <c r="L158" s="61">
        <f>IF($F$31=0,0,L72/$F$31)</f>
        <v>30.790756676782717</v>
      </c>
    </row>
    <row r="159" spans="4:17" x14ac:dyDescent="0.25">
      <c r="D159" s="17" t="str">
        <f>F_Inputs!A33</f>
        <v>SRN</v>
      </c>
      <c r="E159" s="17" t="s">
        <v>107</v>
      </c>
      <c r="F159" s="17"/>
      <c r="G159" s="17" t="s">
        <v>27</v>
      </c>
      <c r="H159" s="17"/>
      <c r="I159" s="17"/>
      <c r="J159" s="17"/>
      <c r="K159" s="17"/>
      <c r="L159" s="61">
        <f>IF($F$31=0,0,L73/$F$31)</f>
        <v>191.33266459943496</v>
      </c>
    </row>
    <row r="160" spans="4:17" x14ac:dyDescent="0.25">
      <c r="D160" s="17" t="str">
        <f>F_Inputs!A34</f>
        <v>SRN</v>
      </c>
      <c r="E160" s="17" t="s">
        <v>108</v>
      </c>
      <c r="F160" s="17"/>
      <c r="G160" s="17" t="s">
        <v>27</v>
      </c>
      <c r="H160" s="17"/>
      <c r="I160" s="17"/>
      <c r="J160" s="17"/>
      <c r="K160" s="17"/>
      <c r="L160" s="61">
        <f>IF($F$31=0,0,L74/$F$31)</f>
        <v>491.52994761603151</v>
      </c>
    </row>
    <row r="161" spans="4:12" x14ac:dyDescent="0.25">
      <c r="D161" s="17" t="str">
        <f>F_Inputs!A35</f>
        <v>SRN</v>
      </c>
      <c r="E161" s="17" t="s">
        <v>109</v>
      </c>
      <c r="F161" s="17"/>
      <c r="G161" s="17" t="s">
        <v>27</v>
      </c>
      <c r="H161" s="17"/>
      <c r="I161" s="17"/>
      <c r="J161" s="17"/>
      <c r="K161" s="17"/>
      <c r="L161" s="61">
        <f>IF($F$31=0,0,L75/$F$31)</f>
        <v>0</v>
      </c>
    </row>
    <row r="162" spans="4:12" x14ac:dyDescent="0.25">
      <c r="D162" s="17"/>
      <c r="E162" s="17"/>
      <c r="F162" s="17"/>
      <c r="G162" s="17"/>
      <c r="H162" s="17"/>
      <c r="I162" s="17"/>
      <c r="J162" s="17"/>
      <c r="K162" s="17"/>
      <c r="L162" s="61"/>
    </row>
    <row r="163" spans="4:12" x14ac:dyDescent="0.25">
      <c r="D163" s="17" t="str">
        <f>F_Inputs!A37</f>
        <v>TMS</v>
      </c>
      <c r="E163" s="17" t="s">
        <v>106</v>
      </c>
      <c r="F163" s="17"/>
      <c r="G163" s="17" t="s">
        <v>27</v>
      </c>
      <c r="H163" s="17"/>
      <c r="I163" s="17"/>
      <c r="J163" s="17"/>
      <c r="K163" s="17"/>
      <c r="L163" s="61">
        <f>IF($F$32=0,0,L77/$F$32)</f>
        <v>106.91138326935381</v>
      </c>
    </row>
    <row r="164" spans="4:12" x14ac:dyDescent="0.25">
      <c r="D164" s="17" t="str">
        <f>F_Inputs!A38</f>
        <v>TMS</v>
      </c>
      <c r="E164" s="17" t="s">
        <v>107</v>
      </c>
      <c r="F164" s="17"/>
      <c r="G164" s="17" t="s">
        <v>27</v>
      </c>
      <c r="H164" s="17"/>
      <c r="I164" s="17"/>
      <c r="J164" s="17"/>
      <c r="K164" s="17"/>
      <c r="L164" s="61">
        <f>IF($F$32=0,0,L78/$F$32)</f>
        <v>927.17758567622661</v>
      </c>
    </row>
    <row r="165" spans="4:12" x14ac:dyDescent="0.25">
      <c r="D165" s="17" t="str">
        <f>F_Inputs!A39</f>
        <v>TMS</v>
      </c>
      <c r="E165" s="17" t="s">
        <v>108</v>
      </c>
      <c r="F165" s="17"/>
      <c r="G165" s="17" t="s">
        <v>27</v>
      </c>
      <c r="H165" s="17"/>
      <c r="I165" s="17"/>
      <c r="J165" s="17"/>
      <c r="K165" s="17"/>
      <c r="L165" s="61">
        <f>IF($F$32=0,0,L79/$F$32)</f>
        <v>906.04995815343864</v>
      </c>
    </row>
    <row r="166" spans="4:12" x14ac:dyDescent="0.25">
      <c r="D166" s="17" t="str">
        <f>F_Inputs!A40</f>
        <v>TMS</v>
      </c>
      <c r="E166" s="17" t="s">
        <v>109</v>
      </c>
      <c r="F166" s="17"/>
      <c r="G166" s="17" t="s">
        <v>27</v>
      </c>
      <c r="H166" s="17"/>
      <c r="I166" s="17"/>
      <c r="J166" s="17"/>
      <c r="K166" s="17"/>
      <c r="L166" s="61">
        <f>IF($F$32=0,0,L80/$F$32)</f>
        <v>45.214244518500244</v>
      </c>
    </row>
    <row r="167" spans="4:12" x14ac:dyDescent="0.25">
      <c r="D167" s="17"/>
      <c r="E167" s="17"/>
      <c r="F167" s="17"/>
      <c r="G167" s="17"/>
      <c r="H167" s="17"/>
      <c r="I167" s="17"/>
      <c r="J167" s="17"/>
      <c r="K167" s="17"/>
      <c r="L167" s="61"/>
    </row>
    <row r="168" spans="4:12" x14ac:dyDescent="0.25">
      <c r="D168" s="17" t="str">
        <f>F_Inputs!A42</f>
        <v>NWT</v>
      </c>
      <c r="E168" s="17" t="s">
        <v>106</v>
      </c>
      <c r="F168" s="17"/>
      <c r="G168" s="17" t="s">
        <v>27</v>
      </c>
      <c r="H168" s="17"/>
      <c r="I168" s="17"/>
      <c r="J168" s="17"/>
      <c r="K168" s="17"/>
      <c r="L168" s="61">
        <f>IF($F$33=0,0,L82/$F$33)</f>
        <v>127.2385447645465</v>
      </c>
    </row>
    <row r="169" spans="4:12" x14ac:dyDescent="0.25">
      <c r="D169" s="17" t="str">
        <f>F_Inputs!A43</f>
        <v>NWT</v>
      </c>
      <c r="E169" s="17" t="s">
        <v>107</v>
      </c>
      <c r="F169" s="17"/>
      <c r="G169" s="17" t="s">
        <v>27</v>
      </c>
      <c r="H169" s="17"/>
      <c r="I169" s="17"/>
      <c r="J169" s="17"/>
      <c r="K169" s="17"/>
      <c r="L169" s="61">
        <f>IF($F$33=0,0,L83/$F$33)</f>
        <v>665.1622029104617</v>
      </c>
    </row>
    <row r="170" spans="4:12" x14ac:dyDescent="0.25">
      <c r="D170" s="17" t="str">
        <f>F_Inputs!A44</f>
        <v>NWT</v>
      </c>
      <c r="E170" s="17" t="s">
        <v>108</v>
      </c>
      <c r="F170" s="17"/>
      <c r="G170" s="17" t="s">
        <v>27</v>
      </c>
      <c r="H170" s="17"/>
      <c r="I170" s="17"/>
      <c r="J170" s="17"/>
      <c r="K170" s="17"/>
      <c r="L170" s="61">
        <f>IF($F$33=0,0,L84/$F$33)</f>
        <v>879.28848617226561</v>
      </c>
    </row>
    <row r="171" spans="4:12" x14ac:dyDescent="0.25">
      <c r="D171" s="17" t="str">
        <f>F_Inputs!A45</f>
        <v>NWT</v>
      </c>
      <c r="E171" s="17" t="s">
        <v>109</v>
      </c>
      <c r="F171" s="17"/>
      <c r="G171" s="17" t="s">
        <v>27</v>
      </c>
      <c r="H171" s="17"/>
      <c r="I171" s="17"/>
      <c r="J171" s="17"/>
      <c r="K171" s="17"/>
      <c r="L171" s="61">
        <f>IF($F$33=0,0,L85/$F$33)</f>
        <v>0</v>
      </c>
    </row>
    <row r="172" spans="4:12" x14ac:dyDescent="0.25">
      <c r="D172" s="17"/>
      <c r="E172" s="17"/>
      <c r="F172" s="17"/>
      <c r="G172" s="17"/>
      <c r="H172" s="17"/>
      <c r="I172" s="17"/>
      <c r="J172" s="17"/>
      <c r="K172" s="17"/>
      <c r="L172" s="61"/>
    </row>
    <row r="173" spans="4:12" x14ac:dyDescent="0.25">
      <c r="D173" s="17" t="str">
        <f>F_Inputs!A47</f>
        <v>WSX</v>
      </c>
      <c r="E173" s="17" t="s">
        <v>106</v>
      </c>
      <c r="F173" s="17"/>
      <c r="G173" s="17" t="s">
        <v>27</v>
      </c>
      <c r="H173" s="17"/>
      <c r="I173" s="17"/>
      <c r="J173" s="17"/>
      <c r="K173" s="17"/>
      <c r="L173" s="61">
        <f>IF($F$34=0,0,L87/$F$34)</f>
        <v>21.62109085359528</v>
      </c>
    </row>
    <row r="174" spans="4:12" x14ac:dyDescent="0.25">
      <c r="D174" s="17" t="str">
        <f>F_Inputs!A48</f>
        <v>WSX</v>
      </c>
      <c r="E174" s="17" t="s">
        <v>107</v>
      </c>
      <c r="F174" s="17"/>
      <c r="G174" s="17" t="s">
        <v>27</v>
      </c>
      <c r="H174" s="17"/>
      <c r="I174" s="17"/>
      <c r="J174" s="17"/>
      <c r="K174" s="17"/>
      <c r="L174" s="61">
        <f>IF($F$34=0,0,L88/$F$34)</f>
        <v>175.89642222583967</v>
      </c>
    </row>
    <row r="175" spans="4:12" x14ac:dyDescent="0.25">
      <c r="D175" s="17" t="str">
        <f>F_Inputs!A49</f>
        <v>WSX</v>
      </c>
      <c r="E175" s="17" t="s">
        <v>108</v>
      </c>
      <c r="F175" s="17"/>
      <c r="G175" s="17" t="s">
        <v>27</v>
      </c>
      <c r="H175" s="17"/>
      <c r="I175" s="17"/>
      <c r="J175" s="17"/>
      <c r="K175" s="17"/>
      <c r="L175" s="61">
        <f>IF($F$34=0,0,L89/$F$34)</f>
        <v>298.58186988790743</v>
      </c>
    </row>
    <row r="176" spans="4:12" x14ac:dyDescent="0.25">
      <c r="D176" s="17" t="str">
        <f>F_Inputs!A50</f>
        <v>WSX</v>
      </c>
      <c r="E176" s="17" t="s">
        <v>109</v>
      </c>
      <c r="F176" s="17"/>
      <c r="G176" s="17" t="s">
        <v>27</v>
      </c>
      <c r="H176" s="17"/>
      <c r="I176" s="17"/>
      <c r="J176" s="17"/>
      <c r="K176" s="17"/>
      <c r="L176" s="61">
        <f>IF($F$34=0,0,L90/$F$34)</f>
        <v>0</v>
      </c>
    </row>
    <row r="177" spans="4:12" x14ac:dyDescent="0.25">
      <c r="D177" s="17"/>
      <c r="E177" s="17"/>
      <c r="F177" s="17"/>
      <c r="G177" s="17"/>
      <c r="H177" s="17"/>
      <c r="I177" s="17"/>
      <c r="J177" s="17"/>
      <c r="K177" s="17"/>
      <c r="L177" s="61"/>
    </row>
    <row r="178" spans="4:12" x14ac:dyDescent="0.25">
      <c r="D178" s="17" t="str">
        <f>F_Inputs!A52</f>
        <v>YKY</v>
      </c>
      <c r="E178" s="17" t="s">
        <v>106</v>
      </c>
      <c r="F178" s="17"/>
      <c r="G178" s="17" t="s">
        <v>27</v>
      </c>
      <c r="H178" s="17"/>
      <c r="I178" s="17"/>
      <c r="J178" s="17"/>
      <c r="K178" s="17"/>
      <c r="L178" s="61">
        <f>IF($F$35=0,0,L92/$F$35)</f>
        <v>78.6970860104</v>
      </c>
    </row>
    <row r="179" spans="4:12" x14ac:dyDescent="0.25">
      <c r="D179" s="17" t="str">
        <f>F_Inputs!A53</f>
        <v>YKY</v>
      </c>
      <c r="E179" s="17" t="s">
        <v>107</v>
      </c>
      <c r="F179" s="17"/>
      <c r="G179" s="17" t="s">
        <v>27</v>
      </c>
      <c r="H179" s="17"/>
      <c r="I179" s="17"/>
      <c r="J179" s="17"/>
      <c r="K179" s="17"/>
      <c r="L179" s="61">
        <f>IF($F$35=0,0,L93/$F$35)</f>
        <v>470.25775538674094</v>
      </c>
    </row>
    <row r="180" spans="4:12" x14ac:dyDescent="0.25">
      <c r="D180" s="17" t="str">
        <f>F_Inputs!A54</f>
        <v>YKY</v>
      </c>
      <c r="E180" s="17" t="s">
        <v>108</v>
      </c>
      <c r="F180" s="17"/>
      <c r="G180" s="17" t="s">
        <v>27</v>
      </c>
      <c r="H180" s="17"/>
      <c r="I180" s="17"/>
      <c r="J180" s="17"/>
      <c r="K180" s="17"/>
      <c r="L180" s="61">
        <f>IF($F$35=0,0,L94/$F$35)</f>
        <v>520.33490757145455</v>
      </c>
    </row>
    <row r="181" spans="4:12" x14ac:dyDescent="0.25">
      <c r="D181" s="17" t="str">
        <f>F_Inputs!A55</f>
        <v>YKY</v>
      </c>
      <c r="E181" s="17" t="s">
        <v>109</v>
      </c>
      <c r="F181" s="17"/>
      <c r="G181" s="17" t="s">
        <v>27</v>
      </c>
      <c r="H181" s="17"/>
      <c r="I181" s="17"/>
      <c r="J181" s="17"/>
      <c r="K181" s="17"/>
      <c r="L181" s="61">
        <f>IF($F$35=0,0,L95/$F$35)</f>
        <v>0</v>
      </c>
    </row>
    <row r="182" spans="4:12" x14ac:dyDescent="0.25">
      <c r="D182" s="17"/>
      <c r="E182" s="17"/>
      <c r="F182" s="17"/>
      <c r="G182" s="17"/>
      <c r="H182" s="17"/>
      <c r="I182" s="17"/>
      <c r="J182" s="17"/>
      <c r="K182" s="17"/>
      <c r="L182" s="61"/>
    </row>
    <row r="183" spans="4:12" x14ac:dyDescent="0.25">
      <c r="D183" s="17" t="str">
        <f>F_Inputs!A57</f>
        <v>AFW</v>
      </c>
      <c r="E183" s="17" t="s">
        <v>106</v>
      </c>
      <c r="F183" s="17"/>
      <c r="G183" s="17" t="s">
        <v>27</v>
      </c>
      <c r="H183" s="17"/>
      <c r="I183" s="17"/>
      <c r="J183" s="17"/>
      <c r="K183" s="17"/>
      <c r="L183" s="61">
        <f>IF($F$36=0,0,L97/$F$36)</f>
        <v>54.99211705594918</v>
      </c>
    </row>
    <row r="184" spans="4:12" x14ac:dyDescent="0.25">
      <c r="D184" s="17" t="str">
        <f>F_Inputs!A58</f>
        <v>AFW</v>
      </c>
      <c r="E184" s="17" t="s">
        <v>107</v>
      </c>
      <c r="F184" s="17"/>
      <c r="G184" s="17" t="s">
        <v>27</v>
      </c>
      <c r="H184" s="17"/>
      <c r="I184" s="17"/>
      <c r="J184" s="17"/>
      <c r="K184" s="17"/>
      <c r="L184" s="61">
        <f>IF($F$36=0,0,L98/$F$36)</f>
        <v>257.57805541281465</v>
      </c>
    </row>
    <row r="185" spans="4:12" x14ac:dyDescent="0.25">
      <c r="D185" s="17" t="str">
        <f>F_Inputs!A59</f>
        <v>AFW</v>
      </c>
      <c r="E185" s="17" t="s">
        <v>108</v>
      </c>
      <c r="F185" s="17"/>
      <c r="G185" s="17" t="s">
        <v>27</v>
      </c>
      <c r="H185" s="17"/>
      <c r="I185" s="17"/>
      <c r="J185" s="17"/>
      <c r="K185" s="17"/>
      <c r="L185" s="61">
        <f>IF($F$36=0,0,L99/$F$36)</f>
        <v>0</v>
      </c>
    </row>
    <row r="186" spans="4:12" x14ac:dyDescent="0.25">
      <c r="D186" s="17" t="str">
        <f>F_Inputs!A60</f>
        <v>AFW</v>
      </c>
      <c r="E186" s="17" t="s">
        <v>109</v>
      </c>
      <c r="F186" s="17"/>
      <c r="G186" s="17" t="s">
        <v>27</v>
      </c>
      <c r="H186" s="17"/>
      <c r="I186" s="17"/>
      <c r="J186" s="17"/>
      <c r="K186" s="17"/>
      <c r="L186" s="61">
        <f>IF($F$36=0,0,L100/$F$36)</f>
        <v>0</v>
      </c>
    </row>
    <row r="187" spans="4:12" x14ac:dyDescent="0.25">
      <c r="D187" s="17"/>
      <c r="E187" s="17"/>
      <c r="F187" s="17"/>
      <c r="G187" s="17"/>
      <c r="H187" s="17"/>
      <c r="I187" s="17"/>
      <c r="J187" s="17"/>
      <c r="K187" s="17"/>
      <c r="L187" s="61"/>
    </row>
    <row r="188" spans="4:12" x14ac:dyDescent="0.25">
      <c r="D188" s="17" t="str">
        <f>F_Inputs!A62</f>
        <v>PRT</v>
      </c>
      <c r="E188" s="17" t="s">
        <v>106</v>
      </c>
      <c r="F188" s="17"/>
      <c r="G188" s="17" t="s">
        <v>27</v>
      </c>
      <c r="H188" s="17"/>
      <c r="I188" s="17"/>
      <c r="J188" s="17"/>
      <c r="K188" s="17"/>
      <c r="L188" s="61">
        <f>IF($F$37=0,0,L102/$F$37)</f>
        <v>6.6375234716443101</v>
      </c>
    </row>
    <row r="189" spans="4:12" x14ac:dyDescent="0.25">
      <c r="D189" s="17" t="str">
        <f>F_Inputs!A63</f>
        <v>PRT</v>
      </c>
      <c r="E189" s="17" t="s">
        <v>107</v>
      </c>
      <c r="F189" s="17"/>
      <c r="G189" s="17" t="s">
        <v>27</v>
      </c>
      <c r="H189" s="17"/>
      <c r="I189" s="17"/>
      <c r="J189" s="17"/>
      <c r="K189" s="17"/>
      <c r="L189" s="61">
        <f>IF($F$37=0,0,L103/$F$37)</f>
        <v>34.071167829141785</v>
      </c>
    </row>
    <row r="190" spans="4:12" x14ac:dyDescent="0.25">
      <c r="D190" s="17" t="str">
        <f>F_Inputs!A64</f>
        <v>PRT</v>
      </c>
      <c r="E190" s="17" t="s">
        <v>108</v>
      </c>
      <c r="F190" s="17"/>
      <c r="G190" s="17" t="s">
        <v>27</v>
      </c>
      <c r="H190" s="17"/>
      <c r="I190" s="17"/>
      <c r="J190" s="17"/>
      <c r="K190" s="17"/>
      <c r="L190" s="61">
        <f>IF($F$37=0,0,L104/$F$37)</f>
        <v>0</v>
      </c>
    </row>
    <row r="191" spans="4:12" x14ac:dyDescent="0.25">
      <c r="D191" s="17" t="str">
        <f>F_Inputs!A65</f>
        <v>PRT</v>
      </c>
      <c r="E191" s="17" t="s">
        <v>109</v>
      </c>
      <c r="F191" s="17"/>
      <c r="G191" s="17" t="s">
        <v>27</v>
      </c>
      <c r="H191" s="17"/>
      <c r="I191" s="17"/>
      <c r="J191" s="17"/>
      <c r="K191" s="17"/>
      <c r="L191" s="61">
        <f>IF($F$37=0,0,L105/$F$37)</f>
        <v>0</v>
      </c>
    </row>
    <row r="192" spans="4:12" x14ac:dyDescent="0.25">
      <c r="D192" s="17"/>
      <c r="E192" s="17"/>
      <c r="F192" s="17"/>
      <c r="G192" s="17"/>
      <c r="H192" s="17"/>
      <c r="I192" s="17"/>
      <c r="J192" s="17"/>
      <c r="K192" s="17"/>
      <c r="L192" s="61"/>
    </row>
    <row r="193" spans="4:12" x14ac:dyDescent="0.25">
      <c r="D193" s="17" t="str">
        <f>F_Inputs!A67</f>
        <v>SEW</v>
      </c>
      <c r="E193" s="17" t="s">
        <v>106</v>
      </c>
      <c r="F193" s="17"/>
      <c r="G193" s="17" t="s">
        <v>27</v>
      </c>
      <c r="H193" s="17"/>
      <c r="I193" s="17"/>
      <c r="J193" s="17"/>
      <c r="K193" s="17"/>
      <c r="L193" s="61">
        <f>IF($F$38=0,0,L107/$F$38)</f>
        <v>24.240866965130643</v>
      </c>
    </row>
    <row r="194" spans="4:12" x14ac:dyDescent="0.25">
      <c r="D194" s="17" t="str">
        <f>F_Inputs!A68</f>
        <v>SEW</v>
      </c>
      <c r="E194" s="17" t="s">
        <v>107</v>
      </c>
      <c r="F194" s="17"/>
      <c r="G194" s="17" t="s">
        <v>27</v>
      </c>
      <c r="H194" s="17"/>
      <c r="I194" s="17"/>
      <c r="J194" s="17"/>
      <c r="K194" s="17"/>
      <c r="L194" s="61">
        <f>IF($F$38=0,0,L108/$F$38)</f>
        <v>223.95908287619889</v>
      </c>
    </row>
    <row r="195" spans="4:12" x14ac:dyDescent="0.25">
      <c r="D195" s="17" t="str">
        <f>F_Inputs!A69</f>
        <v>SEW</v>
      </c>
      <c r="E195" s="17" t="s">
        <v>108</v>
      </c>
      <c r="F195" s="17"/>
      <c r="G195" s="17" t="s">
        <v>27</v>
      </c>
      <c r="H195" s="17"/>
      <c r="I195" s="17"/>
      <c r="J195" s="17"/>
      <c r="K195" s="17"/>
      <c r="L195" s="61">
        <f>IF($F$38=0,0,L109/$F$38)</f>
        <v>0</v>
      </c>
    </row>
    <row r="196" spans="4:12" x14ac:dyDescent="0.25">
      <c r="D196" s="17" t="str">
        <f>F_Inputs!A70</f>
        <v>SEW</v>
      </c>
      <c r="E196" s="17" t="s">
        <v>109</v>
      </c>
      <c r="F196" s="17"/>
      <c r="G196" s="17" t="s">
        <v>27</v>
      </c>
      <c r="H196" s="17"/>
      <c r="I196" s="17"/>
      <c r="J196" s="17"/>
      <c r="K196" s="17"/>
      <c r="L196" s="61">
        <f>IF($F$38=0,0,L110/$F$38)</f>
        <v>0</v>
      </c>
    </row>
    <row r="197" spans="4:12" x14ac:dyDescent="0.25">
      <c r="D197" s="17"/>
      <c r="E197" s="17"/>
      <c r="F197" s="17"/>
      <c r="G197" s="17"/>
      <c r="H197" s="17"/>
      <c r="I197" s="17"/>
      <c r="J197" s="17"/>
      <c r="K197" s="17"/>
      <c r="L197" s="61"/>
    </row>
    <row r="198" spans="4:12" x14ac:dyDescent="0.25">
      <c r="D198" s="17" t="str">
        <f>F_Inputs!A72</f>
        <v>SSC</v>
      </c>
      <c r="E198" s="17" t="s">
        <v>106</v>
      </c>
      <c r="F198" s="17"/>
      <c r="G198" s="17" t="s">
        <v>27</v>
      </c>
      <c r="H198" s="17"/>
      <c r="I198" s="17"/>
      <c r="J198" s="17"/>
      <c r="K198" s="17"/>
      <c r="L198" s="61">
        <f>IF($F$39=0,0,L112/$F$39)</f>
        <v>11.354534696420091</v>
      </c>
    </row>
    <row r="199" spans="4:12" x14ac:dyDescent="0.25">
      <c r="D199" s="17" t="str">
        <f>F_Inputs!A73</f>
        <v>SSC</v>
      </c>
      <c r="E199" s="17" t="s">
        <v>107</v>
      </c>
      <c r="F199" s="17"/>
      <c r="G199" s="17" t="s">
        <v>27</v>
      </c>
      <c r="H199" s="17"/>
      <c r="I199" s="17"/>
      <c r="J199" s="17"/>
      <c r="K199" s="17"/>
      <c r="L199" s="61">
        <f>IF($F$39=0,0,L113/$F$39)</f>
        <v>114.09047473700905</v>
      </c>
    </row>
    <row r="200" spans="4:12" x14ac:dyDescent="0.25">
      <c r="D200" s="17" t="str">
        <f>F_Inputs!A74</f>
        <v>SSC</v>
      </c>
      <c r="E200" s="17" t="s">
        <v>108</v>
      </c>
      <c r="F200" s="17"/>
      <c r="G200" s="17" t="s">
        <v>27</v>
      </c>
      <c r="H200" s="17"/>
      <c r="I200" s="17"/>
      <c r="J200" s="17"/>
      <c r="K200" s="17"/>
      <c r="L200" s="61">
        <f>IF($F$39=0,0,L114/$F$39)</f>
        <v>0</v>
      </c>
    </row>
    <row r="201" spans="4:12" x14ac:dyDescent="0.25">
      <c r="D201" s="17" t="str">
        <f>F_Inputs!A75</f>
        <v>SSC</v>
      </c>
      <c r="E201" s="17" t="s">
        <v>109</v>
      </c>
      <c r="F201" s="17"/>
      <c r="G201" s="17" t="s">
        <v>27</v>
      </c>
      <c r="H201" s="17"/>
      <c r="I201" s="17"/>
      <c r="J201" s="17"/>
      <c r="K201" s="17"/>
      <c r="L201" s="61">
        <f>IF($F$39=0,0,L115/$F$39)</f>
        <v>0</v>
      </c>
    </row>
    <row r="202" spans="4:12" x14ac:dyDescent="0.25">
      <c r="D202" s="17"/>
      <c r="E202" s="17"/>
      <c r="F202" s="17"/>
      <c r="G202" s="17"/>
      <c r="H202" s="17"/>
      <c r="I202" s="17"/>
      <c r="J202" s="17"/>
      <c r="K202" s="17"/>
      <c r="L202" s="61"/>
    </row>
    <row r="203" spans="4:12" x14ac:dyDescent="0.25">
      <c r="D203" s="17" t="str">
        <f>F_Inputs!A77</f>
        <v>SES</v>
      </c>
      <c r="E203" s="17" t="s">
        <v>106</v>
      </c>
      <c r="F203" s="17"/>
      <c r="G203" s="17" t="s">
        <v>27</v>
      </c>
      <c r="H203" s="17"/>
      <c r="I203" s="17"/>
      <c r="J203" s="17"/>
      <c r="K203" s="17"/>
      <c r="L203" s="61">
        <f>IF($F$40=0,0,L117/$F$40)</f>
        <v>5.9378713111703458</v>
      </c>
    </row>
    <row r="204" spans="4:12" x14ac:dyDescent="0.25">
      <c r="D204" s="17" t="str">
        <f>F_Inputs!A78</f>
        <v>SES</v>
      </c>
      <c r="E204" s="17" t="s">
        <v>107</v>
      </c>
      <c r="F204" s="17"/>
      <c r="G204" s="17" t="s">
        <v>27</v>
      </c>
      <c r="H204" s="17"/>
      <c r="I204" s="17"/>
      <c r="J204" s="17"/>
      <c r="K204" s="17"/>
      <c r="L204" s="61">
        <f>IF($F$40=0,0,L118/$F$40)</f>
        <v>56.144532440923086</v>
      </c>
    </row>
    <row r="205" spans="4:12" x14ac:dyDescent="0.25">
      <c r="D205" s="17" t="str">
        <f>F_Inputs!A79</f>
        <v>SES</v>
      </c>
      <c r="E205" s="17" t="s">
        <v>108</v>
      </c>
      <c r="F205" s="17"/>
      <c r="G205" s="17" t="s">
        <v>27</v>
      </c>
      <c r="H205" s="17"/>
      <c r="I205" s="17"/>
      <c r="J205" s="17"/>
      <c r="K205" s="17"/>
      <c r="L205" s="61">
        <f>IF($F$40=0,0,L119/$F$40)</f>
        <v>0</v>
      </c>
    </row>
    <row r="206" spans="4:12" x14ac:dyDescent="0.25">
      <c r="D206" s="17" t="str">
        <f>F_Inputs!A80</f>
        <v>SES</v>
      </c>
      <c r="E206" s="17" t="s">
        <v>109</v>
      </c>
      <c r="F206" s="17"/>
      <c r="G206" s="17" t="s">
        <v>27</v>
      </c>
      <c r="H206" s="17"/>
      <c r="I206" s="17"/>
      <c r="J206" s="17"/>
      <c r="K206" s="17"/>
      <c r="L206" s="61">
        <f>IF($F$40=0,0,L120/$F$40)</f>
        <v>0</v>
      </c>
    </row>
    <row r="207" spans="4:12" x14ac:dyDescent="0.25">
      <c r="D207" s="17"/>
      <c r="E207" s="17"/>
      <c r="F207" s="17"/>
      <c r="G207" s="17"/>
      <c r="H207" s="17"/>
      <c r="I207" s="17"/>
      <c r="J207" s="17"/>
      <c r="K207" s="17"/>
      <c r="L207" s="61"/>
    </row>
    <row r="208" spans="4:12" x14ac:dyDescent="0.25">
      <c r="D208" s="17" t="str">
        <f>F_Inputs!A82</f>
        <v>SWB</v>
      </c>
      <c r="E208" s="17" t="s">
        <v>106</v>
      </c>
      <c r="F208" s="17"/>
      <c r="G208" s="17" t="s">
        <v>27</v>
      </c>
      <c r="H208" s="17"/>
      <c r="I208" s="17"/>
      <c r="J208" s="17"/>
      <c r="K208" s="17"/>
      <c r="L208" s="61">
        <f>IF($F$41=0,0,L122/$F$41)</f>
        <v>21.75492731050587</v>
      </c>
    </row>
    <row r="209" spans="3:12" x14ac:dyDescent="0.25">
      <c r="D209" s="17" t="str">
        <f>F_Inputs!A83</f>
        <v>SWB</v>
      </c>
      <c r="E209" s="17" t="s">
        <v>107</v>
      </c>
      <c r="F209" s="17"/>
      <c r="G209" s="17" t="s">
        <v>27</v>
      </c>
      <c r="H209" s="17"/>
      <c r="I209" s="17"/>
      <c r="J209" s="17"/>
      <c r="K209" s="17"/>
      <c r="L209" s="61">
        <f>IF($F$41=0,0,L123/$F$41)</f>
        <v>236.42320742315491</v>
      </c>
    </row>
    <row r="210" spans="3:12" x14ac:dyDescent="0.25">
      <c r="D210" s="17" t="str">
        <f>F_Inputs!A84</f>
        <v>SWB</v>
      </c>
      <c r="E210" s="17" t="s">
        <v>108</v>
      </c>
      <c r="F210" s="17"/>
      <c r="G210" s="17" t="s">
        <v>27</v>
      </c>
      <c r="H210" s="17"/>
      <c r="I210" s="17"/>
      <c r="J210" s="17"/>
      <c r="K210" s="17"/>
      <c r="L210" s="61">
        <f>IF($F$41=0,0,L124/$F$41)</f>
        <v>249.28572374593602</v>
      </c>
    </row>
    <row r="211" spans="3:12" x14ac:dyDescent="0.25">
      <c r="D211" s="17" t="str">
        <f>F_Inputs!A85</f>
        <v>SWB</v>
      </c>
      <c r="E211" s="17" t="s">
        <v>109</v>
      </c>
      <c r="F211" s="17"/>
      <c r="G211" s="17" t="s">
        <v>27</v>
      </c>
      <c r="H211" s="17"/>
      <c r="I211" s="17"/>
      <c r="J211" s="17"/>
      <c r="K211" s="17"/>
      <c r="L211" s="61">
        <f>IF($F$41=0,0,L125/$F$41)</f>
        <v>0</v>
      </c>
    </row>
    <row r="212" spans="3:12" x14ac:dyDescent="0.25">
      <c r="D212" s="17"/>
      <c r="E212" s="17"/>
      <c r="F212" s="17"/>
      <c r="G212" s="17"/>
      <c r="H212" s="17"/>
      <c r="I212" s="17"/>
      <c r="J212" s="17"/>
      <c r="K212" s="17"/>
      <c r="L212" s="61"/>
    </row>
    <row r="213" spans="3:12" x14ac:dyDescent="0.25">
      <c r="D213" s="17" t="str">
        <f>F_Inputs!A87</f>
        <v>BRL</v>
      </c>
      <c r="E213" s="17" t="s">
        <v>106</v>
      </c>
      <c r="F213" s="17"/>
      <c r="G213" s="17" t="s">
        <v>27</v>
      </c>
      <c r="H213" s="17"/>
      <c r="I213" s="17"/>
      <c r="J213" s="17"/>
      <c r="K213" s="17"/>
      <c r="L213" s="61">
        <f>IF($F$42=0,0,L127/$F$42)</f>
        <v>26.856732073212278</v>
      </c>
    </row>
    <row r="214" spans="3:12" x14ac:dyDescent="0.25">
      <c r="D214" s="17" t="str">
        <f>F_Inputs!A88</f>
        <v>BRL</v>
      </c>
      <c r="E214" s="17" t="s">
        <v>107</v>
      </c>
      <c r="F214" s="17"/>
      <c r="G214" s="17" t="s">
        <v>27</v>
      </c>
      <c r="H214" s="17"/>
      <c r="I214" s="17"/>
      <c r="J214" s="17"/>
      <c r="K214" s="17"/>
      <c r="L214" s="61">
        <f>IF($F$42=0,0,L128/$F$42)</f>
        <v>105.99893149225448</v>
      </c>
    </row>
    <row r="215" spans="3:12" x14ac:dyDescent="0.25">
      <c r="D215" s="17" t="str">
        <f>F_Inputs!A89</f>
        <v>BRL</v>
      </c>
      <c r="E215" s="17" t="s">
        <v>108</v>
      </c>
      <c r="F215" s="17"/>
      <c r="G215" s="17" t="s">
        <v>27</v>
      </c>
      <c r="H215" s="17"/>
      <c r="I215" s="17"/>
      <c r="J215" s="17"/>
      <c r="K215" s="17"/>
      <c r="L215" s="61">
        <f>IF($F$42=0,0,L129/$F$42)</f>
        <v>0</v>
      </c>
    </row>
    <row r="216" spans="3:12" x14ac:dyDescent="0.25">
      <c r="D216" s="17" t="str">
        <f>F_Inputs!A90</f>
        <v>BRL</v>
      </c>
      <c r="E216" s="17" t="s">
        <v>109</v>
      </c>
      <c r="F216" s="17"/>
      <c r="G216" s="17" t="s">
        <v>27</v>
      </c>
      <c r="H216" s="17"/>
      <c r="I216" s="17"/>
      <c r="J216" s="17"/>
      <c r="K216" s="17"/>
      <c r="L216" s="61">
        <f>IF($F$42=0,0,L130/$F$42)</f>
        <v>0</v>
      </c>
    </row>
    <row r="217" spans="3:12" x14ac:dyDescent="0.25">
      <c r="L217" s="62"/>
    </row>
    <row r="218" spans="3:12" x14ac:dyDescent="0.25">
      <c r="C218" s="2" t="s">
        <v>110</v>
      </c>
      <c r="E218" s="2"/>
      <c r="L218" s="62"/>
    </row>
    <row r="219" spans="3:12" x14ac:dyDescent="0.25">
      <c r="C219" s="17"/>
      <c r="D219" s="17"/>
      <c r="E219" s="17"/>
      <c r="F219" s="17"/>
      <c r="G219" s="17"/>
      <c r="H219" s="17"/>
      <c r="I219" s="17"/>
      <c r="J219" s="17"/>
      <c r="K219" s="17"/>
      <c r="L219" s="49"/>
    </row>
    <row r="220" spans="3:12" x14ac:dyDescent="0.25">
      <c r="C220" s="17"/>
      <c r="D220" s="17" t="str">
        <f>D208</f>
        <v>SWB</v>
      </c>
      <c r="E220" s="17" t="s">
        <v>106</v>
      </c>
      <c r="F220" s="17"/>
      <c r="G220" s="17" t="s">
        <v>27</v>
      </c>
      <c r="H220" s="17"/>
      <c r="I220" s="17"/>
      <c r="J220" s="17"/>
      <c r="K220" s="17"/>
      <c r="L220" s="49">
        <f>L208</f>
        <v>21.75492731050587</v>
      </c>
    </row>
    <row r="221" spans="3:12" x14ac:dyDescent="0.25">
      <c r="C221" s="17"/>
      <c r="D221" s="17" t="str">
        <f>D209</f>
        <v>SWB</v>
      </c>
      <c r="E221" s="17" t="s">
        <v>107</v>
      </c>
      <c r="F221" s="17"/>
      <c r="G221" s="17" t="s">
        <v>27</v>
      </c>
      <c r="H221" s="17"/>
      <c r="I221" s="17"/>
      <c r="J221" s="17"/>
      <c r="K221" s="17"/>
      <c r="L221" s="49">
        <f>L209</f>
        <v>236.42320742315491</v>
      </c>
    </row>
    <row r="222" spans="3:12" x14ac:dyDescent="0.25">
      <c r="C222" s="17"/>
      <c r="D222" s="17" t="str">
        <f>D210</f>
        <v>SWB</v>
      </c>
      <c r="E222" s="17" t="s">
        <v>108</v>
      </c>
      <c r="F222" s="17"/>
      <c r="G222" s="17" t="s">
        <v>27</v>
      </c>
      <c r="H222" s="17"/>
      <c r="I222" s="17"/>
      <c r="J222" s="17"/>
      <c r="K222" s="17"/>
      <c r="L222" s="49">
        <f>L210</f>
        <v>249.28572374593602</v>
      </c>
    </row>
    <row r="223" spans="3:12" x14ac:dyDescent="0.25">
      <c r="C223" s="17"/>
      <c r="D223" s="17" t="str">
        <f>D211</f>
        <v>SWB</v>
      </c>
      <c r="E223" s="17" t="s">
        <v>109</v>
      </c>
      <c r="F223" s="17"/>
      <c r="G223" s="17" t="s">
        <v>27</v>
      </c>
      <c r="H223" s="17"/>
      <c r="I223" s="17"/>
      <c r="J223" s="17"/>
      <c r="K223" s="17"/>
      <c r="L223" s="49">
        <f>L211</f>
        <v>0</v>
      </c>
    </row>
    <row r="224" spans="3:12" x14ac:dyDescent="0.25">
      <c r="C224" s="17"/>
      <c r="D224" s="17" t="str">
        <f t="shared" ref="D224:D227" si="33">D213</f>
        <v>BRL</v>
      </c>
      <c r="E224" s="17" t="s">
        <v>106</v>
      </c>
      <c r="F224" s="17"/>
      <c r="G224" s="17" t="s">
        <v>27</v>
      </c>
      <c r="H224" s="17"/>
      <c r="I224" s="17"/>
      <c r="J224" s="17"/>
      <c r="K224" s="17"/>
      <c r="L224" s="49">
        <f t="shared" ref="L224:L227" si="34">L213</f>
        <v>26.856732073212278</v>
      </c>
    </row>
    <row r="225" spans="3:12" x14ac:dyDescent="0.25">
      <c r="C225" s="17"/>
      <c r="D225" s="17" t="str">
        <f t="shared" si="33"/>
        <v>BRL</v>
      </c>
      <c r="E225" s="17" t="s">
        <v>107</v>
      </c>
      <c r="F225" s="17"/>
      <c r="G225" s="17" t="s">
        <v>27</v>
      </c>
      <c r="H225" s="17"/>
      <c r="I225" s="17"/>
      <c r="J225" s="17"/>
      <c r="K225" s="17"/>
      <c r="L225" s="49">
        <f t="shared" si="34"/>
        <v>105.99893149225448</v>
      </c>
    </row>
    <row r="226" spans="3:12" x14ac:dyDescent="0.25">
      <c r="C226" s="17"/>
      <c r="D226" s="17" t="str">
        <f t="shared" si="33"/>
        <v>BRL</v>
      </c>
      <c r="E226" s="17" t="s">
        <v>108</v>
      </c>
      <c r="F226" s="17"/>
      <c r="G226" s="17" t="s">
        <v>27</v>
      </c>
      <c r="H226" s="17"/>
      <c r="I226" s="17"/>
      <c r="J226" s="17"/>
      <c r="K226" s="17"/>
      <c r="L226" s="49">
        <f t="shared" si="34"/>
        <v>0</v>
      </c>
    </row>
    <row r="227" spans="3:12" x14ac:dyDescent="0.25">
      <c r="C227" s="17"/>
      <c r="D227" s="17" t="str">
        <f t="shared" si="33"/>
        <v>BRL</v>
      </c>
      <c r="E227" s="17" t="s">
        <v>109</v>
      </c>
      <c r="F227" s="17"/>
      <c r="G227" s="17" t="s">
        <v>27</v>
      </c>
      <c r="H227" s="17"/>
      <c r="I227" s="17"/>
      <c r="J227" s="17"/>
      <c r="K227" s="17"/>
      <c r="L227" s="49">
        <f t="shared" si="34"/>
        <v>0</v>
      </c>
    </row>
    <row r="228" spans="3:12" x14ac:dyDescent="0.25">
      <c r="C228" s="17"/>
      <c r="D228" s="17" t="s">
        <v>111</v>
      </c>
      <c r="E228" s="17" t="s">
        <v>106</v>
      </c>
      <c r="F228" s="17"/>
      <c r="G228" s="17" t="s">
        <v>27</v>
      </c>
      <c r="H228" s="17"/>
      <c r="I228" s="17"/>
      <c r="J228" s="17"/>
      <c r="K228" s="17"/>
      <c r="L228" s="49">
        <f>L220</f>
        <v>21.75492731050587</v>
      </c>
    </row>
    <row r="229" spans="3:12" x14ac:dyDescent="0.25">
      <c r="C229" s="17"/>
      <c r="D229" s="17" t="s">
        <v>111</v>
      </c>
      <c r="E229" s="17" t="s">
        <v>107</v>
      </c>
      <c r="F229" s="17"/>
      <c r="G229" s="17" t="s">
        <v>27</v>
      </c>
      <c r="H229" s="17"/>
      <c r="I229" s="17"/>
      <c r="J229" s="17"/>
      <c r="K229" s="17"/>
      <c r="L229" s="49">
        <f>L221</f>
        <v>236.42320742315491</v>
      </c>
    </row>
    <row r="230" spans="3:12" x14ac:dyDescent="0.25">
      <c r="C230" s="17"/>
      <c r="D230" s="17" t="s">
        <v>111</v>
      </c>
      <c r="E230" s="17" t="s">
        <v>108</v>
      </c>
      <c r="F230" s="17"/>
      <c r="G230" s="17" t="s">
        <v>27</v>
      </c>
      <c r="H230" s="17"/>
      <c r="I230" s="17"/>
      <c r="J230" s="17"/>
      <c r="K230" s="17"/>
      <c r="L230" s="49">
        <f>L222</f>
        <v>249.28572374593602</v>
      </c>
    </row>
    <row r="231" spans="3:12" x14ac:dyDescent="0.25">
      <c r="C231" s="17"/>
      <c r="D231" s="17" t="s">
        <v>111</v>
      </c>
      <c r="E231" s="17" t="s">
        <v>112</v>
      </c>
      <c r="F231" s="17"/>
      <c r="G231" s="17" t="s">
        <v>27</v>
      </c>
      <c r="H231" s="17"/>
      <c r="I231" s="17"/>
      <c r="J231" s="17"/>
      <c r="K231" s="17"/>
      <c r="L231" s="49">
        <f>L224</f>
        <v>26.856732073212278</v>
      </c>
    </row>
    <row r="232" spans="3:12" x14ac:dyDescent="0.25">
      <c r="C232" s="17"/>
      <c r="D232" s="17" t="s">
        <v>111</v>
      </c>
      <c r="E232" s="17" t="s">
        <v>113</v>
      </c>
      <c r="F232" s="17"/>
      <c r="G232" s="17" t="s">
        <v>27</v>
      </c>
      <c r="H232" s="17"/>
      <c r="I232" s="17"/>
      <c r="J232" s="17"/>
      <c r="K232" s="17"/>
      <c r="L232" s="49">
        <f>L225</f>
        <v>105.99893149225448</v>
      </c>
    </row>
    <row r="233" spans="3:12" x14ac:dyDescent="0.25">
      <c r="C233" s="17"/>
      <c r="D233" s="17"/>
      <c r="E233" s="17"/>
      <c r="F233" s="17"/>
      <c r="G233" s="17"/>
      <c r="H233" s="17"/>
      <c r="I233" s="17"/>
      <c r="J233" s="17"/>
      <c r="K233" s="17"/>
      <c r="L233" s="49"/>
    </row>
    <row r="234" spans="3:12" x14ac:dyDescent="0.25">
      <c r="C234" s="17"/>
      <c r="D234" s="17"/>
      <c r="E234" s="17" t="s">
        <v>114</v>
      </c>
      <c r="F234" s="7">
        <f>IF(SUM(L228:L232)=SUM(L220:L227),0,1)</f>
        <v>0</v>
      </c>
      <c r="G234" s="17" t="s">
        <v>115</v>
      </c>
      <c r="H234" s="17"/>
      <c r="I234" s="17"/>
      <c r="J234" s="17"/>
      <c r="K234" s="17"/>
      <c r="L234" s="49"/>
    </row>
    <row r="235" spans="3:12" x14ac:dyDescent="0.25">
      <c r="L235" s="63"/>
    </row>
    <row r="236" spans="3:12" x14ac:dyDescent="0.25">
      <c r="L236" s="63"/>
    </row>
    <row r="237" spans="3:12" x14ac:dyDescent="0.25">
      <c r="L237" s="63"/>
    </row>
    <row r="238" spans="3:12" x14ac:dyDescent="0.25">
      <c r="L238" s="63"/>
    </row>
    <row r="239" spans="3:12" x14ac:dyDescent="0.25"/>
    <row r="240" spans="3:12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</sheetData>
  <phoneticPr fontId="15" type="noConversion"/>
  <conditionalFormatting sqref="F2:F3">
    <cfRule type="cellIs" dxfId="3" priority="10" stopIfTrue="1" operator="notEqual">
      <formula>0</formula>
    </cfRule>
    <cfRule type="cellIs" dxfId="2" priority="11" stopIfTrue="1" operator="equal">
      <formula>""</formula>
    </cfRule>
  </conditionalFormatting>
  <conditionalFormatting sqref="F234">
    <cfRule type="cellIs" dxfId="1" priority="1" stopIfTrue="1" operator="notEqual">
      <formula>0</formula>
    </cfRule>
    <cfRule type="cellIs" dxfId="0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33" fitToHeight="0" orientation="portrait" r:id="rId1"/>
  <headerFooter>
    <oddHeader>&amp;L&amp;F&amp;C&amp;A&amp;ROFFICIAL</oddHeader>
    <oddFooter>&amp;LPrinted on &amp;D at &amp;T&amp;CPage &amp;P of &amp;N Pages&amp;ROfwat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E7FA-6E0D-4283-B00B-DA19F97D3F10}">
  <sheetPr codeName="Sheet7"/>
  <dimension ref="A1:I147"/>
  <sheetViews>
    <sheetView zoomScale="80" zoomScaleNormal="80" workbookViewId="0"/>
  </sheetViews>
  <sheetFormatPr defaultColWidth="9" defaultRowHeight="12.75" x14ac:dyDescent="0.2"/>
  <cols>
    <col min="1" max="1" width="9" style="17"/>
    <col min="2" max="2" width="31.125" style="17" bestFit="1" customWidth="1"/>
    <col min="3" max="3" width="76.125" style="17" bestFit="1" customWidth="1"/>
    <col min="4" max="4" width="9" style="17"/>
    <col min="5" max="5" width="13.5" style="17" bestFit="1" customWidth="1"/>
    <col min="6" max="6" width="58.5" style="22" bestFit="1" customWidth="1"/>
    <col min="7" max="8" width="9" style="17"/>
    <col min="9" max="9" width="10" style="17" bestFit="1" customWidth="1"/>
    <col min="10" max="16384" width="9" style="17"/>
  </cols>
  <sheetData>
    <row r="1" spans="1:9" x14ac:dyDescent="0.2">
      <c r="A1" s="15"/>
      <c r="B1" s="15"/>
      <c r="C1" s="16" t="s">
        <v>116</v>
      </c>
      <c r="D1" s="15"/>
      <c r="E1" s="15"/>
      <c r="F1" s="20"/>
    </row>
    <row r="2" spans="1:9" x14ac:dyDescent="0.2">
      <c r="A2" s="15" t="s">
        <v>10</v>
      </c>
      <c r="B2" s="15" t="s">
        <v>11</v>
      </c>
      <c r="C2" s="15" t="s">
        <v>12</v>
      </c>
      <c r="D2" s="15" t="s">
        <v>13</v>
      </c>
      <c r="E2" s="15" t="s">
        <v>14</v>
      </c>
      <c r="F2" s="20" t="s">
        <v>23</v>
      </c>
    </row>
    <row r="3" spans="1:9" x14ac:dyDescent="0.2">
      <c r="A3" s="14"/>
      <c r="B3" s="14"/>
      <c r="C3" s="14"/>
      <c r="D3" s="14"/>
      <c r="E3" s="14"/>
      <c r="F3" s="21"/>
    </row>
    <row r="4" spans="1:9" x14ac:dyDescent="0.2">
      <c r="A4" s="15" t="s">
        <v>24</v>
      </c>
      <c r="B4" s="15" t="s">
        <v>117</v>
      </c>
      <c r="C4" s="15" t="s">
        <v>118</v>
      </c>
      <c r="D4" s="15" t="s">
        <v>27</v>
      </c>
      <c r="E4" s="15" t="s">
        <v>17</v>
      </c>
      <c r="F4" s="21">
        <f>'Calculation 2'!L133</f>
        <v>64.261064271749234</v>
      </c>
      <c r="I4" s="19"/>
    </row>
    <row r="5" spans="1:9" x14ac:dyDescent="0.2">
      <c r="A5" s="15" t="s">
        <v>24</v>
      </c>
      <c r="B5" s="15" t="s">
        <v>119</v>
      </c>
      <c r="C5" s="15" t="s">
        <v>120</v>
      </c>
      <c r="D5" s="15" t="s">
        <v>27</v>
      </c>
      <c r="E5" s="15" t="s">
        <v>17</v>
      </c>
      <c r="F5" s="21">
        <f>'Calculation 2'!L134</f>
        <v>543.63548939503664</v>
      </c>
      <c r="I5" s="19"/>
    </row>
    <row r="6" spans="1:9" x14ac:dyDescent="0.2">
      <c r="A6" s="15" t="s">
        <v>24</v>
      </c>
      <c r="B6" s="15" t="s">
        <v>121</v>
      </c>
      <c r="C6" s="15" t="s">
        <v>122</v>
      </c>
      <c r="D6" s="15" t="s">
        <v>27</v>
      </c>
      <c r="E6" s="15" t="s">
        <v>17</v>
      </c>
      <c r="F6" s="22">
        <f>'Calculation 2'!L135</f>
        <v>746.32361489827474</v>
      </c>
      <c r="I6" s="19"/>
    </row>
    <row r="7" spans="1:9" x14ac:dyDescent="0.2">
      <c r="A7" s="15" t="s">
        <v>24</v>
      </c>
      <c r="B7" s="15" t="s">
        <v>123</v>
      </c>
      <c r="C7" s="15" t="s">
        <v>124</v>
      </c>
      <c r="D7" s="15" t="s">
        <v>27</v>
      </c>
      <c r="E7" s="15" t="s">
        <v>17</v>
      </c>
      <c r="F7" s="22">
        <f>'Calculation 2'!L136</f>
        <v>0</v>
      </c>
    </row>
    <row r="8" spans="1:9" x14ac:dyDescent="0.2">
      <c r="A8" s="15" t="s">
        <v>24</v>
      </c>
      <c r="B8" s="15" t="s">
        <v>125</v>
      </c>
      <c r="C8" s="15" t="s">
        <v>126</v>
      </c>
      <c r="D8" s="15" t="s">
        <v>27</v>
      </c>
      <c r="E8" s="15" t="s">
        <v>17</v>
      </c>
    </row>
    <row r="9" spans="1:9" x14ac:dyDescent="0.2">
      <c r="A9" s="15" t="s">
        <v>24</v>
      </c>
      <c r="B9" s="15" t="s">
        <v>127</v>
      </c>
      <c r="C9" s="15" t="s">
        <v>128</v>
      </c>
      <c r="D9" s="17" t="s">
        <v>129</v>
      </c>
      <c r="E9" s="15" t="s">
        <v>17</v>
      </c>
      <c r="F9" s="22" t="str">
        <f ca="1">CONCATENATE("[…]", TEXT(NOW(),"dd/mm/yyy hh:mm:ss"))</f>
        <v>[…]11/12/2024 17:01:44</v>
      </c>
    </row>
    <row r="10" spans="1:9" x14ac:dyDescent="0.2">
      <c r="A10" s="15" t="s">
        <v>24</v>
      </c>
      <c r="B10" s="15" t="s">
        <v>130</v>
      </c>
      <c r="C10" s="15" t="s">
        <v>131</v>
      </c>
      <c r="D10" s="17" t="s">
        <v>129</v>
      </c>
      <c r="E10" s="15" t="s">
        <v>17</v>
      </c>
      <c r="F10" s="22" t="str">
        <f ca="1">MID(CELL("filename"),SEARCH("[",CELL("filename"))+1,SEARCH("]",CELL("filename"))-SEARCH("[",CELL("filename"))-1)</f>
        <v>PR24FM03 FD year 0 revenues.xlsx</v>
      </c>
    </row>
    <row r="11" spans="1:9" x14ac:dyDescent="0.2">
      <c r="A11" s="15" t="s">
        <v>24</v>
      </c>
      <c r="B11" s="15" t="s">
        <v>132</v>
      </c>
      <c r="C11" s="15" t="s">
        <v>133</v>
      </c>
      <c r="D11" s="17" t="s">
        <v>129</v>
      </c>
      <c r="E11" s="15" t="s">
        <v>17</v>
      </c>
      <c r="F11" s="22" t="str">
        <f>F_Inputs!$E$1</f>
        <v>Run on 05 Dec 2024 21:07</v>
      </c>
    </row>
    <row r="12" spans="1:9" x14ac:dyDescent="0.2">
      <c r="A12" s="15" t="s">
        <v>24</v>
      </c>
      <c r="B12" s="15" t="s">
        <v>134</v>
      </c>
      <c r="C12" s="15" t="s">
        <v>135</v>
      </c>
      <c r="D12" s="17" t="s">
        <v>37</v>
      </c>
      <c r="E12" s="15" t="s">
        <v>17</v>
      </c>
      <c r="F12" s="22">
        <v>0</v>
      </c>
    </row>
    <row r="13" spans="1:9" x14ac:dyDescent="0.2">
      <c r="A13" s="15" t="s">
        <v>38</v>
      </c>
      <c r="B13" s="15" t="s">
        <v>117</v>
      </c>
      <c r="C13" s="15" t="s">
        <v>118</v>
      </c>
      <c r="D13" s="15" t="s">
        <v>27</v>
      </c>
      <c r="E13" s="15" t="s">
        <v>17</v>
      </c>
      <c r="F13" s="22">
        <f>'Calculation 2'!L138</f>
        <v>43.913210362703119</v>
      </c>
    </row>
    <row r="14" spans="1:9" x14ac:dyDescent="0.2">
      <c r="A14" s="15" t="s">
        <v>38</v>
      </c>
      <c r="B14" s="15" t="s">
        <v>119</v>
      </c>
      <c r="C14" s="15" t="s">
        <v>120</v>
      </c>
      <c r="D14" s="15" t="s">
        <v>27</v>
      </c>
      <c r="E14" s="15" t="s">
        <v>17</v>
      </c>
      <c r="F14" s="22">
        <f>'Calculation 2'!L139</f>
        <v>268.40245824272802</v>
      </c>
    </row>
    <row r="15" spans="1:9" x14ac:dyDescent="0.2">
      <c r="A15" s="15" t="s">
        <v>38</v>
      </c>
      <c r="B15" s="15" t="s">
        <v>121</v>
      </c>
      <c r="C15" s="15" t="s">
        <v>122</v>
      </c>
      <c r="D15" s="15" t="s">
        <v>27</v>
      </c>
      <c r="E15" s="15" t="s">
        <v>17</v>
      </c>
      <c r="F15" s="22">
        <f>'Calculation 2'!L140</f>
        <v>421.69389175134654</v>
      </c>
    </row>
    <row r="16" spans="1:9" x14ac:dyDescent="0.2">
      <c r="A16" s="15" t="s">
        <v>38</v>
      </c>
      <c r="B16" s="15" t="s">
        <v>123</v>
      </c>
      <c r="C16" s="15" t="s">
        <v>124</v>
      </c>
      <c r="D16" s="15" t="s">
        <v>27</v>
      </c>
      <c r="E16" s="15" t="s">
        <v>17</v>
      </c>
      <c r="F16" s="22">
        <f>'Calculation 2'!L141</f>
        <v>0</v>
      </c>
    </row>
    <row r="17" spans="1:6" x14ac:dyDescent="0.2">
      <c r="A17" s="15" t="s">
        <v>38</v>
      </c>
      <c r="B17" s="15" t="s">
        <v>125</v>
      </c>
      <c r="C17" s="15" t="s">
        <v>126</v>
      </c>
      <c r="D17" s="15" t="s">
        <v>27</v>
      </c>
      <c r="E17" s="15" t="s">
        <v>17</v>
      </c>
    </row>
    <row r="18" spans="1:6" x14ac:dyDescent="0.2">
      <c r="A18" s="15" t="s">
        <v>38</v>
      </c>
      <c r="B18" s="15" t="s">
        <v>127</v>
      </c>
      <c r="C18" s="15" t="s">
        <v>128</v>
      </c>
      <c r="D18" s="14" t="s">
        <v>129</v>
      </c>
      <c r="E18" s="15" t="s">
        <v>17</v>
      </c>
      <c r="F18" s="22" t="str">
        <f ca="1">CONCATENATE("[…]", TEXT(NOW(),"dd/mm/yyy hh:mm:ss"))</f>
        <v>[…]11/12/2024 17:01:44</v>
      </c>
    </row>
    <row r="19" spans="1:6" x14ac:dyDescent="0.2">
      <c r="A19" s="15" t="s">
        <v>38</v>
      </c>
      <c r="B19" s="15" t="s">
        <v>130</v>
      </c>
      <c r="C19" s="15" t="s">
        <v>131</v>
      </c>
      <c r="D19" s="14" t="s">
        <v>129</v>
      </c>
      <c r="E19" s="15" t="s">
        <v>17</v>
      </c>
      <c r="F19" s="22" t="str">
        <f ca="1">MID(CELL("filename"),SEARCH("[",CELL("filename"))+1,SEARCH("]",CELL("filename"))-SEARCH("[",CELL("filename"))-1)</f>
        <v>PR24FM03 FD year 0 revenues.xlsx</v>
      </c>
    </row>
    <row r="20" spans="1:6" x14ac:dyDescent="0.2">
      <c r="A20" s="15" t="s">
        <v>38</v>
      </c>
      <c r="B20" s="15" t="s">
        <v>132</v>
      </c>
      <c r="C20" s="15" t="s">
        <v>133</v>
      </c>
      <c r="D20" s="14" t="s">
        <v>129</v>
      </c>
      <c r="E20" s="15" t="s">
        <v>17</v>
      </c>
      <c r="F20" s="22" t="str">
        <f>F_Inputs!$E$1</f>
        <v>Run on 05 Dec 2024 21:07</v>
      </c>
    </row>
    <row r="21" spans="1:6" x14ac:dyDescent="0.2">
      <c r="A21" s="15" t="s">
        <v>38</v>
      </c>
      <c r="B21" s="15" t="s">
        <v>134</v>
      </c>
      <c r="C21" s="15" t="s">
        <v>135</v>
      </c>
      <c r="D21" s="14" t="s">
        <v>37</v>
      </c>
      <c r="E21" s="15" t="s">
        <v>17</v>
      </c>
      <c r="F21" s="22">
        <v>0</v>
      </c>
    </row>
    <row r="22" spans="1:6" x14ac:dyDescent="0.2">
      <c r="A22" s="15" t="s">
        <v>39</v>
      </c>
      <c r="B22" s="15" t="s">
        <v>117</v>
      </c>
      <c r="C22" s="15" t="s">
        <v>118</v>
      </c>
      <c r="D22" s="15" t="s">
        <v>27</v>
      </c>
      <c r="E22" s="15" t="s">
        <v>17</v>
      </c>
      <c r="F22" s="22">
        <f>'Calculation 2'!L143</f>
        <v>2.2033244474630167</v>
      </c>
    </row>
    <row r="23" spans="1:6" x14ac:dyDescent="0.2">
      <c r="A23" s="15" t="s">
        <v>39</v>
      </c>
      <c r="B23" s="15" t="s">
        <v>119</v>
      </c>
      <c r="C23" s="15" t="s">
        <v>120</v>
      </c>
      <c r="D23" s="15" t="s">
        <v>27</v>
      </c>
      <c r="E23" s="15" t="s">
        <v>17</v>
      </c>
      <c r="F23" s="22">
        <f>'Calculation 2'!L144</f>
        <v>19.653044814829244</v>
      </c>
    </row>
    <row r="24" spans="1:6" x14ac:dyDescent="0.2">
      <c r="A24" s="15" t="s">
        <v>39</v>
      </c>
      <c r="B24" s="15" t="s">
        <v>121</v>
      </c>
      <c r="C24" s="15" t="s">
        <v>122</v>
      </c>
      <c r="D24" s="15" t="s">
        <v>27</v>
      </c>
      <c r="E24" s="15" t="s">
        <v>17</v>
      </c>
      <c r="F24" s="22">
        <f>'Calculation 2'!L145</f>
        <v>3.5699510028341268</v>
      </c>
    </row>
    <row r="25" spans="1:6" x14ac:dyDescent="0.2">
      <c r="A25" s="15" t="s">
        <v>39</v>
      </c>
      <c r="B25" s="15" t="s">
        <v>123</v>
      </c>
      <c r="C25" s="15" t="s">
        <v>124</v>
      </c>
      <c r="D25" s="15" t="s">
        <v>27</v>
      </c>
      <c r="E25" s="15" t="s">
        <v>17</v>
      </c>
      <c r="F25" s="22">
        <f>'Calculation 2'!L146</f>
        <v>0</v>
      </c>
    </row>
    <row r="26" spans="1:6" x14ac:dyDescent="0.2">
      <c r="A26" s="15" t="s">
        <v>39</v>
      </c>
      <c r="B26" s="15" t="s">
        <v>125</v>
      </c>
      <c r="C26" s="15" t="s">
        <v>126</v>
      </c>
      <c r="D26" s="15" t="s">
        <v>27</v>
      </c>
      <c r="E26" s="15" t="s">
        <v>17</v>
      </c>
    </row>
    <row r="27" spans="1:6" x14ac:dyDescent="0.2">
      <c r="A27" s="15" t="s">
        <v>39</v>
      </c>
      <c r="B27" s="15" t="s">
        <v>127</v>
      </c>
      <c r="C27" s="15" t="s">
        <v>128</v>
      </c>
      <c r="D27" s="14" t="s">
        <v>129</v>
      </c>
      <c r="E27" s="15" t="s">
        <v>17</v>
      </c>
      <c r="F27" s="22" t="str">
        <f ca="1">CONCATENATE("[…]", TEXT(NOW(),"dd/mm/yyy hh:mm:ss"))</f>
        <v>[…]11/12/2024 17:01:44</v>
      </c>
    </row>
    <row r="28" spans="1:6" x14ac:dyDescent="0.2">
      <c r="A28" s="15" t="s">
        <v>39</v>
      </c>
      <c r="B28" s="15" t="s">
        <v>130</v>
      </c>
      <c r="C28" s="15" t="s">
        <v>131</v>
      </c>
      <c r="D28" s="14" t="s">
        <v>129</v>
      </c>
      <c r="E28" s="15" t="s">
        <v>17</v>
      </c>
      <c r="F28" s="22" t="str">
        <f ca="1">MID(CELL("filename"),SEARCH("[",CELL("filename"))+1,SEARCH("]",CELL("filename"))-SEARCH("[",CELL("filename"))-1)</f>
        <v>PR24FM03 FD year 0 revenues.xlsx</v>
      </c>
    </row>
    <row r="29" spans="1:6" x14ac:dyDescent="0.2">
      <c r="A29" s="15" t="s">
        <v>39</v>
      </c>
      <c r="B29" s="15" t="s">
        <v>132</v>
      </c>
      <c r="C29" s="15" t="s">
        <v>133</v>
      </c>
      <c r="D29" s="14" t="s">
        <v>129</v>
      </c>
      <c r="E29" s="15" t="s">
        <v>17</v>
      </c>
      <c r="F29" s="22" t="str">
        <f>F_Inputs!$E$1</f>
        <v>Run on 05 Dec 2024 21:07</v>
      </c>
    </row>
    <row r="30" spans="1:6" x14ac:dyDescent="0.2">
      <c r="A30" s="15" t="s">
        <v>39</v>
      </c>
      <c r="B30" s="15" t="s">
        <v>134</v>
      </c>
      <c r="C30" s="15" t="s">
        <v>135</v>
      </c>
      <c r="D30" s="14" t="s">
        <v>37</v>
      </c>
      <c r="E30" s="15" t="s">
        <v>17</v>
      </c>
      <c r="F30" s="22">
        <v>0</v>
      </c>
    </row>
    <row r="31" spans="1:6" x14ac:dyDescent="0.2">
      <c r="A31" s="15" t="s">
        <v>40</v>
      </c>
      <c r="B31" s="15" t="s">
        <v>117</v>
      </c>
      <c r="C31" s="15" t="s">
        <v>118</v>
      </c>
      <c r="D31" s="15" t="s">
        <v>27</v>
      </c>
      <c r="E31" s="15" t="s">
        <v>17</v>
      </c>
      <c r="F31" s="22">
        <f>'Calculation 2'!L148</f>
        <v>124.36416438145855</v>
      </c>
    </row>
    <row r="32" spans="1:6" x14ac:dyDescent="0.2">
      <c r="A32" s="15" t="s">
        <v>40</v>
      </c>
      <c r="B32" s="15" t="s">
        <v>119</v>
      </c>
      <c r="C32" s="15" t="s">
        <v>120</v>
      </c>
      <c r="D32" s="15" t="s">
        <v>27</v>
      </c>
      <c r="E32" s="15" t="s">
        <v>17</v>
      </c>
      <c r="F32" s="22">
        <f>'Calculation 2'!L149</f>
        <v>346.34669764116416</v>
      </c>
    </row>
    <row r="33" spans="1:6" x14ac:dyDescent="0.2">
      <c r="A33" s="15" t="s">
        <v>40</v>
      </c>
      <c r="B33" s="15" t="s">
        <v>121</v>
      </c>
      <c r="C33" s="15" t="s">
        <v>122</v>
      </c>
      <c r="D33" s="15" t="s">
        <v>27</v>
      </c>
      <c r="E33" s="15" t="s">
        <v>17</v>
      </c>
      <c r="F33" s="22">
        <f>'Calculation 2'!L150</f>
        <v>283.72496552928038</v>
      </c>
    </row>
    <row r="34" spans="1:6" x14ac:dyDescent="0.2">
      <c r="A34" s="15" t="s">
        <v>40</v>
      </c>
      <c r="B34" s="15" t="s">
        <v>123</v>
      </c>
      <c r="C34" s="15" t="s">
        <v>124</v>
      </c>
      <c r="D34" s="15" t="s">
        <v>27</v>
      </c>
      <c r="E34" s="15" t="s">
        <v>17</v>
      </c>
      <c r="F34" s="22">
        <f>'Calculation 2'!L151</f>
        <v>0</v>
      </c>
    </row>
    <row r="35" spans="1:6" x14ac:dyDescent="0.2">
      <c r="A35" s="15" t="s">
        <v>40</v>
      </c>
      <c r="B35" s="15" t="s">
        <v>125</v>
      </c>
      <c r="C35" s="15" t="s">
        <v>126</v>
      </c>
      <c r="D35" s="15" t="s">
        <v>27</v>
      </c>
      <c r="E35" s="15" t="s">
        <v>17</v>
      </c>
    </row>
    <row r="36" spans="1:6" x14ac:dyDescent="0.2">
      <c r="A36" s="15" t="s">
        <v>40</v>
      </c>
      <c r="B36" s="15" t="s">
        <v>127</v>
      </c>
      <c r="C36" s="15" t="s">
        <v>128</v>
      </c>
      <c r="D36" s="14" t="s">
        <v>129</v>
      </c>
      <c r="E36" s="15" t="s">
        <v>17</v>
      </c>
      <c r="F36" s="22" t="str">
        <f ca="1">CONCATENATE("[…]", TEXT(NOW(),"dd/mm/yyy hh:mm:ss"))</f>
        <v>[…]11/12/2024 17:01:44</v>
      </c>
    </row>
    <row r="37" spans="1:6" x14ac:dyDescent="0.2">
      <c r="A37" s="15" t="s">
        <v>40</v>
      </c>
      <c r="B37" s="15" t="s">
        <v>130</v>
      </c>
      <c r="C37" s="15" t="s">
        <v>131</v>
      </c>
      <c r="D37" s="14" t="s">
        <v>129</v>
      </c>
      <c r="E37" s="15" t="s">
        <v>17</v>
      </c>
      <c r="F37" s="22" t="str">
        <f ca="1">MID(CELL("filename"),SEARCH("[",CELL("filename"))+1,SEARCH("]",CELL("filename"))-SEARCH("[",CELL("filename"))-1)</f>
        <v>PR24FM03 FD year 0 revenues.xlsx</v>
      </c>
    </row>
    <row r="38" spans="1:6" x14ac:dyDescent="0.2">
      <c r="A38" s="15" t="s">
        <v>40</v>
      </c>
      <c r="B38" s="15" t="s">
        <v>132</v>
      </c>
      <c r="C38" s="15" t="s">
        <v>133</v>
      </c>
      <c r="D38" s="14" t="s">
        <v>129</v>
      </c>
      <c r="E38" s="15" t="s">
        <v>17</v>
      </c>
      <c r="F38" s="22" t="str">
        <f>F_Inputs!$E$1</f>
        <v>Run on 05 Dec 2024 21:07</v>
      </c>
    </row>
    <row r="39" spans="1:6" x14ac:dyDescent="0.2">
      <c r="A39" s="15" t="s">
        <v>40</v>
      </c>
      <c r="B39" s="15" t="s">
        <v>134</v>
      </c>
      <c r="C39" s="15" t="s">
        <v>135</v>
      </c>
      <c r="D39" s="14" t="s">
        <v>37</v>
      </c>
      <c r="E39" s="15" t="s">
        <v>17</v>
      </c>
      <c r="F39" s="22">
        <v>0</v>
      </c>
    </row>
    <row r="40" spans="1:6" x14ac:dyDescent="0.2">
      <c r="A40" s="15" t="s">
        <v>41</v>
      </c>
      <c r="B40" s="15" t="s">
        <v>117</v>
      </c>
      <c r="C40" s="15" t="s">
        <v>118</v>
      </c>
      <c r="D40" s="15" t="s">
        <v>27</v>
      </c>
      <c r="E40" s="15" t="s">
        <v>17</v>
      </c>
      <c r="F40" s="22">
        <f>'Calculation 2'!L153</f>
        <v>132.06048391481625</v>
      </c>
    </row>
    <row r="41" spans="1:6" x14ac:dyDescent="0.2">
      <c r="A41" s="15" t="s">
        <v>41</v>
      </c>
      <c r="B41" s="15" t="s">
        <v>119</v>
      </c>
      <c r="C41" s="15" t="s">
        <v>120</v>
      </c>
      <c r="D41" s="15" t="s">
        <v>27</v>
      </c>
      <c r="E41" s="15" t="s">
        <v>17</v>
      </c>
      <c r="F41" s="22">
        <f>'Calculation 2'!L154</f>
        <v>741.30319965303943</v>
      </c>
    </row>
    <row r="42" spans="1:6" x14ac:dyDescent="0.2">
      <c r="A42" s="15" t="s">
        <v>41</v>
      </c>
      <c r="B42" s="15" t="s">
        <v>121</v>
      </c>
      <c r="C42" s="15" t="s">
        <v>122</v>
      </c>
      <c r="D42" s="15" t="s">
        <v>27</v>
      </c>
      <c r="E42" s="15" t="s">
        <v>17</v>
      </c>
      <c r="F42" s="22">
        <f>'Calculation 2'!L155</f>
        <v>865.40430596679528</v>
      </c>
    </row>
    <row r="43" spans="1:6" x14ac:dyDescent="0.2">
      <c r="A43" s="15" t="s">
        <v>41</v>
      </c>
      <c r="B43" s="15" t="s">
        <v>123</v>
      </c>
      <c r="C43" s="15" t="s">
        <v>124</v>
      </c>
      <c r="D43" s="15" t="s">
        <v>27</v>
      </c>
      <c r="E43" s="15" t="s">
        <v>17</v>
      </c>
      <c r="F43" s="22">
        <f>'Calculation 2'!L156</f>
        <v>0</v>
      </c>
    </row>
    <row r="44" spans="1:6" x14ac:dyDescent="0.2">
      <c r="A44" s="15" t="s">
        <v>41</v>
      </c>
      <c r="B44" s="15" t="s">
        <v>125</v>
      </c>
      <c r="C44" s="15" t="s">
        <v>126</v>
      </c>
      <c r="D44" s="15" t="s">
        <v>27</v>
      </c>
      <c r="E44" s="15" t="s">
        <v>17</v>
      </c>
    </row>
    <row r="45" spans="1:6" x14ac:dyDescent="0.2">
      <c r="A45" s="15" t="s">
        <v>41</v>
      </c>
      <c r="B45" s="15" t="s">
        <v>127</v>
      </c>
      <c r="C45" s="15" t="s">
        <v>128</v>
      </c>
      <c r="D45" s="14" t="s">
        <v>129</v>
      </c>
      <c r="E45" s="15" t="s">
        <v>17</v>
      </c>
      <c r="F45" s="22" t="str">
        <f ca="1">CONCATENATE("[…]", TEXT(NOW(),"dd/mm/yyy hh:mm:ss"))</f>
        <v>[…]11/12/2024 17:01:44</v>
      </c>
    </row>
    <row r="46" spans="1:6" x14ac:dyDescent="0.2">
      <c r="A46" s="15" t="s">
        <v>41</v>
      </c>
      <c r="B46" s="15" t="s">
        <v>130</v>
      </c>
      <c r="C46" s="15" t="s">
        <v>131</v>
      </c>
      <c r="D46" s="14" t="s">
        <v>129</v>
      </c>
      <c r="E46" s="15" t="s">
        <v>17</v>
      </c>
      <c r="F46" s="22" t="str">
        <f ca="1">MID(CELL("filename"),SEARCH("[",CELL("filename"))+1,SEARCH("]",CELL("filename"))-SEARCH("[",CELL("filename"))-1)</f>
        <v>PR24FM03 FD year 0 revenues.xlsx</v>
      </c>
    </row>
    <row r="47" spans="1:6" x14ac:dyDescent="0.2">
      <c r="A47" s="15" t="s">
        <v>41</v>
      </c>
      <c r="B47" s="15" t="s">
        <v>132</v>
      </c>
      <c r="C47" s="15" t="s">
        <v>133</v>
      </c>
      <c r="D47" s="14" t="s">
        <v>129</v>
      </c>
      <c r="E47" s="15" t="s">
        <v>17</v>
      </c>
      <c r="F47" s="22" t="str">
        <f>F_Inputs!$E$1</f>
        <v>Run on 05 Dec 2024 21:07</v>
      </c>
    </row>
    <row r="48" spans="1:6" x14ac:dyDescent="0.2">
      <c r="A48" s="15" t="s">
        <v>41</v>
      </c>
      <c r="B48" s="15" t="s">
        <v>134</v>
      </c>
      <c r="C48" s="15" t="s">
        <v>135</v>
      </c>
      <c r="D48" s="14" t="s">
        <v>37</v>
      </c>
      <c r="E48" s="15" t="s">
        <v>17</v>
      </c>
      <c r="F48" s="22">
        <v>0</v>
      </c>
    </row>
    <row r="49" spans="1:6" x14ac:dyDescent="0.2">
      <c r="A49" s="15" t="s">
        <v>42</v>
      </c>
      <c r="B49" s="15" t="s">
        <v>117</v>
      </c>
      <c r="C49" s="15" t="s">
        <v>118</v>
      </c>
      <c r="D49" s="15" t="s">
        <v>27</v>
      </c>
      <c r="E49" s="15" t="s">
        <v>17</v>
      </c>
      <c r="F49" s="22">
        <f>'Calculation 2'!L158</f>
        <v>30.790756676782717</v>
      </c>
    </row>
    <row r="50" spans="1:6" x14ac:dyDescent="0.2">
      <c r="A50" s="15" t="s">
        <v>42</v>
      </c>
      <c r="B50" s="15" t="s">
        <v>119</v>
      </c>
      <c r="C50" s="15" t="s">
        <v>120</v>
      </c>
      <c r="D50" s="15" t="s">
        <v>27</v>
      </c>
      <c r="E50" s="15" t="s">
        <v>17</v>
      </c>
      <c r="F50" s="22">
        <f>'Calculation 2'!L159</f>
        <v>191.33266459943496</v>
      </c>
    </row>
    <row r="51" spans="1:6" x14ac:dyDescent="0.2">
      <c r="A51" s="15" t="s">
        <v>42</v>
      </c>
      <c r="B51" s="15" t="s">
        <v>121</v>
      </c>
      <c r="C51" s="15" t="s">
        <v>122</v>
      </c>
      <c r="D51" s="15" t="s">
        <v>27</v>
      </c>
      <c r="E51" s="15" t="s">
        <v>17</v>
      </c>
      <c r="F51" s="22">
        <f>'Calculation 2'!L160</f>
        <v>491.52994761603151</v>
      </c>
    </row>
    <row r="52" spans="1:6" x14ac:dyDescent="0.2">
      <c r="A52" s="15" t="s">
        <v>42</v>
      </c>
      <c r="B52" s="15" t="s">
        <v>123</v>
      </c>
      <c r="C52" s="15" t="s">
        <v>124</v>
      </c>
      <c r="D52" s="15" t="s">
        <v>27</v>
      </c>
      <c r="E52" s="15" t="s">
        <v>17</v>
      </c>
      <c r="F52" s="22">
        <f>'Calculation 2'!L161</f>
        <v>0</v>
      </c>
    </row>
    <row r="53" spans="1:6" x14ac:dyDescent="0.2">
      <c r="A53" s="15" t="s">
        <v>42</v>
      </c>
      <c r="B53" s="15" t="s">
        <v>125</v>
      </c>
      <c r="C53" s="15" t="s">
        <v>126</v>
      </c>
      <c r="D53" s="15" t="s">
        <v>27</v>
      </c>
      <c r="E53" s="15" t="s">
        <v>17</v>
      </c>
    </row>
    <row r="54" spans="1:6" x14ac:dyDescent="0.2">
      <c r="A54" s="15" t="s">
        <v>42</v>
      </c>
      <c r="B54" s="15" t="s">
        <v>127</v>
      </c>
      <c r="C54" s="15" t="s">
        <v>128</v>
      </c>
      <c r="D54" s="14" t="s">
        <v>129</v>
      </c>
      <c r="E54" s="15" t="s">
        <v>17</v>
      </c>
      <c r="F54" s="22" t="str">
        <f ca="1">CONCATENATE("[…]", TEXT(NOW(),"dd/mm/yyy hh:mm:ss"))</f>
        <v>[…]11/12/2024 17:01:44</v>
      </c>
    </row>
    <row r="55" spans="1:6" x14ac:dyDescent="0.2">
      <c r="A55" s="15" t="s">
        <v>42</v>
      </c>
      <c r="B55" s="15" t="s">
        <v>130</v>
      </c>
      <c r="C55" s="15" t="s">
        <v>131</v>
      </c>
      <c r="D55" s="14" t="s">
        <v>129</v>
      </c>
      <c r="E55" s="15" t="s">
        <v>17</v>
      </c>
      <c r="F55" s="22" t="str">
        <f ca="1">MID(CELL("filename"),SEARCH("[",CELL("filename"))+1,SEARCH("]",CELL("filename"))-SEARCH("[",CELL("filename"))-1)</f>
        <v>PR24FM03 FD year 0 revenues.xlsx</v>
      </c>
    </row>
    <row r="56" spans="1:6" x14ac:dyDescent="0.2">
      <c r="A56" s="15" t="s">
        <v>42</v>
      </c>
      <c r="B56" s="15" t="s">
        <v>132</v>
      </c>
      <c r="C56" s="15" t="s">
        <v>133</v>
      </c>
      <c r="D56" s="14" t="s">
        <v>129</v>
      </c>
      <c r="E56" s="15" t="s">
        <v>17</v>
      </c>
      <c r="F56" s="22" t="str">
        <f>F_Inputs!$E$1</f>
        <v>Run on 05 Dec 2024 21:07</v>
      </c>
    </row>
    <row r="57" spans="1:6" x14ac:dyDescent="0.2">
      <c r="A57" s="15" t="s">
        <v>42</v>
      </c>
      <c r="B57" s="15" t="s">
        <v>134</v>
      </c>
      <c r="C57" s="15" t="s">
        <v>135</v>
      </c>
      <c r="D57" s="14" t="s">
        <v>37</v>
      </c>
      <c r="E57" s="15" t="s">
        <v>17</v>
      </c>
      <c r="F57" s="22">
        <v>0</v>
      </c>
    </row>
    <row r="58" spans="1:6" x14ac:dyDescent="0.2">
      <c r="A58" s="15" t="s">
        <v>43</v>
      </c>
      <c r="B58" s="15" t="s">
        <v>117</v>
      </c>
      <c r="C58" s="15" t="s">
        <v>118</v>
      </c>
      <c r="D58" s="15" t="s">
        <v>27</v>
      </c>
      <c r="E58" s="15" t="s">
        <v>17</v>
      </c>
      <c r="F58" s="22">
        <f>'Calculation 2'!L163</f>
        <v>106.91138326935381</v>
      </c>
    </row>
    <row r="59" spans="1:6" x14ac:dyDescent="0.2">
      <c r="A59" s="15" t="s">
        <v>43</v>
      </c>
      <c r="B59" s="15" t="s">
        <v>119</v>
      </c>
      <c r="C59" s="15" t="s">
        <v>120</v>
      </c>
      <c r="D59" s="15" t="s">
        <v>27</v>
      </c>
      <c r="E59" s="15" t="s">
        <v>17</v>
      </c>
      <c r="F59" s="22">
        <f>'Calculation 2'!L164</f>
        <v>927.17758567622661</v>
      </c>
    </row>
    <row r="60" spans="1:6" x14ac:dyDescent="0.2">
      <c r="A60" s="15" t="s">
        <v>43</v>
      </c>
      <c r="B60" s="15" t="s">
        <v>121</v>
      </c>
      <c r="C60" s="15" t="s">
        <v>122</v>
      </c>
      <c r="D60" s="15" t="s">
        <v>27</v>
      </c>
      <c r="E60" s="15" t="s">
        <v>17</v>
      </c>
      <c r="F60" s="22">
        <f>'Calculation 2'!L165</f>
        <v>906.04995815343864</v>
      </c>
    </row>
    <row r="61" spans="1:6" x14ac:dyDescent="0.2">
      <c r="A61" s="15" t="s">
        <v>43</v>
      </c>
      <c r="B61" s="15" t="s">
        <v>123</v>
      </c>
      <c r="C61" s="15" t="s">
        <v>124</v>
      </c>
      <c r="D61" s="15" t="s">
        <v>27</v>
      </c>
      <c r="E61" s="15" t="s">
        <v>17</v>
      </c>
      <c r="F61" s="22">
        <f>'Calculation 2'!L166</f>
        <v>45.214244518500244</v>
      </c>
    </row>
    <row r="62" spans="1:6" x14ac:dyDescent="0.2">
      <c r="A62" s="15" t="s">
        <v>43</v>
      </c>
      <c r="B62" s="15" t="s">
        <v>125</v>
      </c>
      <c r="C62" s="15" t="s">
        <v>126</v>
      </c>
      <c r="D62" s="15" t="s">
        <v>27</v>
      </c>
      <c r="E62" s="15" t="s">
        <v>17</v>
      </c>
    </row>
    <row r="63" spans="1:6" x14ac:dyDescent="0.2">
      <c r="A63" s="15" t="s">
        <v>43</v>
      </c>
      <c r="B63" s="15" t="s">
        <v>127</v>
      </c>
      <c r="C63" s="15" t="s">
        <v>128</v>
      </c>
      <c r="D63" s="14" t="s">
        <v>129</v>
      </c>
      <c r="E63" s="15" t="s">
        <v>17</v>
      </c>
      <c r="F63" s="22" t="str">
        <f ca="1">CONCATENATE("[…]", TEXT(NOW(),"dd/mm/yyy hh:mm:ss"))</f>
        <v>[…]11/12/2024 17:01:44</v>
      </c>
    </row>
    <row r="64" spans="1:6" x14ac:dyDescent="0.2">
      <c r="A64" s="15" t="s">
        <v>43</v>
      </c>
      <c r="B64" s="15" t="s">
        <v>130</v>
      </c>
      <c r="C64" s="15" t="s">
        <v>131</v>
      </c>
      <c r="D64" s="14" t="s">
        <v>129</v>
      </c>
      <c r="E64" s="15" t="s">
        <v>17</v>
      </c>
      <c r="F64" s="22" t="str">
        <f ca="1">MID(CELL("filename"),SEARCH("[",CELL("filename"))+1,SEARCH("]",CELL("filename"))-SEARCH("[",CELL("filename"))-1)</f>
        <v>PR24FM03 FD year 0 revenues.xlsx</v>
      </c>
    </row>
    <row r="65" spans="1:6" x14ac:dyDescent="0.2">
      <c r="A65" s="15" t="s">
        <v>43</v>
      </c>
      <c r="B65" s="15" t="s">
        <v>132</v>
      </c>
      <c r="C65" s="15" t="s">
        <v>133</v>
      </c>
      <c r="D65" s="14" t="s">
        <v>129</v>
      </c>
      <c r="E65" s="15" t="s">
        <v>17</v>
      </c>
      <c r="F65" s="22" t="str">
        <f>F_Inputs!$E$1</f>
        <v>Run on 05 Dec 2024 21:07</v>
      </c>
    </row>
    <row r="66" spans="1:6" x14ac:dyDescent="0.2">
      <c r="A66" s="15" t="s">
        <v>43</v>
      </c>
      <c r="B66" s="15" t="s">
        <v>134</v>
      </c>
      <c r="C66" s="15" t="s">
        <v>135</v>
      </c>
      <c r="D66" s="14" t="s">
        <v>37</v>
      </c>
      <c r="E66" s="15" t="s">
        <v>17</v>
      </c>
      <c r="F66" s="22">
        <v>0</v>
      </c>
    </row>
    <row r="67" spans="1:6" x14ac:dyDescent="0.2">
      <c r="A67" s="15" t="s">
        <v>44</v>
      </c>
      <c r="B67" s="15" t="s">
        <v>117</v>
      </c>
      <c r="C67" s="15" t="s">
        <v>118</v>
      </c>
      <c r="D67" s="15" t="s">
        <v>27</v>
      </c>
      <c r="E67" s="15" t="s">
        <v>17</v>
      </c>
      <c r="F67" s="22">
        <f>'Calculation 2'!L168</f>
        <v>127.2385447645465</v>
      </c>
    </row>
    <row r="68" spans="1:6" x14ac:dyDescent="0.2">
      <c r="A68" s="15" t="s">
        <v>44</v>
      </c>
      <c r="B68" s="15" t="s">
        <v>119</v>
      </c>
      <c r="C68" s="15" t="s">
        <v>120</v>
      </c>
      <c r="D68" s="15" t="s">
        <v>27</v>
      </c>
      <c r="E68" s="15" t="s">
        <v>17</v>
      </c>
      <c r="F68" s="22">
        <f>'Calculation 2'!L169</f>
        <v>665.1622029104617</v>
      </c>
    </row>
    <row r="69" spans="1:6" x14ac:dyDescent="0.2">
      <c r="A69" s="15" t="s">
        <v>44</v>
      </c>
      <c r="B69" s="15" t="s">
        <v>121</v>
      </c>
      <c r="C69" s="15" t="s">
        <v>122</v>
      </c>
      <c r="D69" s="15" t="s">
        <v>27</v>
      </c>
      <c r="E69" s="15" t="s">
        <v>17</v>
      </c>
      <c r="F69" s="22">
        <f>'Calculation 2'!L170</f>
        <v>879.28848617226561</v>
      </c>
    </row>
    <row r="70" spans="1:6" x14ac:dyDescent="0.2">
      <c r="A70" s="15" t="s">
        <v>44</v>
      </c>
      <c r="B70" s="15" t="s">
        <v>123</v>
      </c>
      <c r="C70" s="15" t="s">
        <v>124</v>
      </c>
      <c r="D70" s="15" t="s">
        <v>27</v>
      </c>
      <c r="E70" s="15" t="s">
        <v>17</v>
      </c>
      <c r="F70" s="22">
        <f>'Calculation 2'!L171</f>
        <v>0</v>
      </c>
    </row>
    <row r="71" spans="1:6" x14ac:dyDescent="0.2">
      <c r="A71" s="15" t="s">
        <v>44</v>
      </c>
      <c r="B71" s="15" t="s">
        <v>125</v>
      </c>
      <c r="C71" s="15" t="s">
        <v>126</v>
      </c>
      <c r="D71" s="15" t="s">
        <v>27</v>
      </c>
      <c r="E71" s="15" t="s">
        <v>17</v>
      </c>
    </row>
    <row r="72" spans="1:6" x14ac:dyDescent="0.2">
      <c r="A72" s="15" t="s">
        <v>44</v>
      </c>
      <c r="B72" s="15" t="s">
        <v>127</v>
      </c>
      <c r="C72" s="15" t="s">
        <v>128</v>
      </c>
      <c r="D72" s="14" t="s">
        <v>129</v>
      </c>
      <c r="E72" s="15" t="s">
        <v>17</v>
      </c>
      <c r="F72" s="22" t="str">
        <f ca="1">CONCATENATE("[…]", TEXT(NOW(),"dd/mm/yyy hh:mm:ss"))</f>
        <v>[…]11/12/2024 17:01:44</v>
      </c>
    </row>
    <row r="73" spans="1:6" x14ac:dyDescent="0.2">
      <c r="A73" s="15" t="s">
        <v>44</v>
      </c>
      <c r="B73" s="15" t="s">
        <v>130</v>
      </c>
      <c r="C73" s="15" t="s">
        <v>131</v>
      </c>
      <c r="D73" s="14" t="s">
        <v>129</v>
      </c>
      <c r="E73" s="15" t="s">
        <v>17</v>
      </c>
      <c r="F73" s="22" t="str">
        <f ca="1">MID(CELL("filename"),SEARCH("[",CELL("filename"))+1,SEARCH("]",CELL("filename"))-SEARCH("[",CELL("filename"))-1)</f>
        <v>PR24FM03 FD year 0 revenues.xlsx</v>
      </c>
    </row>
    <row r="74" spans="1:6" x14ac:dyDescent="0.2">
      <c r="A74" s="15" t="s">
        <v>44</v>
      </c>
      <c r="B74" s="15" t="s">
        <v>132</v>
      </c>
      <c r="C74" s="15" t="s">
        <v>133</v>
      </c>
      <c r="D74" s="14" t="s">
        <v>129</v>
      </c>
      <c r="E74" s="15" t="s">
        <v>17</v>
      </c>
      <c r="F74" s="22" t="str">
        <f>F_Inputs!$E$1</f>
        <v>Run on 05 Dec 2024 21:07</v>
      </c>
    </row>
    <row r="75" spans="1:6" x14ac:dyDescent="0.2">
      <c r="A75" s="15" t="s">
        <v>44</v>
      </c>
      <c r="B75" s="15" t="s">
        <v>134</v>
      </c>
      <c r="C75" s="15" t="s">
        <v>135</v>
      </c>
      <c r="D75" s="14" t="s">
        <v>37</v>
      </c>
      <c r="E75" s="15" t="s">
        <v>17</v>
      </c>
      <c r="F75" s="22">
        <v>0</v>
      </c>
    </row>
    <row r="76" spans="1:6" x14ac:dyDescent="0.2">
      <c r="A76" s="15" t="s">
        <v>45</v>
      </c>
      <c r="B76" s="15" t="s">
        <v>117</v>
      </c>
      <c r="C76" s="15" t="s">
        <v>118</v>
      </c>
      <c r="D76" s="15" t="s">
        <v>27</v>
      </c>
      <c r="E76" s="15" t="s">
        <v>17</v>
      </c>
      <c r="F76" s="22">
        <f>'Calculation 2'!L173</f>
        <v>21.62109085359528</v>
      </c>
    </row>
    <row r="77" spans="1:6" x14ac:dyDescent="0.2">
      <c r="A77" s="15" t="s">
        <v>45</v>
      </c>
      <c r="B77" s="15" t="s">
        <v>119</v>
      </c>
      <c r="C77" s="15" t="s">
        <v>120</v>
      </c>
      <c r="D77" s="15" t="s">
        <v>27</v>
      </c>
      <c r="E77" s="15" t="s">
        <v>17</v>
      </c>
      <c r="F77" s="22">
        <f>'Calculation 2'!L174</f>
        <v>175.89642222583967</v>
      </c>
    </row>
    <row r="78" spans="1:6" x14ac:dyDescent="0.2">
      <c r="A78" s="15" t="s">
        <v>45</v>
      </c>
      <c r="B78" s="15" t="s">
        <v>121</v>
      </c>
      <c r="C78" s="15" t="s">
        <v>122</v>
      </c>
      <c r="D78" s="15" t="s">
        <v>27</v>
      </c>
      <c r="E78" s="15" t="s">
        <v>17</v>
      </c>
      <c r="F78" s="22">
        <f>'Calculation 2'!L175</f>
        <v>298.58186988790743</v>
      </c>
    </row>
    <row r="79" spans="1:6" x14ac:dyDescent="0.2">
      <c r="A79" s="15" t="s">
        <v>45</v>
      </c>
      <c r="B79" s="15" t="s">
        <v>123</v>
      </c>
      <c r="C79" s="15" t="s">
        <v>124</v>
      </c>
      <c r="D79" s="15" t="s">
        <v>27</v>
      </c>
      <c r="E79" s="15" t="s">
        <v>17</v>
      </c>
      <c r="F79" s="22">
        <f>'Calculation 2'!L176</f>
        <v>0</v>
      </c>
    </row>
    <row r="80" spans="1:6" x14ac:dyDescent="0.2">
      <c r="A80" s="15" t="s">
        <v>45</v>
      </c>
      <c r="B80" s="15" t="s">
        <v>125</v>
      </c>
      <c r="C80" s="15" t="s">
        <v>126</v>
      </c>
      <c r="D80" s="15" t="s">
        <v>27</v>
      </c>
      <c r="E80" s="15" t="s">
        <v>17</v>
      </c>
    </row>
    <row r="81" spans="1:6" x14ac:dyDescent="0.2">
      <c r="A81" s="15" t="s">
        <v>45</v>
      </c>
      <c r="B81" s="15" t="s">
        <v>127</v>
      </c>
      <c r="C81" s="15" t="s">
        <v>128</v>
      </c>
      <c r="D81" s="14" t="s">
        <v>129</v>
      </c>
      <c r="E81" s="15" t="s">
        <v>17</v>
      </c>
      <c r="F81" s="22" t="str">
        <f ca="1">CONCATENATE("[…]", TEXT(NOW(),"dd/mm/yyy hh:mm:ss"))</f>
        <v>[…]11/12/2024 17:01:44</v>
      </c>
    </row>
    <row r="82" spans="1:6" x14ac:dyDescent="0.2">
      <c r="A82" s="15" t="s">
        <v>45</v>
      </c>
      <c r="B82" s="15" t="s">
        <v>130</v>
      </c>
      <c r="C82" s="15" t="s">
        <v>131</v>
      </c>
      <c r="D82" s="14" t="s">
        <v>129</v>
      </c>
      <c r="E82" s="15" t="s">
        <v>17</v>
      </c>
      <c r="F82" s="22" t="str">
        <f ca="1">MID(CELL("filename"),SEARCH("[",CELL("filename"))+1,SEARCH("]",CELL("filename"))-SEARCH("[",CELL("filename"))-1)</f>
        <v>PR24FM03 FD year 0 revenues.xlsx</v>
      </c>
    </row>
    <row r="83" spans="1:6" x14ac:dyDescent="0.2">
      <c r="A83" s="15" t="s">
        <v>45</v>
      </c>
      <c r="B83" s="15" t="s">
        <v>132</v>
      </c>
      <c r="C83" s="15" t="s">
        <v>133</v>
      </c>
      <c r="D83" s="14" t="s">
        <v>129</v>
      </c>
      <c r="E83" s="15" t="s">
        <v>17</v>
      </c>
      <c r="F83" s="22" t="str">
        <f>F_Inputs!$E$1</f>
        <v>Run on 05 Dec 2024 21:07</v>
      </c>
    </row>
    <row r="84" spans="1:6" x14ac:dyDescent="0.2">
      <c r="A84" s="15" t="s">
        <v>45</v>
      </c>
      <c r="B84" s="15" t="s">
        <v>134</v>
      </c>
      <c r="C84" s="15" t="s">
        <v>135</v>
      </c>
      <c r="D84" s="14" t="s">
        <v>37</v>
      </c>
      <c r="E84" s="15" t="s">
        <v>17</v>
      </c>
      <c r="F84" s="22">
        <v>0</v>
      </c>
    </row>
    <row r="85" spans="1:6" x14ac:dyDescent="0.2">
      <c r="A85" s="15" t="s">
        <v>46</v>
      </c>
      <c r="B85" s="15" t="s">
        <v>117</v>
      </c>
      <c r="C85" s="15" t="s">
        <v>118</v>
      </c>
      <c r="D85" s="15" t="s">
        <v>27</v>
      </c>
      <c r="E85" s="15" t="s">
        <v>17</v>
      </c>
      <c r="F85" s="22">
        <f>'Calculation 2'!L178</f>
        <v>78.6970860104</v>
      </c>
    </row>
    <row r="86" spans="1:6" x14ac:dyDescent="0.2">
      <c r="A86" s="15" t="s">
        <v>46</v>
      </c>
      <c r="B86" s="15" t="s">
        <v>119</v>
      </c>
      <c r="C86" s="15" t="s">
        <v>120</v>
      </c>
      <c r="D86" s="15" t="s">
        <v>27</v>
      </c>
      <c r="E86" s="15" t="s">
        <v>17</v>
      </c>
      <c r="F86" s="22">
        <f>'Calculation 2'!L179</f>
        <v>470.25775538674094</v>
      </c>
    </row>
    <row r="87" spans="1:6" x14ac:dyDescent="0.2">
      <c r="A87" s="15" t="s">
        <v>46</v>
      </c>
      <c r="B87" s="15" t="s">
        <v>121</v>
      </c>
      <c r="C87" s="15" t="s">
        <v>122</v>
      </c>
      <c r="D87" s="15" t="s">
        <v>27</v>
      </c>
      <c r="E87" s="15" t="s">
        <v>17</v>
      </c>
      <c r="F87" s="22">
        <f>'Calculation 2'!L180</f>
        <v>520.33490757145455</v>
      </c>
    </row>
    <row r="88" spans="1:6" x14ac:dyDescent="0.2">
      <c r="A88" s="15" t="s">
        <v>46</v>
      </c>
      <c r="B88" s="15" t="s">
        <v>123</v>
      </c>
      <c r="C88" s="15" t="s">
        <v>124</v>
      </c>
      <c r="D88" s="15" t="s">
        <v>27</v>
      </c>
      <c r="E88" s="15" t="s">
        <v>17</v>
      </c>
      <c r="F88" s="22">
        <f>'Calculation 2'!L181</f>
        <v>0</v>
      </c>
    </row>
    <row r="89" spans="1:6" x14ac:dyDescent="0.2">
      <c r="A89" s="15" t="s">
        <v>46</v>
      </c>
      <c r="B89" s="15" t="s">
        <v>125</v>
      </c>
      <c r="C89" s="15" t="s">
        <v>126</v>
      </c>
      <c r="D89" s="15" t="s">
        <v>27</v>
      </c>
      <c r="E89" s="15" t="s">
        <v>17</v>
      </c>
    </row>
    <row r="90" spans="1:6" x14ac:dyDescent="0.2">
      <c r="A90" s="15" t="s">
        <v>46</v>
      </c>
      <c r="B90" s="15" t="s">
        <v>127</v>
      </c>
      <c r="C90" s="15" t="s">
        <v>128</v>
      </c>
      <c r="D90" s="14" t="s">
        <v>129</v>
      </c>
      <c r="E90" s="15" t="s">
        <v>17</v>
      </c>
      <c r="F90" s="22" t="str">
        <f ca="1">CONCATENATE("[…]", TEXT(NOW(),"dd/mm/yyy hh:mm:ss"))</f>
        <v>[…]11/12/2024 17:01:44</v>
      </c>
    </row>
    <row r="91" spans="1:6" x14ac:dyDescent="0.2">
      <c r="A91" s="15" t="s">
        <v>46</v>
      </c>
      <c r="B91" s="15" t="s">
        <v>130</v>
      </c>
      <c r="C91" s="15" t="s">
        <v>131</v>
      </c>
      <c r="D91" s="14" t="s">
        <v>129</v>
      </c>
      <c r="E91" s="15" t="s">
        <v>17</v>
      </c>
      <c r="F91" s="22" t="str">
        <f ca="1">MID(CELL("filename"),SEARCH("[",CELL("filename"))+1,SEARCH("]",CELL("filename"))-SEARCH("[",CELL("filename"))-1)</f>
        <v>PR24FM03 FD year 0 revenues.xlsx</v>
      </c>
    </row>
    <row r="92" spans="1:6" x14ac:dyDescent="0.2">
      <c r="A92" s="15" t="s">
        <v>46</v>
      </c>
      <c r="B92" s="15" t="s">
        <v>132</v>
      </c>
      <c r="C92" s="15" t="s">
        <v>133</v>
      </c>
      <c r="D92" s="14" t="s">
        <v>129</v>
      </c>
      <c r="E92" s="15" t="s">
        <v>17</v>
      </c>
      <c r="F92" s="22" t="str">
        <f>F_Inputs!$E$1</f>
        <v>Run on 05 Dec 2024 21:07</v>
      </c>
    </row>
    <row r="93" spans="1:6" x14ac:dyDescent="0.2">
      <c r="A93" s="15" t="s">
        <v>46</v>
      </c>
      <c r="B93" s="15" t="s">
        <v>134</v>
      </c>
      <c r="C93" s="15" t="s">
        <v>135</v>
      </c>
      <c r="D93" s="14" t="s">
        <v>37</v>
      </c>
      <c r="E93" s="15" t="s">
        <v>17</v>
      </c>
      <c r="F93" s="22">
        <v>0</v>
      </c>
    </row>
    <row r="94" spans="1:6" x14ac:dyDescent="0.2">
      <c r="A94" s="15" t="s">
        <v>47</v>
      </c>
      <c r="B94" s="15" t="s">
        <v>117</v>
      </c>
      <c r="C94" s="15" t="s">
        <v>118</v>
      </c>
      <c r="D94" s="15" t="s">
        <v>27</v>
      </c>
      <c r="E94" s="15" t="s">
        <v>17</v>
      </c>
      <c r="F94" s="22">
        <f>'Calculation 2'!L183</f>
        <v>54.99211705594918</v>
      </c>
    </row>
    <row r="95" spans="1:6" x14ac:dyDescent="0.2">
      <c r="A95" s="15" t="s">
        <v>47</v>
      </c>
      <c r="B95" s="15" t="s">
        <v>119</v>
      </c>
      <c r="C95" s="15" t="s">
        <v>120</v>
      </c>
      <c r="D95" s="15" t="s">
        <v>27</v>
      </c>
      <c r="E95" s="15" t="s">
        <v>17</v>
      </c>
      <c r="F95" s="22">
        <f>'Calculation 2'!L184</f>
        <v>257.57805541281465</v>
      </c>
    </row>
    <row r="96" spans="1:6" x14ac:dyDescent="0.2">
      <c r="A96" s="15" t="s">
        <v>47</v>
      </c>
      <c r="B96" s="15" t="s">
        <v>121</v>
      </c>
      <c r="C96" s="15" t="s">
        <v>122</v>
      </c>
      <c r="D96" s="15" t="s">
        <v>27</v>
      </c>
      <c r="E96" s="15" t="s">
        <v>17</v>
      </c>
      <c r="F96" s="22">
        <f>'Calculation 2'!L185</f>
        <v>0</v>
      </c>
    </row>
    <row r="97" spans="1:6" x14ac:dyDescent="0.2">
      <c r="A97" s="15" t="s">
        <v>47</v>
      </c>
      <c r="B97" s="15" t="s">
        <v>123</v>
      </c>
      <c r="C97" s="15" t="s">
        <v>124</v>
      </c>
      <c r="D97" s="15" t="s">
        <v>27</v>
      </c>
      <c r="E97" s="15" t="s">
        <v>17</v>
      </c>
      <c r="F97" s="22">
        <f>'Calculation 2'!L186</f>
        <v>0</v>
      </c>
    </row>
    <row r="98" spans="1:6" x14ac:dyDescent="0.2">
      <c r="A98" s="15" t="s">
        <v>47</v>
      </c>
      <c r="B98" s="15" t="s">
        <v>125</v>
      </c>
      <c r="C98" s="15" t="s">
        <v>126</v>
      </c>
      <c r="D98" s="15" t="s">
        <v>27</v>
      </c>
      <c r="E98" s="15" t="s">
        <v>17</v>
      </c>
    </row>
    <row r="99" spans="1:6" x14ac:dyDescent="0.2">
      <c r="A99" s="15" t="s">
        <v>47</v>
      </c>
      <c r="B99" s="15" t="s">
        <v>127</v>
      </c>
      <c r="C99" s="15" t="s">
        <v>128</v>
      </c>
      <c r="D99" s="14" t="s">
        <v>129</v>
      </c>
      <c r="E99" s="15" t="s">
        <v>17</v>
      </c>
      <c r="F99" s="22" t="str">
        <f ca="1">CONCATENATE("[…]", TEXT(NOW(),"dd/mm/yyy hh:mm:ss"))</f>
        <v>[…]11/12/2024 17:01:44</v>
      </c>
    </row>
    <row r="100" spans="1:6" x14ac:dyDescent="0.2">
      <c r="A100" s="15" t="s">
        <v>47</v>
      </c>
      <c r="B100" s="15" t="s">
        <v>130</v>
      </c>
      <c r="C100" s="15" t="s">
        <v>131</v>
      </c>
      <c r="D100" s="14" t="s">
        <v>129</v>
      </c>
      <c r="E100" s="15" t="s">
        <v>17</v>
      </c>
      <c r="F100" s="22" t="str">
        <f ca="1">MID(CELL("filename"),SEARCH("[",CELL("filename"))+1,SEARCH("]",CELL("filename"))-SEARCH("[",CELL("filename"))-1)</f>
        <v>PR24FM03 FD year 0 revenues.xlsx</v>
      </c>
    </row>
    <row r="101" spans="1:6" x14ac:dyDescent="0.2">
      <c r="A101" s="15" t="s">
        <v>47</v>
      </c>
      <c r="B101" s="15" t="s">
        <v>132</v>
      </c>
      <c r="C101" s="15" t="s">
        <v>133</v>
      </c>
      <c r="D101" s="14" t="s">
        <v>129</v>
      </c>
      <c r="E101" s="15" t="s">
        <v>17</v>
      </c>
      <c r="F101" s="22" t="str">
        <f>F_Inputs!$E$1</f>
        <v>Run on 05 Dec 2024 21:07</v>
      </c>
    </row>
    <row r="102" spans="1:6" x14ac:dyDescent="0.2">
      <c r="A102" s="15" t="s">
        <v>47</v>
      </c>
      <c r="B102" s="15" t="s">
        <v>134</v>
      </c>
      <c r="C102" s="15" t="s">
        <v>135</v>
      </c>
      <c r="D102" s="14" t="s">
        <v>37</v>
      </c>
      <c r="E102" s="15" t="s">
        <v>17</v>
      </c>
      <c r="F102" s="22">
        <v>0</v>
      </c>
    </row>
    <row r="103" spans="1:6" x14ac:dyDescent="0.2">
      <c r="A103" s="15" t="s">
        <v>48</v>
      </c>
      <c r="B103" s="15" t="s">
        <v>117</v>
      </c>
      <c r="C103" s="15" t="s">
        <v>118</v>
      </c>
      <c r="D103" s="15" t="s">
        <v>27</v>
      </c>
      <c r="E103" s="15" t="s">
        <v>17</v>
      </c>
      <c r="F103" s="22">
        <f>'Calculation 2'!L188</f>
        <v>6.6375234716443101</v>
      </c>
    </row>
    <row r="104" spans="1:6" x14ac:dyDescent="0.2">
      <c r="A104" s="15" t="s">
        <v>48</v>
      </c>
      <c r="B104" s="15" t="s">
        <v>119</v>
      </c>
      <c r="C104" s="15" t="s">
        <v>120</v>
      </c>
      <c r="D104" s="15" t="s">
        <v>27</v>
      </c>
      <c r="E104" s="15" t="s">
        <v>17</v>
      </c>
      <c r="F104" s="22">
        <f>'Calculation 2'!L189</f>
        <v>34.071167829141785</v>
      </c>
    </row>
    <row r="105" spans="1:6" x14ac:dyDescent="0.2">
      <c r="A105" s="15" t="s">
        <v>48</v>
      </c>
      <c r="B105" s="15" t="s">
        <v>121</v>
      </c>
      <c r="C105" s="15" t="s">
        <v>122</v>
      </c>
      <c r="D105" s="15" t="s">
        <v>27</v>
      </c>
      <c r="E105" s="15" t="s">
        <v>17</v>
      </c>
      <c r="F105" s="22">
        <f>'Calculation 2'!L190</f>
        <v>0</v>
      </c>
    </row>
    <row r="106" spans="1:6" x14ac:dyDescent="0.2">
      <c r="A106" s="15" t="s">
        <v>48</v>
      </c>
      <c r="B106" s="15" t="s">
        <v>123</v>
      </c>
      <c r="C106" s="15" t="s">
        <v>124</v>
      </c>
      <c r="D106" s="15" t="s">
        <v>27</v>
      </c>
      <c r="E106" s="15" t="s">
        <v>17</v>
      </c>
      <c r="F106" s="22">
        <f>'Calculation 2'!L191</f>
        <v>0</v>
      </c>
    </row>
    <row r="107" spans="1:6" x14ac:dyDescent="0.2">
      <c r="A107" s="15" t="s">
        <v>48</v>
      </c>
      <c r="B107" s="15" t="s">
        <v>125</v>
      </c>
      <c r="C107" s="15" t="s">
        <v>126</v>
      </c>
      <c r="D107" s="15" t="s">
        <v>27</v>
      </c>
      <c r="E107" s="15" t="s">
        <v>17</v>
      </c>
    </row>
    <row r="108" spans="1:6" x14ac:dyDescent="0.2">
      <c r="A108" s="15" t="s">
        <v>48</v>
      </c>
      <c r="B108" s="15" t="s">
        <v>127</v>
      </c>
      <c r="C108" s="15" t="s">
        <v>128</v>
      </c>
      <c r="D108" s="14" t="s">
        <v>129</v>
      </c>
      <c r="E108" s="15" t="s">
        <v>17</v>
      </c>
      <c r="F108" s="22" t="str">
        <f ca="1">CONCATENATE("[…]", TEXT(NOW(),"dd/mm/yyy hh:mm:ss"))</f>
        <v>[…]11/12/2024 17:01:44</v>
      </c>
    </row>
    <row r="109" spans="1:6" x14ac:dyDescent="0.2">
      <c r="A109" s="15" t="s">
        <v>48</v>
      </c>
      <c r="B109" s="15" t="s">
        <v>130</v>
      </c>
      <c r="C109" s="15" t="s">
        <v>131</v>
      </c>
      <c r="D109" s="14" t="s">
        <v>129</v>
      </c>
      <c r="E109" s="15" t="s">
        <v>17</v>
      </c>
      <c r="F109" s="22" t="str">
        <f ca="1">MID(CELL("filename"),SEARCH("[",CELL("filename"))+1,SEARCH("]",CELL("filename"))-SEARCH("[",CELL("filename"))-1)</f>
        <v>PR24FM03 FD year 0 revenues.xlsx</v>
      </c>
    </row>
    <row r="110" spans="1:6" x14ac:dyDescent="0.2">
      <c r="A110" s="15" t="s">
        <v>48</v>
      </c>
      <c r="B110" s="15" t="s">
        <v>132</v>
      </c>
      <c r="C110" s="15" t="s">
        <v>133</v>
      </c>
      <c r="D110" s="14" t="s">
        <v>129</v>
      </c>
      <c r="E110" s="15" t="s">
        <v>17</v>
      </c>
      <c r="F110" s="22" t="str">
        <f>F_Inputs!$E$1</f>
        <v>Run on 05 Dec 2024 21:07</v>
      </c>
    </row>
    <row r="111" spans="1:6" x14ac:dyDescent="0.2">
      <c r="A111" s="15" t="s">
        <v>48</v>
      </c>
      <c r="B111" s="15" t="s">
        <v>134</v>
      </c>
      <c r="C111" s="15" t="s">
        <v>135</v>
      </c>
      <c r="D111" s="14" t="s">
        <v>37</v>
      </c>
      <c r="E111" s="15" t="s">
        <v>17</v>
      </c>
      <c r="F111" s="22">
        <v>0</v>
      </c>
    </row>
    <row r="112" spans="1:6" x14ac:dyDescent="0.2">
      <c r="A112" s="15" t="s">
        <v>49</v>
      </c>
      <c r="B112" s="15" t="s">
        <v>117</v>
      </c>
      <c r="C112" s="15" t="s">
        <v>118</v>
      </c>
      <c r="D112" s="15" t="s">
        <v>27</v>
      </c>
      <c r="E112" s="15" t="s">
        <v>17</v>
      </c>
      <c r="F112" s="22">
        <f>'Calculation 2'!L193</f>
        <v>24.240866965130643</v>
      </c>
    </row>
    <row r="113" spans="1:6" x14ac:dyDescent="0.2">
      <c r="A113" s="15" t="s">
        <v>49</v>
      </c>
      <c r="B113" s="15" t="s">
        <v>119</v>
      </c>
      <c r="C113" s="15" t="s">
        <v>120</v>
      </c>
      <c r="D113" s="15" t="s">
        <v>27</v>
      </c>
      <c r="E113" s="15" t="s">
        <v>17</v>
      </c>
      <c r="F113" s="22">
        <f>'Calculation 2'!L194</f>
        <v>223.95908287619889</v>
      </c>
    </row>
    <row r="114" spans="1:6" x14ac:dyDescent="0.2">
      <c r="A114" s="15" t="s">
        <v>49</v>
      </c>
      <c r="B114" s="15" t="s">
        <v>121</v>
      </c>
      <c r="C114" s="15" t="s">
        <v>122</v>
      </c>
      <c r="D114" s="15" t="s">
        <v>27</v>
      </c>
      <c r="E114" s="15" t="s">
        <v>17</v>
      </c>
      <c r="F114" s="22">
        <f>'Calculation 2'!L195</f>
        <v>0</v>
      </c>
    </row>
    <row r="115" spans="1:6" x14ac:dyDescent="0.2">
      <c r="A115" s="15" t="s">
        <v>49</v>
      </c>
      <c r="B115" s="15" t="s">
        <v>123</v>
      </c>
      <c r="C115" s="15" t="s">
        <v>124</v>
      </c>
      <c r="D115" s="15" t="s">
        <v>27</v>
      </c>
      <c r="E115" s="15" t="s">
        <v>17</v>
      </c>
      <c r="F115" s="22">
        <f>'Calculation 2'!L196</f>
        <v>0</v>
      </c>
    </row>
    <row r="116" spans="1:6" x14ac:dyDescent="0.2">
      <c r="A116" s="15" t="s">
        <v>49</v>
      </c>
      <c r="B116" s="15" t="s">
        <v>125</v>
      </c>
      <c r="C116" s="15" t="s">
        <v>126</v>
      </c>
      <c r="D116" s="15" t="s">
        <v>27</v>
      </c>
      <c r="E116" s="15" t="s">
        <v>17</v>
      </c>
    </row>
    <row r="117" spans="1:6" x14ac:dyDescent="0.2">
      <c r="A117" s="15" t="s">
        <v>49</v>
      </c>
      <c r="B117" s="15" t="s">
        <v>127</v>
      </c>
      <c r="C117" s="15" t="s">
        <v>128</v>
      </c>
      <c r="D117" s="14" t="s">
        <v>129</v>
      </c>
      <c r="E117" s="15" t="s">
        <v>17</v>
      </c>
      <c r="F117" s="22" t="str">
        <f ca="1">CONCATENATE("[…]", TEXT(NOW(),"dd/mm/yyy hh:mm:ss"))</f>
        <v>[…]11/12/2024 17:01:44</v>
      </c>
    </row>
    <row r="118" spans="1:6" x14ac:dyDescent="0.2">
      <c r="A118" s="15" t="s">
        <v>49</v>
      </c>
      <c r="B118" s="15" t="s">
        <v>130</v>
      </c>
      <c r="C118" s="15" t="s">
        <v>131</v>
      </c>
      <c r="D118" s="14" t="s">
        <v>129</v>
      </c>
      <c r="E118" s="15" t="s">
        <v>17</v>
      </c>
      <c r="F118" s="22" t="str">
        <f ca="1">MID(CELL("filename"),SEARCH("[",CELL("filename"))+1,SEARCH("]",CELL("filename"))-SEARCH("[",CELL("filename"))-1)</f>
        <v>PR24FM03 FD year 0 revenues.xlsx</v>
      </c>
    </row>
    <row r="119" spans="1:6" x14ac:dyDescent="0.2">
      <c r="A119" s="15" t="s">
        <v>49</v>
      </c>
      <c r="B119" s="15" t="s">
        <v>132</v>
      </c>
      <c r="C119" s="15" t="s">
        <v>133</v>
      </c>
      <c r="D119" s="14" t="s">
        <v>129</v>
      </c>
      <c r="E119" s="15" t="s">
        <v>17</v>
      </c>
      <c r="F119" s="22" t="str">
        <f>F_Inputs!$E$1</f>
        <v>Run on 05 Dec 2024 21:07</v>
      </c>
    </row>
    <row r="120" spans="1:6" x14ac:dyDescent="0.2">
      <c r="A120" s="15" t="s">
        <v>49</v>
      </c>
      <c r="B120" s="15" t="s">
        <v>134</v>
      </c>
      <c r="C120" s="15" t="s">
        <v>135</v>
      </c>
      <c r="D120" s="14" t="s">
        <v>37</v>
      </c>
      <c r="E120" s="15" t="s">
        <v>17</v>
      </c>
      <c r="F120" s="22">
        <v>0</v>
      </c>
    </row>
    <row r="121" spans="1:6" x14ac:dyDescent="0.2">
      <c r="A121" s="15" t="s">
        <v>50</v>
      </c>
      <c r="B121" s="15" t="s">
        <v>117</v>
      </c>
      <c r="C121" s="15" t="s">
        <v>118</v>
      </c>
      <c r="D121" s="15" t="s">
        <v>27</v>
      </c>
      <c r="E121" s="15" t="s">
        <v>17</v>
      </c>
      <c r="F121" s="22">
        <f>'Calculation 2'!L198</f>
        <v>11.354534696420091</v>
      </c>
    </row>
    <row r="122" spans="1:6" x14ac:dyDescent="0.2">
      <c r="A122" s="15" t="s">
        <v>50</v>
      </c>
      <c r="B122" s="15" t="s">
        <v>119</v>
      </c>
      <c r="C122" s="15" t="s">
        <v>120</v>
      </c>
      <c r="D122" s="15" t="s">
        <v>27</v>
      </c>
      <c r="E122" s="15" t="s">
        <v>17</v>
      </c>
      <c r="F122" s="22">
        <f>'Calculation 2'!L199</f>
        <v>114.09047473700905</v>
      </c>
    </row>
    <row r="123" spans="1:6" x14ac:dyDescent="0.2">
      <c r="A123" s="15" t="s">
        <v>50</v>
      </c>
      <c r="B123" s="15" t="s">
        <v>121</v>
      </c>
      <c r="C123" s="15" t="s">
        <v>122</v>
      </c>
      <c r="D123" s="15" t="s">
        <v>27</v>
      </c>
      <c r="E123" s="15" t="s">
        <v>17</v>
      </c>
      <c r="F123" s="22">
        <f>'Calculation 2'!L200</f>
        <v>0</v>
      </c>
    </row>
    <row r="124" spans="1:6" x14ac:dyDescent="0.2">
      <c r="A124" s="15" t="s">
        <v>50</v>
      </c>
      <c r="B124" s="15" t="s">
        <v>123</v>
      </c>
      <c r="C124" s="15" t="s">
        <v>124</v>
      </c>
      <c r="D124" s="15" t="s">
        <v>27</v>
      </c>
      <c r="E124" s="15" t="s">
        <v>17</v>
      </c>
      <c r="F124" s="22">
        <f>'Calculation 2'!L201</f>
        <v>0</v>
      </c>
    </row>
    <row r="125" spans="1:6" x14ac:dyDescent="0.2">
      <c r="A125" s="15" t="s">
        <v>50</v>
      </c>
      <c r="B125" s="15" t="s">
        <v>125</v>
      </c>
      <c r="C125" s="15" t="s">
        <v>126</v>
      </c>
      <c r="D125" s="15" t="s">
        <v>27</v>
      </c>
      <c r="E125" s="15" t="s">
        <v>17</v>
      </c>
    </row>
    <row r="126" spans="1:6" x14ac:dyDescent="0.2">
      <c r="A126" s="15" t="s">
        <v>50</v>
      </c>
      <c r="B126" s="15" t="s">
        <v>127</v>
      </c>
      <c r="C126" s="15" t="s">
        <v>128</v>
      </c>
      <c r="D126" s="14" t="s">
        <v>129</v>
      </c>
      <c r="E126" s="15" t="s">
        <v>17</v>
      </c>
      <c r="F126" s="22" t="str">
        <f ca="1">CONCATENATE("[…]", TEXT(NOW(),"dd/mm/yyy hh:mm:ss"))</f>
        <v>[…]11/12/2024 17:01:44</v>
      </c>
    </row>
    <row r="127" spans="1:6" x14ac:dyDescent="0.2">
      <c r="A127" s="15" t="s">
        <v>50</v>
      </c>
      <c r="B127" s="15" t="s">
        <v>130</v>
      </c>
      <c r="C127" s="15" t="s">
        <v>131</v>
      </c>
      <c r="D127" s="14" t="s">
        <v>129</v>
      </c>
      <c r="E127" s="15" t="s">
        <v>17</v>
      </c>
      <c r="F127" s="22" t="str">
        <f ca="1">MID(CELL("filename"),SEARCH("[",CELL("filename"))+1,SEARCH("]",CELL("filename"))-SEARCH("[",CELL("filename"))-1)</f>
        <v>PR24FM03 FD year 0 revenues.xlsx</v>
      </c>
    </row>
    <row r="128" spans="1:6" x14ac:dyDescent="0.2">
      <c r="A128" s="15" t="s">
        <v>50</v>
      </c>
      <c r="B128" s="15" t="s">
        <v>132</v>
      </c>
      <c r="C128" s="15" t="s">
        <v>133</v>
      </c>
      <c r="D128" s="14" t="s">
        <v>129</v>
      </c>
      <c r="E128" s="15" t="s">
        <v>17</v>
      </c>
      <c r="F128" s="22" t="str">
        <f>F_Inputs!$E$1</f>
        <v>Run on 05 Dec 2024 21:07</v>
      </c>
    </row>
    <row r="129" spans="1:6" x14ac:dyDescent="0.2">
      <c r="A129" s="15" t="s">
        <v>50</v>
      </c>
      <c r="B129" s="15" t="s">
        <v>134</v>
      </c>
      <c r="C129" s="15" t="s">
        <v>135</v>
      </c>
      <c r="D129" s="14" t="s">
        <v>37</v>
      </c>
      <c r="E129" s="15" t="s">
        <v>17</v>
      </c>
      <c r="F129" s="22">
        <v>0</v>
      </c>
    </row>
    <row r="130" spans="1:6" x14ac:dyDescent="0.2">
      <c r="A130" s="15" t="s">
        <v>51</v>
      </c>
      <c r="B130" s="15" t="s">
        <v>117</v>
      </c>
      <c r="C130" s="15" t="s">
        <v>118</v>
      </c>
      <c r="D130" s="15" t="s">
        <v>27</v>
      </c>
      <c r="E130" s="15" t="s">
        <v>17</v>
      </c>
      <c r="F130" s="22">
        <f>'Calculation 2'!L203</f>
        <v>5.9378713111703458</v>
      </c>
    </row>
    <row r="131" spans="1:6" x14ac:dyDescent="0.2">
      <c r="A131" s="15" t="s">
        <v>51</v>
      </c>
      <c r="B131" s="15" t="s">
        <v>119</v>
      </c>
      <c r="C131" s="15" t="s">
        <v>120</v>
      </c>
      <c r="D131" s="15" t="s">
        <v>27</v>
      </c>
      <c r="E131" s="15" t="s">
        <v>17</v>
      </c>
      <c r="F131" s="22">
        <f>'Calculation 2'!L204</f>
        <v>56.144532440923086</v>
      </c>
    </row>
    <row r="132" spans="1:6" x14ac:dyDescent="0.2">
      <c r="A132" s="15" t="s">
        <v>51</v>
      </c>
      <c r="B132" s="15" t="s">
        <v>121</v>
      </c>
      <c r="C132" s="15" t="s">
        <v>122</v>
      </c>
      <c r="D132" s="15" t="s">
        <v>27</v>
      </c>
      <c r="E132" s="15" t="s">
        <v>17</v>
      </c>
      <c r="F132" s="22">
        <f>'Calculation 2'!L205</f>
        <v>0</v>
      </c>
    </row>
    <row r="133" spans="1:6" x14ac:dyDescent="0.2">
      <c r="A133" s="15" t="s">
        <v>51</v>
      </c>
      <c r="B133" s="15" t="s">
        <v>123</v>
      </c>
      <c r="C133" s="15" t="s">
        <v>124</v>
      </c>
      <c r="D133" s="15" t="s">
        <v>27</v>
      </c>
      <c r="E133" s="15" t="s">
        <v>17</v>
      </c>
      <c r="F133" s="22">
        <f>'Calculation 2'!L206</f>
        <v>0</v>
      </c>
    </row>
    <row r="134" spans="1:6" x14ac:dyDescent="0.2">
      <c r="A134" s="15" t="s">
        <v>51</v>
      </c>
      <c r="B134" s="15" t="s">
        <v>125</v>
      </c>
      <c r="C134" s="15" t="s">
        <v>126</v>
      </c>
      <c r="D134" s="15" t="s">
        <v>27</v>
      </c>
      <c r="E134" s="15" t="s">
        <v>17</v>
      </c>
    </row>
    <row r="135" spans="1:6" x14ac:dyDescent="0.2">
      <c r="A135" s="15" t="s">
        <v>51</v>
      </c>
      <c r="B135" s="15" t="s">
        <v>127</v>
      </c>
      <c r="C135" s="15" t="s">
        <v>128</v>
      </c>
      <c r="D135" s="14" t="s">
        <v>129</v>
      </c>
      <c r="E135" s="15" t="s">
        <v>17</v>
      </c>
      <c r="F135" s="22" t="str">
        <f ca="1">CONCATENATE("[…]", TEXT(NOW(),"dd/mm/yyy hh:mm:ss"))</f>
        <v>[…]11/12/2024 17:01:44</v>
      </c>
    </row>
    <row r="136" spans="1:6" x14ac:dyDescent="0.2">
      <c r="A136" s="15" t="s">
        <v>51</v>
      </c>
      <c r="B136" s="15" t="s">
        <v>130</v>
      </c>
      <c r="C136" s="15" t="s">
        <v>131</v>
      </c>
      <c r="D136" s="14" t="s">
        <v>129</v>
      </c>
      <c r="E136" s="15" t="s">
        <v>17</v>
      </c>
      <c r="F136" s="22" t="str">
        <f ca="1">MID(CELL("filename"),SEARCH("[",CELL("filename"))+1,SEARCH("]",CELL("filename"))-SEARCH("[",CELL("filename"))-1)</f>
        <v>PR24FM03 FD year 0 revenues.xlsx</v>
      </c>
    </row>
    <row r="137" spans="1:6" x14ac:dyDescent="0.2">
      <c r="A137" s="15" t="s">
        <v>51</v>
      </c>
      <c r="B137" s="15" t="s">
        <v>132</v>
      </c>
      <c r="C137" s="15" t="s">
        <v>133</v>
      </c>
      <c r="D137" s="14" t="s">
        <v>129</v>
      </c>
      <c r="E137" s="15" t="s">
        <v>17</v>
      </c>
      <c r="F137" s="22" t="str">
        <f>F_Inputs!$E$1</f>
        <v>Run on 05 Dec 2024 21:07</v>
      </c>
    </row>
    <row r="138" spans="1:6" x14ac:dyDescent="0.2">
      <c r="A138" s="15" t="s">
        <v>51</v>
      </c>
      <c r="B138" s="15" t="s">
        <v>134</v>
      </c>
      <c r="C138" s="15" t="s">
        <v>135</v>
      </c>
      <c r="D138" s="14" t="s">
        <v>37</v>
      </c>
      <c r="E138" s="15" t="s">
        <v>17</v>
      </c>
      <c r="F138" s="22">
        <v>0</v>
      </c>
    </row>
    <row r="139" spans="1:6" x14ac:dyDescent="0.2">
      <c r="A139" s="15" t="s">
        <v>111</v>
      </c>
      <c r="B139" s="15" t="s">
        <v>117</v>
      </c>
      <c r="C139" s="15" t="s">
        <v>118</v>
      </c>
      <c r="D139" s="15" t="s">
        <v>27</v>
      </c>
      <c r="E139" s="15" t="s">
        <v>17</v>
      </c>
      <c r="F139" s="22">
        <f>'Calculation 2'!L228</f>
        <v>21.75492731050587</v>
      </c>
    </row>
    <row r="140" spans="1:6" x14ac:dyDescent="0.2">
      <c r="A140" s="15" t="s">
        <v>111</v>
      </c>
      <c r="B140" s="15" t="s">
        <v>119</v>
      </c>
      <c r="C140" s="15" t="s">
        <v>120</v>
      </c>
      <c r="D140" s="15" t="s">
        <v>27</v>
      </c>
      <c r="E140" s="15" t="s">
        <v>17</v>
      </c>
      <c r="F140" s="22">
        <f>'Calculation 2'!L229</f>
        <v>236.42320742315491</v>
      </c>
    </row>
    <row r="141" spans="1:6" x14ac:dyDescent="0.2">
      <c r="A141" s="15" t="s">
        <v>111</v>
      </c>
      <c r="B141" s="15" t="s">
        <v>121</v>
      </c>
      <c r="C141" s="15" t="s">
        <v>122</v>
      </c>
      <c r="D141" s="15" t="s">
        <v>27</v>
      </c>
      <c r="E141" s="15" t="s">
        <v>17</v>
      </c>
      <c r="F141" s="22">
        <f>'Calculation 2'!L230</f>
        <v>249.28572374593602</v>
      </c>
    </row>
    <row r="142" spans="1:6" x14ac:dyDescent="0.2">
      <c r="A142" s="15" t="s">
        <v>111</v>
      </c>
      <c r="B142" s="15" t="s">
        <v>123</v>
      </c>
      <c r="C142" s="15" t="s">
        <v>124</v>
      </c>
      <c r="D142" s="15" t="s">
        <v>27</v>
      </c>
      <c r="E142" s="15" t="s">
        <v>17</v>
      </c>
      <c r="F142" s="22">
        <f>'Calculation 2'!L231</f>
        <v>26.856732073212278</v>
      </c>
    </row>
    <row r="143" spans="1:6" x14ac:dyDescent="0.2">
      <c r="A143" s="15" t="s">
        <v>111</v>
      </c>
      <c r="B143" s="15" t="s">
        <v>125</v>
      </c>
      <c r="C143" s="15" t="s">
        <v>126</v>
      </c>
      <c r="D143" s="15" t="s">
        <v>27</v>
      </c>
      <c r="E143" s="15" t="s">
        <v>17</v>
      </c>
      <c r="F143" s="22">
        <f>'Calculation 2'!L232</f>
        <v>105.99893149225448</v>
      </c>
    </row>
    <row r="144" spans="1:6" x14ac:dyDescent="0.2">
      <c r="A144" s="15" t="s">
        <v>111</v>
      </c>
      <c r="B144" s="15" t="s">
        <v>127</v>
      </c>
      <c r="C144" s="15" t="s">
        <v>128</v>
      </c>
      <c r="D144" s="14" t="s">
        <v>129</v>
      </c>
      <c r="E144" s="15" t="s">
        <v>17</v>
      </c>
      <c r="F144" s="22" t="str">
        <f ca="1">CONCATENATE("[…]", TEXT(NOW(),"dd/mm/yyy hh:mm:ss"))</f>
        <v>[…]11/12/2024 17:01:44</v>
      </c>
    </row>
    <row r="145" spans="1:6" x14ac:dyDescent="0.2">
      <c r="A145" s="15" t="s">
        <v>111</v>
      </c>
      <c r="B145" s="15" t="s">
        <v>130</v>
      </c>
      <c r="C145" s="15" t="s">
        <v>131</v>
      </c>
      <c r="D145" s="14" t="s">
        <v>129</v>
      </c>
      <c r="E145" s="15" t="s">
        <v>17</v>
      </c>
      <c r="F145" s="22" t="str">
        <f ca="1">MID(CELL("filename"),SEARCH("[",CELL("filename"))+1,SEARCH("]",CELL("filename"))-SEARCH("[",CELL("filename"))-1)</f>
        <v>PR24FM03 FD year 0 revenues.xlsx</v>
      </c>
    </row>
    <row r="146" spans="1:6" x14ac:dyDescent="0.2">
      <c r="A146" s="15" t="s">
        <v>111</v>
      </c>
      <c r="B146" s="15" t="s">
        <v>132</v>
      </c>
      <c r="C146" s="15" t="s">
        <v>133</v>
      </c>
      <c r="D146" s="14" t="s">
        <v>129</v>
      </c>
      <c r="E146" s="15" t="s">
        <v>17</v>
      </c>
      <c r="F146" s="22" t="str">
        <f>F_Inputs!$E$1</f>
        <v>Run on 05 Dec 2024 21:07</v>
      </c>
    </row>
    <row r="147" spans="1:6" x14ac:dyDescent="0.2">
      <c r="A147" s="15" t="s">
        <v>111</v>
      </c>
      <c r="B147" s="15" t="s">
        <v>134</v>
      </c>
      <c r="C147" s="15" t="s">
        <v>135</v>
      </c>
      <c r="D147" s="14" t="s">
        <v>37</v>
      </c>
      <c r="E147" s="15" t="s">
        <v>17</v>
      </c>
      <c r="F147" s="22">
        <v>0</v>
      </c>
    </row>
  </sheetData>
  <phoneticPr fontId="15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&amp;L&amp;F&amp;C&amp;A&amp;ROFFICIAL</oddHeader>
    <oddFooter>&amp;LPrinted on &amp;D at &amp;T&amp;CPage &amp;P of &amp;N Pages&amp;ROfwat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 xmlns="fadac89a-56fa-4a3d-a427-8ae1dcb95347" xsi:nil="true"/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976A8E1F-5CD2-4A22-BA1B-2770285C7C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dac89a-56fa-4a3d-a427-8ae1dcb95347"/>
    <ds:schemaRef ds:uri="71c95305-930c-4d63-9794-2d6443430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E90610-D2CB-4AC5-9C3D-B043BF768C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34F5CA-E992-4F5C-917F-B8D405A79078}">
  <ds:schemaRefs>
    <ds:schemaRef ds:uri="http://schemas.microsoft.com/office/infopath/2007/PartnerControls"/>
    <ds:schemaRef ds:uri="http://purl.org/dc/elements/1.1/"/>
    <ds:schemaRef ds:uri="fadac89a-56fa-4a3d-a427-8ae1dcb95347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71c95305-930c-4d63-9794-2d644343057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F_Inputs</vt:lpstr>
      <vt:lpstr>Calculation 1</vt:lpstr>
      <vt:lpstr>Calculation 2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2024-12-10T17:35:43Z</dcterms:created>
  <dcterms:modified xsi:type="dcterms:W3CDTF">2024-12-11T17:01:50Z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