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fileSharing readOnlyRecommended="1"/>
  <workbookPr filterPrivacy="1" showInkAnnotation="0" codeName="ThisWorkbook" defaultThemeVersion="124226"/>
  <xr:revisionPtr revIDLastSave="9" documentId="115_{03A8A9ED-0ABB-4769-8EE2-DD0127CEBE9E}" xr6:coauthVersionLast="47" xr6:coauthVersionMax="47" xr10:uidLastSave="{62097F8B-F869-408B-837D-37519442951B}"/>
  <bookViews>
    <workbookView xWindow="43080" yWindow="-120" windowWidth="29040" windowHeight="15720" tabRatio="710" xr2:uid="{00000000-000D-0000-FFFF-FFFF00000000}"/>
  </bookViews>
  <sheets>
    <sheet name="Cover" sheetId="17" r:id="rId1"/>
    <sheet name="Style Guide" sheetId="2" r:id="rId2"/>
    <sheet name="ToC" sheetId="13" r:id="rId3"/>
    <sheet name="Validation" sheetId="30" r:id="rId4"/>
    <sheet name="F_Inputs" sheetId="39" r:id="rId5"/>
    <sheet name="InpOverride" sheetId="35" r:id="rId6"/>
    <sheet name="Inp_active PR24" sheetId="33" r:id="rId7"/>
    <sheet name="InitialBalance" sheetId="26" r:id="rId8"/>
    <sheet name="RunOffRate" sheetId="27" r:id="rId9"/>
    <sheet name="RealRPIBasedWACC" sheetId="29" r:id="rId10"/>
    <sheet name="RealCPIHBasedWACC" sheetId="28" r:id="rId11"/>
    <sheet name="BYR" sheetId="38" r:id="rId12"/>
    <sheet name="InpR" sheetId="7" r:id="rId13"/>
    <sheet name="Time" sheetId="8" r:id="rId14"/>
    <sheet name="Index" sheetId="16" r:id="rId15"/>
    <sheet name="Calcs-WR" sheetId="21" r:id="rId16"/>
    <sheet name="Calcs-WN" sheetId="12" r:id="rId17"/>
    <sheet name="Calcs-WWN" sheetId="22" r:id="rId18"/>
    <sheet name="Calcs-BR" sheetId="23" r:id="rId19"/>
    <sheet name="Calcs-DMMY" sheetId="24" r:id="rId20"/>
    <sheet name="Adjustments" sheetId="20" r:id="rId21"/>
    <sheet name="Checks" sheetId="9" r:id="rId22"/>
    <sheet name="F_Outputs" sheetId="25" r:id="rId23"/>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ChK_Tol">InpR!$F$128</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Titles" localSheetId="20">Adjustments!$A:$F,Adjustments!$1:$2</definedName>
    <definedName name="_xlnm.Print_Titles" localSheetId="18">'Calcs-BR'!$A:$F,'Calcs-BR'!$1:$2</definedName>
    <definedName name="_xlnm.Print_Titles" localSheetId="19">'Calcs-DMMY'!$A:$F,'Calcs-DMMY'!$1:$2</definedName>
    <definedName name="_xlnm.Print_Titles" localSheetId="16">'Calcs-WN'!$A:$F,'Calcs-WN'!$1:$2</definedName>
    <definedName name="_xlnm.Print_Titles" localSheetId="15">'Calcs-WR'!$A:$F,'Calcs-WR'!$1:$2</definedName>
    <definedName name="_xlnm.Print_Titles" localSheetId="17">'Calcs-WWN'!$A:$F,'Calcs-WWN'!$1:$2</definedName>
    <definedName name="_xlnm.Print_Titles" localSheetId="21">Checks!$A:$F,Checks!$1:$3</definedName>
    <definedName name="_xlnm.Print_Titles" localSheetId="14">Index!$A:$F,Index!$1:$2</definedName>
    <definedName name="_xlnm.Print_Titles" localSheetId="12">InpR!$A:$F,InpR!$1:$3</definedName>
    <definedName name="_xlnm.Print_Titles" localSheetId="13">Time!$A:$F,Time!$1:$2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5" l="1"/>
  <c r="F6" i="25"/>
  <c r="F5" i="25"/>
  <c r="F4" i="25"/>
  <c r="G18" i="9"/>
  <c r="E18" i="9"/>
  <c r="G17" i="9"/>
  <c r="E17" i="9"/>
  <c r="G16" i="9"/>
  <c r="E16" i="9"/>
  <c r="G15" i="9"/>
  <c r="E15" i="9"/>
  <c r="G14" i="9"/>
  <c r="E14" i="9"/>
  <c r="G13" i="9"/>
  <c r="E13" i="9"/>
  <c r="J5" i="9"/>
  <c r="E5" i="9"/>
  <c r="E3" i="9"/>
  <c r="E2" i="9"/>
  <c r="A1" i="9"/>
  <c r="H5" i="13" s="1"/>
  <c r="G35" i="20"/>
  <c r="E35" i="20"/>
  <c r="G34" i="20"/>
  <c r="E34" i="20"/>
  <c r="G33" i="20"/>
  <c r="E33" i="20"/>
  <c r="H32" i="20"/>
  <c r="G32" i="20"/>
  <c r="E32" i="20"/>
  <c r="G29" i="20"/>
  <c r="E29" i="20"/>
  <c r="G28" i="20"/>
  <c r="E28" i="20"/>
  <c r="G27" i="20"/>
  <c r="E27" i="20"/>
  <c r="H26" i="20"/>
  <c r="G26" i="20"/>
  <c r="E26" i="20"/>
  <c r="G23" i="20"/>
  <c r="E23" i="20"/>
  <c r="G22" i="20"/>
  <c r="E22" i="20"/>
  <c r="G21" i="20"/>
  <c r="E21" i="20"/>
  <c r="H20" i="20"/>
  <c r="G20" i="20"/>
  <c r="E20" i="20"/>
  <c r="G17" i="20"/>
  <c r="E17" i="20"/>
  <c r="G16" i="20"/>
  <c r="E16" i="20"/>
  <c r="G15" i="20"/>
  <c r="E15" i="20"/>
  <c r="H14" i="20"/>
  <c r="G14" i="20"/>
  <c r="E14" i="20"/>
  <c r="G11" i="20"/>
  <c r="E11" i="20"/>
  <c r="G10" i="20"/>
  <c r="E10" i="20"/>
  <c r="G9" i="20"/>
  <c r="E9" i="20"/>
  <c r="H8" i="20"/>
  <c r="G8" i="20"/>
  <c r="E8" i="20"/>
  <c r="J6" i="20"/>
  <c r="E6" i="20"/>
  <c r="E3" i="20"/>
  <c r="E2" i="20"/>
  <c r="A1" i="20"/>
  <c r="F5" i="13" s="1"/>
  <c r="I317" i="24"/>
  <c r="G317" i="24"/>
  <c r="F317" i="24"/>
  <c r="E317" i="24"/>
  <c r="I316" i="24"/>
  <c r="G316" i="24"/>
  <c r="F316" i="24"/>
  <c r="E316" i="24"/>
  <c r="I312" i="24"/>
  <c r="G312" i="24"/>
  <c r="F312" i="24"/>
  <c r="E312" i="24"/>
  <c r="I311" i="24"/>
  <c r="G311" i="24"/>
  <c r="F311" i="24"/>
  <c r="E311" i="24"/>
  <c r="I310" i="24"/>
  <c r="G310" i="24"/>
  <c r="F310" i="24"/>
  <c r="E310" i="24"/>
  <c r="I303" i="24"/>
  <c r="G303" i="24"/>
  <c r="F303" i="24"/>
  <c r="E303" i="24"/>
  <c r="I302" i="24"/>
  <c r="G302" i="24"/>
  <c r="F302" i="24"/>
  <c r="E302" i="24"/>
  <c r="I297" i="24"/>
  <c r="H297" i="24"/>
  <c r="G297" i="24"/>
  <c r="F297" i="24"/>
  <c r="E297" i="24"/>
  <c r="I296" i="24"/>
  <c r="F296" i="24"/>
  <c r="E296" i="24"/>
  <c r="I291" i="24"/>
  <c r="H291" i="24"/>
  <c r="G291" i="24"/>
  <c r="F291" i="24"/>
  <c r="E291" i="24"/>
  <c r="I290" i="24"/>
  <c r="F290" i="24"/>
  <c r="E290" i="24"/>
  <c r="R286" i="24"/>
  <c r="R211" i="24" s="1"/>
  <c r="L286" i="24"/>
  <c r="K286" i="24"/>
  <c r="J286" i="24"/>
  <c r="I286" i="24"/>
  <c r="H286" i="24"/>
  <c r="G286" i="24"/>
  <c r="F286" i="24"/>
  <c r="E286" i="24"/>
  <c r="R285" i="24"/>
  <c r="Q285" i="24"/>
  <c r="P285" i="24"/>
  <c r="O285" i="24"/>
  <c r="N285" i="24"/>
  <c r="M285" i="24"/>
  <c r="L285" i="24"/>
  <c r="K285" i="24"/>
  <c r="J285" i="24"/>
  <c r="I285" i="24"/>
  <c r="H285" i="24"/>
  <c r="G285" i="24"/>
  <c r="F285" i="24"/>
  <c r="E285" i="24"/>
  <c r="G282" i="24"/>
  <c r="G281" i="24"/>
  <c r="G296" i="24" s="1"/>
  <c r="G280" i="24"/>
  <c r="G290" i="24" s="1"/>
  <c r="I279" i="24"/>
  <c r="H279" i="24"/>
  <c r="G279" i="24"/>
  <c r="F279" i="24"/>
  <c r="E279" i="24"/>
  <c r="I278" i="24"/>
  <c r="F278" i="24"/>
  <c r="E278" i="24"/>
  <c r="I277" i="24"/>
  <c r="H277" i="24"/>
  <c r="G277" i="24"/>
  <c r="F277" i="24"/>
  <c r="E277" i="24"/>
  <c r="I276" i="24"/>
  <c r="H276" i="24"/>
  <c r="G276" i="24"/>
  <c r="F276" i="24"/>
  <c r="E276" i="24"/>
  <c r="I271" i="24"/>
  <c r="H271" i="24"/>
  <c r="G271" i="24"/>
  <c r="F271" i="24"/>
  <c r="E271" i="24"/>
  <c r="I270" i="24"/>
  <c r="H270" i="24"/>
  <c r="G270" i="24"/>
  <c r="F270" i="24"/>
  <c r="E270" i="24"/>
  <c r="I267" i="24"/>
  <c r="H267" i="24"/>
  <c r="G267" i="24"/>
  <c r="F267" i="24"/>
  <c r="E267" i="24"/>
  <c r="I266" i="24"/>
  <c r="G266" i="24"/>
  <c r="F266" i="24"/>
  <c r="E266" i="24"/>
  <c r="R265" i="24"/>
  <c r="L265" i="24"/>
  <c r="K265" i="24"/>
  <c r="J265" i="24"/>
  <c r="I265" i="24"/>
  <c r="H265" i="24"/>
  <c r="G265" i="24"/>
  <c r="F265" i="24"/>
  <c r="E265" i="24"/>
  <c r="I262" i="24"/>
  <c r="H262" i="24"/>
  <c r="G262" i="24"/>
  <c r="F262" i="24"/>
  <c r="E262" i="24"/>
  <c r="I261" i="24"/>
  <c r="H261" i="24"/>
  <c r="G261" i="24"/>
  <c r="F261" i="24"/>
  <c r="E261" i="24"/>
  <c r="J260" i="24"/>
  <c r="I260" i="24"/>
  <c r="H260" i="24"/>
  <c r="G260" i="24"/>
  <c r="F260" i="24"/>
  <c r="E260" i="24"/>
  <c r="I256" i="24"/>
  <c r="H256" i="24"/>
  <c r="G256" i="24"/>
  <c r="F256" i="24"/>
  <c r="E256" i="24"/>
  <c r="J255" i="24"/>
  <c r="I253" i="24"/>
  <c r="G253" i="24"/>
  <c r="F253" i="24"/>
  <c r="E253" i="24"/>
  <c r="I250" i="24"/>
  <c r="H250" i="24"/>
  <c r="F250" i="24"/>
  <c r="I249" i="24"/>
  <c r="H249" i="24"/>
  <c r="G249" i="24"/>
  <c r="F249" i="24"/>
  <c r="E249" i="24"/>
  <c r="G248" i="24"/>
  <c r="E248" i="24"/>
  <c r="I245" i="24"/>
  <c r="H245" i="24"/>
  <c r="G245" i="24"/>
  <c r="F245" i="24"/>
  <c r="E245" i="24"/>
  <c r="I244" i="24"/>
  <c r="H244" i="24"/>
  <c r="G244" i="24"/>
  <c r="F244" i="24"/>
  <c r="E244" i="24"/>
  <c r="R243" i="24"/>
  <c r="L243" i="24"/>
  <c r="K243" i="24"/>
  <c r="J243" i="24"/>
  <c r="I243" i="24"/>
  <c r="H243" i="24"/>
  <c r="G243" i="24"/>
  <c r="F243" i="24"/>
  <c r="E243" i="24"/>
  <c r="I240" i="24"/>
  <c r="H240" i="24"/>
  <c r="G240" i="24"/>
  <c r="F240" i="24"/>
  <c r="E240" i="24"/>
  <c r="I239" i="24"/>
  <c r="H239" i="24"/>
  <c r="G239" i="24"/>
  <c r="F239" i="24"/>
  <c r="E239" i="24"/>
  <c r="J236" i="24"/>
  <c r="I236" i="24"/>
  <c r="H236" i="24"/>
  <c r="G236" i="24"/>
  <c r="F236" i="24"/>
  <c r="E236" i="24"/>
  <c r="I235" i="24"/>
  <c r="H235" i="24"/>
  <c r="G235" i="24"/>
  <c r="F235" i="24"/>
  <c r="E235" i="24"/>
  <c r="I225" i="24"/>
  <c r="G225" i="24"/>
  <c r="F225" i="24"/>
  <c r="E225" i="24"/>
  <c r="I224" i="24"/>
  <c r="G224" i="24"/>
  <c r="F224" i="24"/>
  <c r="E224" i="24"/>
  <c r="I220" i="24"/>
  <c r="H220" i="24"/>
  <c r="G220" i="24"/>
  <c r="F220" i="24"/>
  <c r="E220" i="24"/>
  <c r="I219" i="24"/>
  <c r="G219" i="24"/>
  <c r="F219" i="24"/>
  <c r="E219" i="24"/>
  <c r="I215" i="24"/>
  <c r="H215" i="24"/>
  <c r="G215" i="24"/>
  <c r="F215" i="24"/>
  <c r="E215" i="24"/>
  <c r="I214" i="24"/>
  <c r="G214" i="24"/>
  <c r="F214" i="24"/>
  <c r="E214" i="24"/>
  <c r="J211" i="24"/>
  <c r="R210" i="24"/>
  <c r="L210" i="24"/>
  <c r="K210" i="24"/>
  <c r="J210" i="24"/>
  <c r="I210" i="24"/>
  <c r="H210" i="24"/>
  <c r="G210" i="24"/>
  <c r="F210" i="24"/>
  <c r="E210" i="24"/>
  <c r="R209" i="24"/>
  <c r="Q209" i="24"/>
  <c r="P209" i="24"/>
  <c r="O209" i="24"/>
  <c r="N209" i="24"/>
  <c r="M209" i="24"/>
  <c r="L209" i="24"/>
  <c r="K209" i="24"/>
  <c r="J209" i="24"/>
  <c r="I209" i="24"/>
  <c r="H209" i="24"/>
  <c r="G209" i="24"/>
  <c r="F209" i="24"/>
  <c r="E209" i="24"/>
  <c r="I205" i="24"/>
  <c r="F205" i="24"/>
  <c r="I204" i="24"/>
  <c r="F204" i="24"/>
  <c r="I201" i="24"/>
  <c r="F201" i="24"/>
  <c r="I200" i="24"/>
  <c r="F200" i="24"/>
  <c r="I197" i="24"/>
  <c r="F197" i="24"/>
  <c r="I196" i="24"/>
  <c r="F196" i="24"/>
  <c r="E194" i="24"/>
  <c r="E205" i="24" s="1"/>
  <c r="G191" i="24"/>
  <c r="G204" i="24" s="1"/>
  <c r="E190" i="24"/>
  <c r="E200" i="24" s="1"/>
  <c r="E189" i="24"/>
  <c r="E196" i="24" s="1"/>
  <c r="I188" i="24"/>
  <c r="H188" i="24"/>
  <c r="G188" i="24"/>
  <c r="F188" i="24"/>
  <c r="E188" i="24"/>
  <c r="I187" i="24"/>
  <c r="F187" i="24"/>
  <c r="E187" i="24"/>
  <c r="F186" i="24"/>
  <c r="E186" i="24"/>
  <c r="E193" i="24" s="1"/>
  <c r="E201" i="24" s="1"/>
  <c r="H185" i="24"/>
  <c r="G185" i="24"/>
  <c r="I184" i="24"/>
  <c r="F184" i="24"/>
  <c r="E184" i="24"/>
  <c r="E191" i="24" s="1"/>
  <c r="E204" i="24" s="1"/>
  <c r="I183" i="24"/>
  <c r="H183" i="24"/>
  <c r="G183" i="24"/>
  <c r="F183" i="24"/>
  <c r="E183" i="24"/>
  <c r="I182" i="24"/>
  <c r="H182" i="24"/>
  <c r="G182" i="24"/>
  <c r="F182" i="24"/>
  <c r="E182" i="24"/>
  <c r="G177" i="24"/>
  <c r="F177" i="24"/>
  <c r="E177" i="24"/>
  <c r="I176" i="24"/>
  <c r="H176" i="24"/>
  <c r="G176" i="24"/>
  <c r="F176" i="24"/>
  <c r="E176" i="24"/>
  <c r="I171" i="24"/>
  <c r="H171" i="24"/>
  <c r="G171" i="24"/>
  <c r="F171" i="24"/>
  <c r="E171" i="24"/>
  <c r="I170" i="24"/>
  <c r="H170" i="24"/>
  <c r="G170" i="24"/>
  <c r="F170" i="24"/>
  <c r="E170" i="24"/>
  <c r="I169" i="24"/>
  <c r="H169" i="24"/>
  <c r="G169" i="24"/>
  <c r="F169" i="24"/>
  <c r="E169" i="24"/>
  <c r="R164" i="24"/>
  <c r="L164" i="24"/>
  <c r="K164" i="24"/>
  <c r="J164" i="24"/>
  <c r="I164" i="24"/>
  <c r="F164" i="24"/>
  <c r="E164" i="24"/>
  <c r="I163" i="24"/>
  <c r="G163" i="24"/>
  <c r="F163" i="24"/>
  <c r="E163" i="24"/>
  <c r="G161" i="24"/>
  <c r="I160" i="24"/>
  <c r="G160" i="24"/>
  <c r="F160" i="24"/>
  <c r="E160" i="24"/>
  <c r="I159" i="24"/>
  <c r="F159" i="24"/>
  <c r="E159" i="24"/>
  <c r="I156" i="24"/>
  <c r="H156" i="24"/>
  <c r="G156" i="24"/>
  <c r="F156" i="24"/>
  <c r="E156" i="24"/>
  <c r="I155" i="24"/>
  <c r="H155" i="24"/>
  <c r="G155" i="24"/>
  <c r="F155" i="24"/>
  <c r="E155" i="24"/>
  <c r="I152" i="24"/>
  <c r="H152" i="24"/>
  <c r="G152" i="24"/>
  <c r="F152" i="24"/>
  <c r="E152" i="24"/>
  <c r="I151" i="24"/>
  <c r="G151" i="24"/>
  <c r="F151" i="24"/>
  <c r="E151" i="24"/>
  <c r="R150" i="24"/>
  <c r="L150" i="24"/>
  <c r="K150" i="24"/>
  <c r="J150" i="24"/>
  <c r="I150" i="24"/>
  <c r="H150" i="24"/>
  <c r="G150" i="24"/>
  <c r="F150" i="24"/>
  <c r="E150" i="24"/>
  <c r="I147" i="24"/>
  <c r="H147" i="24"/>
  <c r="G147" i="24"/>
  <c r="F147" i="24"/>
  <c r="E147" i="24"/>
  <c r="I146" i="24"/>
  <c r="H146" i="24"/>
  <c r="G146" i="24"/>
  <c r="F146" i="24"/>
  <c r="E146" i="24"/>
  <c r="I145" i="24"/>
  <c r="H145" i="24"/>
  <c r="G145" i="24"/>
  <c r="F145" i="24"/>
  <c r="E145" i="24"/>
  <c r="I142" i="24"/>
  <c r="H142" i="24"/>
  <c r="G142" i="24"/>
  <c r="F142" i="24"/>
  <c r="E142" i="24"/>
  <c r="I141" i="24"/>
  <c r="H141" i="24"/>
  <c r="G141" i="24"/>
  <c r="F141" i="24"/>
  <c r="E141" i="24"/>
  <c r="J140" i="24"/>
  <c r="I138" i="24"/>
  <c r="G138" i="24"/>
  <c r="F138" i="24"/>
  <c r="E138" i="24"/>
  <c r="G137" i="24"/>
  <c r="E137" i="24"/>
  <c r="I134" i="24"/>
  <c r="H134" i="24"/>
  <c r="G134" i="24"/>
  <c r="F134" i="24"/>
  <c r="E134" i="24"/>
  <c r="J133" i="24"/>
  <c r="I133" i="24"/>
  <c r="H133" i="24"/>
  <c r="G133" i="24"/>
  <c r="F133" i="24"/>
  <c r="E133" i="24"/>
  <c r="R132" i="24"/>
  <c r="L132" i="24"/>
  <c r="K132" i="24"/>
  <c r="J132" i="24"/>
  <c r="I132" i="24"/>
  <c r="H132" i="24"/>
  <c r="G132" i="24"/>
  <c r="F132" i="24"/>
  <c r="E132" i="24"/>
  <c r="I129" i="24"/>
  <c r="H129" i="24"/>
  <c r="G129" i="24"/>
  <c r="F129" i="24"/>
  <c r="E129" i="24"/>
  <c r="I128" i="24"/>
  <c r="H128" i="24"/>
  <c r="G128" i="24"/>
  <c r="F128" i="24"/>
  <c r="E128" i="24"/>
  <c r="J125" i="24"/>
  <c r="I125" i="24"/>
  <c r="H125" i="24"/>
  <c r="G125" i="24"/>
  <c r="F125" i="24"/>
  <c r="E125" i="24"/>
  <c r="I124" i="24"/>
  <c r="H124" i="24"/>
  <c r="G124" i="24"/>
  <c r="F124" i="24"/>
  <c r="E124" i="24"/>
  <c r="G116" i="24"/>
  <c r="G164" i="24" s="1"/>
  <c r="I115" i="24"/>
  <c r="F115" i="24"/>
  <c r="E115" i="24"/>
  <c r="I114" i="24"/>
  <c r="H114" i="24"/>
  <c r="G114" i="24"/>
  <c r="F114" i="24"/>
  <c r="E114" i="24"/>
  <c r="G108" i="24"/>
  <c r="I107" i="24"/>
  <c r="I186" i="24" s="1"/>
  <c r="H107" i="24"/>
  <c r="H186" i="24" s="1"/>
  <c r="G107" i="24"/>
  <c r="G186" i="24" s="1"/>
  <c r="F107" i="24"/>
  <c r="E107" i="24"/>
  <c r="I106" i="24"/>
  <c r="I185" i="24" s="1"/>
  <c r="H106" i="24"/>
  <c r="G106" i="24"/>
  <c r="F106" i="24"/>
  <c r="F185" i="24" s="1"/>
  <c r="E106" i="24"/>
  <c r="E185" i="24" s="1"/>
  <c r="E192" i="24" s="1"/>
  <c r="E197" i="24" s="1"/>
  <c r="I102" i="24"/>
  <c r="H102" i="24"/>
  <c r="G102" i="24"/>
  <c r="F102" i="24"/>
  <c r="E102" i="24"/>
  <c r="I101" i="24"/>
  <c r="G101" i="24"/>
  <c r="F101" i="24"/>
  <c r="E101" i="24"/>
  <c r="I98" i="24"/>
  <c r="H98" i="24"/>
  <c r="G98" i="24"/>
  <c r="F98" i="24"/>
  <c r="E98" i="24"/>
  <c r="I97" i="24"/>
  <c r="G97" i="24"/>
  <c r="F97" i="24"/>
  <c r="E97" i="24"/>
  <c r="R96" i="24"/>
  <c r="L96" i="24"/>
  <c r="K96" i="24"/>
  <c r="J96" i="24"/>
  <c r="I96" i="24"/>
  <c r="H96" i="24"/>
  <c r="G96" i="24"/>
  <c r="F96" i="24"/>
  <c r="E96" i="24"/>
  <c r="I92" i="24"/>
  <c r="H92" i="24"/>
  <c r="G92" i="24"/>
  <c r="F92" i="24"/>
  <c r="E92" i="24"/>
  <c r="E91" i="24"/>
  <c r="J90" i="24"/>
  <c r="I90" i="24"/>
  <c r="H90" i="24"/>
  <c r="G90" i="24"/>
  <c r="F90" i="24"/>
  <c r="E90" i="24"/>
  <c r="I87" i="24"/>
  <c r="H87" i="24"/>
  <c r="G87" i="24"/>
  <c r="F87" i="24"/>
  <c r="E87" i="24"/>
  <c r="I86" i="24"/>
  <c r="I91" i="24" s="1"/>
  <c r="H86" i="24"/>
  <c r="H91" i="24" s="1"/>
  <c r="G86" i="24"/>
  <c r="G91" i="24" s="1"/>
  <c r="F86" i="24"/>
  <c r="F91" i="24" s="1"/>
  <c r="E86" i="24"/>
  <c r="J85" i="24"/>
  <c r="I83" i="24"/>
  <c r="G83" i="24"/>
  <c r="F83" i="24"/>
  <c r="E83" i="24"/>
  <c r="G82" i="24"/>
  <c r="E82" i="24"/>
  <c r="I79" i="24"/>
  <c r="H79" i="24"/>
  <c r="G79" i="24"/>
  <c r="F79" i="24"/>
  <c r="E79" i="24"/>
  <c r="J78" i="24"/>
  <c r="I78" i="24"/>
  <c r="H78" i="24"/>
  <c r="G78" i="24"/>
  <c r="F78" i="24"/>
  <c r="E78" i="24"/>
  <c r="R77" i="24"/>
  <c r="L77" i="24"/>
  <c r="K77" i="24"/>
  <c r="J77" i="24"/>
  <c r="I77" i="24"/>
  <c r="H77" i="24"/>
  <c r="G77" i="24"/>
  <c r="F77" i="24"/>
  <c r="E77" i="24"/>
  <c r="I74" i="24"/>
  <c r="H74" i="24"/>
  <c r="G74" i="24"/>
  <c r="F74" i="24"/>
  <c r="E74" i="24"/>
  <c r="J73" i="24"/>
  <c r="I73" i="24"/>
  <c r="H73" i="24"/>
  <c r="G73" i="24"/>
  <c r="F73" i="24"/>
  <c r="E73" i="24"/>
  <c r="J69" i="24"/>
  <c r="I69" i="24"/>
  <c r="H69" i="24"/>
  <c r="G69" i="24"/>
  <c r="F69" i="24"/>
  <c r="E69" i="24"/>
  <c r="I68" i="24"/>
  <c r="H68" i="24"/>
  <c r="G68" i="24"/>
  <c r="F68" i="24"/>
  <c r="E68" i="24"/>
  <c r="G53" i="24"/>
  <c r="I52" i="24"/>
  <c r="H52" i="24"/>
  <c r="G52" i="24"/>
  <c r="F52" i="24"/>
  <c r="E52" i="24"/>
  <c r="I51" i="24"/>
  <c r="H51" i="24"/>
  <c r="G51" i="24"/>
  <c r="F51" i="24"/>
  <c r="E51" i="24"/>
  <c r="I47" i="24"/>
  <c r="H47" i="24"/>
  <c r="G47" i="24"/>
  <c r="F47" i="24"/>
  <c r="E47" i="24"/>
  <c r="I46" i="24"/>
  <c r="G46" i="24"/>
  <c r="F46" i="24"/>
  <c r="E46" i="24"/>
  <c r="R45" i="24"/>
  <c r="L45" i="24"/>
  <c r="K45" i="24"/>
  <c r="J45" i="24"/>
  <c r="I45" i="24"/>
  <c r="H45" i="24"/>
  <c r="G45" i="24"/>
  <c r="F45" i="24"/>
  <c r="E45" i="24"/>
  <c r="I41" i="24"/>
  <c r="H41" i="24"/>
  <c r="G41" i="24"/>
  <c r="F41" i="24"/>
  <c r="E41" i="24"/>
  <c r="I40" i="24"/>
  <c r="H40" i="24"/>
  <c r="G40" i="24"/>
  <c r="F40" i="24"/>
  <c r="E40" i="24"/>
  <c r="H39" i="24"/>
  <c r="G39" i="24"/>
  <c r="F39" i="24"/>
  <c r="E39" i="24"/>
  <c r="I36" i="24"/>
  <c r="H36" i="24"/>
  <c r="G36" i="24"/>
  <c r="F36" i="24"/>
  <c r="E36" i="24"/>
  <c r="I35" i="24"/>
  <c r="H35" i="24"/>
  <c r="G35" i="24"/>
  <c r="F35" i="24"/>
  <c r="E35" i="24"/>
  <c r="J34" i="24"/>
  <c r="J22" i="24" s="1"/>
  <c r="I32" i="24"/>
  <c r="G32" i="24"/>
  <c r="F32" i="24"/>
  <c r="E32" i="24"/>
  <c r="G31" i="24"/>
  <c r="E31" i="24"/>
  <c r="I28" i="24"/>
  <c r="H28" i="24"/>
  <c r="G28" i="24"/>
  <c r="F28" i="24"/>
  <c r="E28" i="24"/>
  <c r="J27" i="24"/>
  <c r="J39" i="24" s="1"/>
  <c r="I27" i="24"/>
  <c r="I39" i="24" s="1"/>
  <c r="H27" i="24"/>
  <c r="G27" i="24"/>
  <c r="F27" i="24"/>
  <c r="E27" i="24"/>
  <c r="R26" i="24"/>
  <c r="L26" i="24"/>
  <c r="K26" i="24"/>
  <c r="J26" i="24"/>
  <c r="I26" i="24"/>
  <c r="H26" i="24"/>
  <c r="G26" i="24"/>
  <c r="F26" i="24"/>
  <c r="E26" i="24"/>
  <c r="I23" i="24"/>
  <c r="H23" i="24"/>
  <c r="G23" i="24"/>
  <c r="F23" i="24"/>
  <c r="E23" i="24"/>
  <c r="I22" i="24"/>
  <c r="H22" i="24"/>
  <c r="G22" i="24"/>
  <c r="F22" i="24"/>
  <c r="E22" i="24"/>
  <c r="I18" i="24"/>
  <c r="H18" i="24"/>
  <c r="G18" i="24"/>
  <c r="F18" i="24"/>
  <c r="E18" i="24"/>
  <c r="I17" i="24"/>
  <c r="G17" i="24"/>
  <c r="F17" i="24"/>
  <c r="E17" i="24"/>
  <c r="J14" i="24"/>
  <c r="I14" i="24"/>
  <c r="H14" i="24"/>
  <c r="G14" i="24"/>
  <c r="F14" i="24"/>
  <c r="E14" i="24"/>
  <c r="I13" i="24"/>
  <c r="H13" i="24"/>
  <c r="G13" i="24"/>
  <c r="F13" i="24"/>
  <c r="E13" i="24"/>
  <c r="J6" i="24"/>
  <c r="E6" i="24"/>
  <c r="E3" i="24"/>
  <c r="E2" i="24"/>
  <c r="A1" i="24"/>
  <c r="D23" i="13" s="1"/>
  <c r="I317" i="23"/>
  <c r="G317" i="23"/>
  <c r="F317" i="23"/>
  <c r="E317" i="23"/>
  <c r="I316" i="23"/>
  <c r="G316" i="23"/>
  <c r="F316" i="23"/>
  <c r="E316" i="23"/>
  <c r="I312" i="23"/>
  <c r="G312" i="23"/>
  <c r="F312" i="23"/>
  <c r="E312" i="23"/>
  <c r="I311" i="23"/>
  <c r="G311" i="23"/>
  <c r="F311" i="23"/>
  <c r="E311" i="23"/>
  <c r="I310" i="23"/>
  <c r="G310" i="23"/>
  <c r="F310" i="23"/>
  <c r="E310" i="23"/>
  <c r="I303" i="23"/>
  <c r="G303" i="23"/>
  <c r="F303" i="23"/>
  <c r="E303" i="23"/>
  <c r="I302" i="23"/>
  <c r="G302" i="23"/>
  <c r="F302" i="23"/>
  <c r="E302" i="23"/>
  <c r="I297" i="23"/>
  <c r="H297" i="23"/>
  <c r="G297" i="23"/>
  <c r="F297" i="23"/>
  <c r="E297" i="23"/>
  <c r="I296" i="23"/>
  <c r="F296" i="23"/>
  <c r="E296" i="23"/>
  <c r="I291" i="23"/>
  <c r="H291" i="23"/>
  <c r="G291" i="23"/>
  <c r="F291" i="23"/>
  <c r="E291" i="23"/>
  <c r="I290" i="23"/>
  <c r="F290" i="23"/>
  <c r="E290" i="23"/>
  <c r="R286" i="23"/>
  <c r="L286" i="23"/>
  <c r="K286" i="23"/>
  <c r="J286" i="23"/>
  <c r="I286" i="23"/>
  <c r="H286" i="23"/>
  <c r="G286" i="23"/>
  <c r="F286" i="23"/>
  <c r="E286" i="23"/>
  <c r="R285" i="23"/>
  <c r="Q285" i="23"/>
  <c r="P285" i="23"/>
  <c r="O285" i="23"/>
  <c r="N285" i="23"/>
  <c r="M285" i="23"/>
  <c r="L285" i="23"/>
  <c r="K285" i="23"/>
  <c r="J285" i="23"/>
  <c r="I285" i="23"/>
  <c r="H285" i="23"/>
  <c r="G285" i="23"/>
  <c r="F285" i="23"/>
  <c r="E285" i="23"/>
  <c r="G282" i="23"/>
  <c r="G281" i="23"/>
  <c r="G296" i="23" s="1"/>
  <c r="G280" i="23"/>
  <c r="G290" i="23" s="1"/>
  <c r="I279" i="23"/>
  <c r="H279" i="23"/>
  <c r="G279" i="23"/>
  <c r="F279" i="23"/>
  <c r="E279" i="23"/>
  <c r="I278" i="23"/>
  <c r="F278" i="23"/>
  <c r="E278" i="23"/>
  <c r="I277" i="23"/>
  <c r="H277" i="23"/>
  <c r="G277" i="23"/>
  <c r="F277" i="23"/>
  <c r="E277" i="23"/>
  <c r="I276" i="23"/>
  <c r="H276" i="23"/>
  <c r="G276" i="23"/>
  <c r="F276" i="23"/>
  <c r="E276" i="23"/>
  <c r="G272" i="23"/>
  <c r="G278" i="23" s="1"/>
  <c r="I271" i="23"/>
  <c r="H271" i="23"/>
  <c r="G271" i="23"/>
  <c r="F271" i="23"/>
  <c r="E271" i="23"/>
  <c r="I270" i="23"/>
  <c r="H270" i="23"/>
  <c r="G270" i="23"/>
  <c r="F270" i="23"/>
  <c r="E270" i="23"/>
  <c r="I267" i="23"/>
  <c r="H267" i="23"/>
  <c r="G267" i="23"/>
  <c r="F267" i="23"/>
  <c r="E267" i="23"/>
  <c r="I266" i="23"/>
  <c r="G266" i="23"/>
  <c r="F266" i="23"/>
  <c r="E266" i="23"/>
  <c r="R265" i="23"/>
  <c r="L265" i="23"/>
  <c r="K265" i="23"/>
  <c r="J265" i="23"/>
  <c r="I265" i="23"/>
  <c r="H265" i="23"/>
  <c r="G265" i="23"/>
  <c r="F265" i="23"/>
  <c r="E265" i="23"/>
  <c r="I262" i="23"/>
  <c r="H262" i="23"/>
  <c r="G262" i="23"/>
  <c r="F262" i="23"/>
  <c r="E262" i="23"/>
  <c r="I261" i="23"/>
  <c r="H261" i="23"/>
  <c r="G261" i="23"/>
  <c r="F261" i="23"/>
  <c r="E261" i="23"/>
  <c r="J260" i="23"/>
  <c r="I260" i="23"/>
  <c r="H260" i="23"/>
  <c r="G260" i="23"/>
  <c r="F260" i="23"/>
  <c r="E260" i="23"/>
  <c r="I256" i="23"/>
  <c r="H256" i="23"/>
  <c r="G256" i="23"/>
  <c r="F256" i="23"/>
  <c r="E256" i="23"/>
  <c r="J255" i="23"/>
  <c r="I253" i="23"/>
  <c r="G253" i="23"/>
  <c r="F253" i="23"/>
  <c r="E253" i="23"/>
  <c r="I250" i="23"/>
  <c r="H250" i="23"/>
  <c r="F250" i="23"/>
  <c r="I249" i="23"/>
  <c r="H249" i="23"/>
  <c r="G249" i="23"/>
  <c r="F249" i="23"/>
  <c r="E249" i="23"/>
  <c r="G248" i="23"/>
  <c r="E248" i="23"/>
  <c r="I245" i="23"/>
  <c r="H245" i="23"/>
  <c r="G245" i="23"/>
  <c r="F245" i="23"/>
  <c r="E245" i="23"/>
  <c r="I244" i="23"/>
  <c r="H244" i="23"/>
  <c r="G244" i="23"/>
  <c r="F244" i="23"/>
  <c r="E244" i="23"/>
  <c r="R243" i="23"/>
  <c r="L243" i="23"/>
  <c r="K243" i="23"/>
  <c r="J243" i="23"/>
  <c r="I243" i="23"/>
  <c r="H243" i="23"/>
  <c r="G243" i="23"/>
  <c r="F243" i="23"/>
  <c r="E243" i="23"/>
  <c r="I240" i="23"/>
  <c r="H240" i="23"/>
  <c r="G240" i="23"/>
  <c r="F240" i="23"/>
  <c r="E240" i="23"/>
  <c r="I239" i="23"/>
  <c r="H239" i="23"/>
  <c r="G239" i="23"/>
  <c r="F239" i="23"/>
  <c r="E239" i="23"/>
  <c r="J236" i="23"/>
  <c r="I236" i="23"/>
  <c r="H236" i="23"/>
  <c r="G236" i="23"/>
  <c r="F236" i="23"/>
  <c r="E236" i="23"/>
  <c r="I235" i="23"/>
  <c r="H235" i="23"/>
  <c r="G235" i="23"/>
  <c r="F235" i="23"/>
  <c r="E235" i="23"/>
  <c r="I225" i="23"/>
  <c r="G225" i="23"/>
  <c r="F225" i="23"/>
  <c r="E225" i="23"/>
  <c r="I224" i="23"/>
  <c r="G224" i="23"/>
  <c r="F224" i="23"/>
  <c r="E224" i="23"/>
  <c r="I220" i="23"/>
  <c r="H220" i="23"/>
  <c r="G220" i="23"/>
  <c r="F220" i="23"/>
  <c r="E220" i="23"/>
  <c r="I219" i="23"/>
  <c r="G219" i="23"/>
  <c r="F219" i="23"/>
  <c r="E219" i="23"/>
  <c r="I215" i="23"/>
  <c r="H215" i="23"/>
  <c r="G215" i="23"/>
  <c r="F215" i="23"/>
  <c r="E215" i="23"/>
  <c r="I214" i="23"/>
  <c r="G214" i="23"/>
  <c r="F214" i="23"/>
  <c r="E214" i="23"/>
  <c r="R210" i="23"/>
  <c r="L210" i="23"/>
  <c r="K210" i="23"/>
  <c r="J210" i="23"/>
  <c r="I210" i="23"/>
  <c r="H210" i="23"/>
  <c r="G210" i="23"/>
  <c r="F210" i="23"/>
  <c r="E210" i="23"/>
  <c r="R209" i="23"/>
  <c r="Q209" i="23"/>
  <c r="P209" i="23"/>
  <c r="O209" i="23"/>
  <c r="N209" i="23"/>
  <c r="M209" i="23"/>
  <c r="L209" i="23"/>
  <c r="K209" i="23"/>
  <c r="J209" i="23"/>
  <c r="I209" i="23"/>
  <c r="H209" i="23"/>
  <c r="G209" i="23"/>
  <c r="F209" i="23"/>
  <c r="E209" i="23"/>
  <c r="I205" i="23"/>
  <c r="F205" i="23"/>
  <c r="E205" i="23"/>
  <c r="I204" i="23"/>
  <c r="F204" i="23"/>
  <c r="E204" i="23"/>
  <c r="I201" i="23"/>
  <c r="G201" i="23"/>
  <c r="F201" i="23"/>
  <c r="I200" i="23"/>
  <c r="F200" i="23"/>
  <c r="I197" i="23"/>
  <c r="G197" i="23"/>
  <c r="F197" i="23"/>
  <c r="E197" i="23"/>
  <c r="I196" i="23"/>
  <c r="G196" i="23"/>
  <c r="F196" i="23"/>
  <c r="G194" i="23"/>
  <c r="G205" i="23" s="1"/>
  <c r="E194" i="23"/>
  <c r="G193" i="23"/>
  <c r="G192" i="23"/>
  <c r="E192" i="23"/>
  <c r="G191" i="23"/>
  <c r="G204" i="23" s="1"/>
  <c r="G190" i="23"/>
  <c r="G200" i="23" s="1"/>
  <c r="G189" i="23"/>
  <c r="I188" i="23"/>
  <c r="H188" i="23"/>
  <c r="G188" i="23"/>
  <c r="F188" i="23"/>
  <c r="E188" i="23"/>
  <c r="I187" i="23"/>
  <c r="F187" i="23"/>
  <c r="E187" i="23"/>
  <c r="I186" i="23"/>
  <c r="I185" i="23"/>
  <c r="H185" i="23"/>
  <c r="E185" i="23"/>
  <c r="I184" i="23"/>
  <c r="F184" i="23"/>
  <c r="E184" i="23"/>
  <c r="E191" i="23" s="1"/>
  <c r="I183" i="23"/>
  <c r="H183" i="23"/>
  <c r="G183" i="23"/>
  <c r="F183" i="23"/>
  <c r="E183" i="23"/>
  <c r="E190" i="23" s="1"/>
  <c r="E200" i="23" s="1"/>
  <c r="I182" i="23"/>
  <c r="H182" i="23"/>
  <c r="G182" i="23"/>
  <c r="F182" i="23"/>
  <c r="E182" i="23"/>
  <c r="E189" i="23" s="1"/>
  <c r="E196" i="23" s="1"/>
  <c r="G177" i="23"/>
  <c r="I176" i="23"/>
  <c r="H176" i="23"/>
  <c r="G176" i="23"/>
  <c r="F176" i="23"/>
  <c r="E176" i="23"/>
  <c r="I171" i="23"/>
  <c r="H171" i="23"/>
  <c r="G171" i="23"/>
  <c r="F171" i="23"/>
  <c r="E171" i="23"/>
  <c r="I170" i="23"/>
  <c r="H170" i="23"/>
  <c r="G170" i="23"/>
  <c r="F170" i="23"/>
  <c r="E170" i="23"/>
  <c r="I169" i="23"/>
  <c r="H169" i="23"/>
  <c r="G169" i="23"/>
  <c r="F169" i="23"/>
  <c r="E169" i="23"/>
  <c r="R164" i="23"/>
  <c r="L164" i="23"/>
  <c r="K164" i="23"/>
  <c r="J164" i="23"/>
  <c r="I164" i="23"/>
  <c r="F164" i="23"/>
  <c r="E164" i="23"/>
  <c r="I163" i="23"/>
  <c r="F163" i="23"/>
  <c r="E163" i="23"/>
  <c r="G161" i="23"/>
  <c r="G163" i="23" s="1"/>
  <c r="I160" i="23"/>
  <c r="F160" i="23"/>
  <c r="E160" i="23"/>
  <c r="I159" i="23"/>
  <c r="G159" i="23"/>
  <c r="F159" i="23"/>
  <c r="E159" i="23"/>
  <c r="G157" i="23"/>
  <c r="G184" i="23" s="1"/>
  <c r="I156" i="23"/>
  <c r="H156" i="23"/>
  <c r="G156" i="23"/>
  <c r="F156" i="23"/>
  <c r="E156" i="23"/>
  <c r="I155" i="23"/>
  <c r="H155" i="23"/>
  <c r="G155" i="23"/>
  <c r="F155" i="23"/>
  <c r="E155" i="23"/>
  <c r="I152" i="23"/>
  <c r="H152" i="23"/>
  <c r="G152" i="23"/>
  <c r="F152" i="23"/>
  <c r="E152" i="23"/>
  <c r="I151" i="23"/>
  <c r="G151" i="23"/>
  <c r="F151" i="23"/>
  <c r="E151" i="23"/>
  <c r="R150" i="23"/>
  <c r="L150" i="23"/>
  <c r="K150" i="23"/>
  <c r="J150" i="23"/>
  <c r="I150" i="23"/>
  <c r="H150" i="23"/>
  <c r="G150" i="23"/>
  <c r="F150" i="23"/>
  <c r="E150" i="23"/>
  <c r="I147" i="23"/>
  <c r="H147" i="23"/>
  <c r="G147" i="23"/>
  <c r="F147" i="23"/>
  <c r="E147" i="23"/>
  <c r="I146" i="23"/>
  <c r="H146" i="23"/>
  <c r="G146" i="23"/>
  <c r="F146" i="23"/>
  <c r="E146" i="23"/>
  <c r="I145" i="23"/>
  <c r="H145" i="23"/>
  <c r="G145" i="23"/>
  <c r="F145" i="23"/>
  <c r="E145" i="23"/>
  <c r="I142" i="23"/>
  <c r="H142" i="23"/>
  <c r="G142" i="23"/>
  <c r="F142" i="23"/>
  <c r="E142" i="23"/>
  <c r="I141" i="23"/>
  <c r="H141" i="23"/>
  <c r="G141" i="23"/>
  <c r="F141" i="23"/>
  <c r="E141" i="23"/>
  <c r="J140" i="23"/>
  <c r="J145" i="23" s="1"/>
  <c r="I138" i="23"/>
  <c r="G138" i="23"/>
  <c r="F138" i="23"/>
  <c r="E138" i="23"/>
  <c r="G137" i="23"/>
  <c r="E137" i="23"/>
  <c r="I134" i="23"/>
  <c r="H134" i="23"/>
  <c r="G134" i="23"/>
  <c r="F134" i="23"/>
  <c r="E134" i="23"/>
  <c r="J133" i="23"/>
  <c r="I133" i="23"/>
  <c r="H133" i="23"/>
  <c r="G133" i="23"/>
  <c r="F133" i="23"/>
  <c r="E133" i="23"/>
  <c r="R132" i="23"/>
  <c r="L132" i="23"/>
  <c r="K132" i="23"/>
  <c r="J132" i="23"/>
  <c r="I132" i="23"/>
  <c r="H132" i="23"/>
  <c r="G132" i="23"/>
  <c r="F132" i="23"/>
  <c r="E132" i="23"/>
  <c r="I129" i="23"/>
  <c r="H129" i="23"/>
  <c r="G129" i="23"/>
  <c r="F129" i="23"/>
  <c r="E129" i="23"/>
  <c r="I128" i="23"/>
  <c r="H128" i="23"/>
  <c r="G128" i="23"/>
  <c r="F128" i="23"/>
  <c r="E128" i="23"/>
  <c r="J125" i="23"/>
  <c r="I125" i="23"/>
  <c r="H125" i="23"/>
  <c r="G125" i="23"/>
  <c r="F125" i="23"/>
  <c r="E125" i="23"/>
  <c r="I124" i="23"/>
  <c r="H124" i="23"/>
  <c r="G124" i="23"/>
  <c r="F124" i="23"/>
  <c r="E124" i="23"/>
  <c r="G116" i="23"/>
  <c r="G164" i="23" s="1"/>
  <c r="I115" i="23"/>
  <c r="G115" i="23"/>
  <c r="F115" i="23"/>
  <c r="E115" i="23"/>
  <c r="I114" i="23"/>
  <c r="H114" i="23"/>
  <c r="G114" i="23"/>
  <c r="F114" i="23"/>
  <c r="E114" i="23"/>
  <c r="G108" i="23"/>
  <c r="G160" i="23" s="1"/>
  <c r="I107" i="23"/>
  <c r="H107" i="23"/>
  <c r="H186" i="23" s="1"/>
  <c r="G107" i="23"/>
  <c r="G186" i="23" s="1"/>
  <c r="F107" i="23"/>
  <c r="F186" i="23" s="1"/>
  <c r="E107" i="23"/>
  <c r="E186" i="23" s="1"/>
  <c r="E193" i="23" s="1"/>
  <c r="E201" i="23" s="1"/>
  <c r="I106" i="23"/>
  <c r="H106" i="23"/>
  <c r="G106" i="23"/>
  <c r="G185" i="23" s="1"/>
  <c r="F106" i="23"/>
  <c r="F185" i="23" s="1"/>
  <c r="E106" i="23"/>
  <c r="I102" i="23"/>
  <c r="H102" i="23"/>
  <c r="G102" i="23"/>
  <c r="F102" i="23"/>
  <c r="E102" i="23"/>
  <c r="I101" i="23"/>
  <c r="G101" i="23"/>
  <c r="F101" i="23"/>
  <c r="E101" i="23"/>
  <c r="I98" i="23"/>
  <c r="H98" i="23"/>
  <c r="G98" i="23"/>
  <c r="F98" i="23"/>
  <c r="E98" i="23"/>
  <c r="I97" i="23"/>
  <c r="G97" i="23"/>
  <c r="F97" i="23"/>
  <c r="E97" i="23"/>
  <c r="R96" i="23"/>
  <c r="L96" i="23"/>
  <c r="K96" i="23"/>
  <c r="J96" i="23"/>
  <c r="I96" i="23"/>
  <c r="H96" i="23"/>
  <c r="G96" i="23"/>
  <c r="F96" i="23"/>
  <c r="E96" i="23"/>
  <c r="I92" i="23"/>
  <c r="H92" i="23"/>
  <c r="G92" i="23"/>
  <c r="F92" i="23"/>
  <c r="E92" i="23"/>
  <c r="I90" i="23"/>
  <c r="H90" i="23"/>
  <c r="G90" i="23"/>
  <c r="F90" i="23"/>
  <c r="E90" i="23"/>
  <c r="I87" i="23"/>
  <c r="H87" i="23"/>
  <c r="G87" i="23"/>
  <c r="F87" i="23"/>
  <c r="E87" i="23"/>
  <c r="I86" i="23"/>
  <c r="I91" i="23" s="1"/>
  <c r="H86" i="23"/>
  <c r="H91" i="23" s="1"/>
  <c r="G86" i="23"/>
  <c r="G91" i="23" s="1"/>
  <c r="F86" i="23"/>
  <c r="F91" i="23" s="1"/>
  <c r="E86" i="23"/>
  <c r="E91" i="23" s="1"/>
  <c r="J85" i="23"/>
  <c r="I83" i="23"/>
  <c r="G83" i="23"/>
  <c r="F83" i="23"/>
  <c r="E83" i="23"/>
  <c r="G82" i="23"/>
  <c r="E82" i="23"/>
  <c r="I79" i="23"/>
  <c r="H79" i="23"/>
  <c r="G79" i="23"/>
  <c r="F79" i="23"/>
  <c r="E79" i="23"/>
  <c r="J78" i="23"/>
  <c r="I78" i="23"/>
  <c r="H78" i="23"/>
  <c r="G78" i="23"/>
  <c r="F78" i="23"/>
  <c r="E78" i="23"/>
  <c r="R77" i="23"/>
  <c r="L77" i="23"/>
  <c r="K77" i="23"/>
  <c r="J77" i="23"/>
  <c r="I77" i="23"/>
  <c r="H77" i="23"/>
  <c r="G77" i="23"/>
  <c r="F77" i="23"/>
  <c r="E77" i="23"/>
  <c r="I74" i="23"/>
  <c r="H74" i="23"/>
  <c r="G74" i="23"/>
  <c r="F74" i="23"/>
  <c r="E74" i="23"/>
  <c r="I73" i="23"/>
  <c r="H73" i="23"/>
  <c r="G73" i="23"/>
  <c r="F73" i="23"/>
  <c r="E73" i="23"/>
  <c r="J69" i="23"/>
  <c r="I69" i="23"/>
  <c r="H69" i="23"/>
  <c r="G69" i="23"/>
  <c r="F69" i="23"/>
  <c r="E69" i="23"/>
  <c r="I68" i="23"/>
  <c r="H68" i="23"/>
  <c r="G68" i="23"/>
  <c r="F68" i="23"/>
  <c r="E68" i="23"/>
  <c r="G53" i="23"/>
  <c r="I52" i="23"/>
  <c r="H52" i="23"/>
  <c r="G52" i="23"/>
  <c r="F52" i="23"/>
  <c r="E52" i="23"/>
  <c r="I51" i="23"/>
  <c r="H51" i="23"/>
  <c r="G51" i="23"/>
  <c r="F51" i="23"/>
  <c r="E51" i="23"/>
  <c r="I47" i="23"/>
  <c r="H47" i="23"/>
  <c r="G47" i="23"/>
  <c r="F47" i="23"/>
  <c r="E47" i="23"/>
  <c r="I46" i="23"/>
  <c r="G46" i="23"/>
  <c r="F46" i="23"/>
  <c r="E46" i="23"/>
  <c r="R45" i="23"/>
  <c r="L45" i="23"/>
  <c r="K45" i="23"/>
  <c r="J45" i="23"/>
  <c r="I45" i="23"/>
  <c r="H45" i="23"/>
  <c r="G45" i="23"/>
  <c r="F45" i="23"/>
  <c r="E45" i="23"/>
  <c r="I41" i="23"/>
  <c r="H41" i="23"/>
  <c r="G41" i="23"/>
  <c r="F41" i="23"/>
  <c r="E41" i="23"/>
  <c r="I40" i="23"/>
  <c r="H40" i="23"/>
  <c r="G40" i="23"/>
  <c r="F40" i="23"/>
  <c r="E40" i="23"/>
  <c r="I39" i="23"/>
  <c r="I36" i="23"/>
  <c r="H36" i="23"/>
  <c r="G36" i="23"/>
  <c r="F36" i="23"/>
  <c r="E36" i="23"/>
  <c r="I35" i="23"/>
  <c r="H35" i="23"/>
  <c r="G35" i="23"/>
  <c r="F35" i="23"/>
  <c r="E35" i="23"/>
  <c r="J34" i="23"/>
  <c r="J22" i="23" s="1"/>
  <c r="I32" i="23"/>
  <c r="G32" i="23"/>
  <c r="F32" i="23"/>
  <c r="E32" i="23"/>
  <c r="G31" i="23"/>
  <c r="E31" i="23"/>
  <c r="I28" i="23"/>
  <c r="H28" i="23"/>
  <c r="G28" i="23"/>
  <c r="F28" i="23"/>
  <c r="E28" i="23"/>
  <c r="J27" i="23"/>
  <c r="J39" i="23" s="1"/>
  <c r="I27" i="23"/>
  <c r="H27" i="23"/>
  <c r="H39" i="23" s="1"/>
  <c r="G27" i="23"/>
  <c r="G39" i="23" s="1"/>
  <c r="F27" i="23"/>
  <c r="F39" i="23" s="1"/>
  <c r="E27" i="23"/>
  <c r="E39" i="23" s="1"/>
  <c r="R26" i="23"/>
  <c r="L26" i="23"/>
  <c r="K26" i="23"/>
  <c r="J26" i="23"/>
  <c r="I26" i="23"/>
  <c r="H26" i="23"/>
  <c r="G26" i="23"/>
  <c r="F26" i="23"/>
  <c r="E26" i="23"/>
  <c r="I23" i="23"/>
  <c r="H23" i="23"/>
  <c r="G23" i="23"/>
  <c r="F23" i="23"/>
  <c r="E23" i="23"/>
  <c r="I22" i="23"/>
  <c r="H22" i="23"/>
  <c r="G22" i="23"/>
  <c r="F22" i="23"/>
  <c r="E22" i="23"/>
  <c r="I18" i="23"/>
  <c r="H18" i="23"/>
  <c r="G18" i="23"/>
  <c r="F18" i="23"/>
  <c r="E18" i="23"/>
  <c r="I17" i="23"/>
  <c r="G17" i="23"/>
  <c r="F17" i="23"/>
  <c r="E17" i="23"/>
  <c r="J14" i="23"/>
  <c r="I14" i="23"/>
  <c r="H14" i="23"/>
  <c r="G14" i="23"/>
  <c r="F14" i="23"/>
  <c r="E14" i="23"/>
  <c r="I13" i="23"/>
  <c r="H13" i="23"/>
  <c r="G13" i="23"/>
  <c r="F13" i="23"/>
  <c r="E13" i="23"/>
  <c r="J6" i="23"/>
  <c r="E6" i="23"/>
  <c r="E3" i="23"/>
  <c r="E2" i="23"/>
  <c r="A1" i="23"/>
  <c r="D20" i="13" s="1"/>
  <c r="I317" i="22"/>
  <c r="G317" i="22"/>
  <c r="F317" i="22"/>
  <c r="E317" i="22"/>
  <c r="I316" i="22"/>
  <c r="G316" i="22"/>
  <c r="F316" i="22"/>
  <c r="E316" i="22"/>
  <c r="I312" i="22"/>
  <c r="G312" i="22"/>
  <c r="F312" i="22"/>
  <c r="E312" i="22"/>
  <c r="I311" i="22"/>
  <c r="G311" i="22"/>
  <c r="F311" i="22"/>
  <c r="E311" i="22"/>
  <c r="I310" i="22"/>
  <c r="G310" i="22"/>
  <c r="F310" i="22"/>
  <c r="E310" i="22"/>
  <c r="I303" i="22"/>
  <c r="G303" i="22"/>
  <c r="F303" i="22"/>
  <c r="E303" i="22"/>
  <c r="I302" i="22"/>
  <c r="G302" i="22"/>
  <c r="F302" i="22"/>
  <c r="E302" i="22"/>
  <c r="I297" i="22"/>
  <c r="H297" i="22"/>
  <c r="G297" i="22"/>
  <c r="F297" i="22"/>
  <c r="E297" i="22"/>
  <c r="I296" i="22"/>
  <c r="F296" i="22"/>
  <c r="E296" i="22"/>
  <c r="I291" i="22"/>
  <c r="H291" i="22"/>
  <c r="G291" i="22"/>
  <c r="F291" i="22"/>
  <c r="E291" i="22"/>
  <c r="I290" i="22"/>
  <c r="F290" i="22"/>
  <c r="E290" i="22"/>
  <c r="K287" i="22"/>
  <c r="R286" i="22"/>
  <c r="L286" i="22"/>
  <c r="K286" i="22"/>
  <c r="J286" i="22"/>
  <c r="I286" i="22"/>
  <c r="H286" i="22"/>
  <c r="G286" i="22"/>
  <c r="F286" i="22"/>
  <c r="E286" i="22"/>
  <c r="R285" i="22"/>
  <c r="Q285" i="22"/>
  <c r="P285" i="22"/>
  <c r="O285" i="22"/>
  <c r="N285" i="22"/>
  <c r="M285" i="22"/>
  <c r="L285" i="22"/>
  <c r="K285" i="22"/>
  <c r="J285" i="22"/>
  <c r="I285" i="22"/>
  <c r="H285" i="22"/>
  <c r="G285" i="22"/>
  <c r="F285" i="22"/>
  <c r="E285" i="22"/>
  <c r="G282" i="22"/>
  <c r="G281" i="22"/>
  <c r="G296" i="22" s="1"/>
  <c r="J279" i="22"/>
  <c r="I279" i="22"/>
  <c r="H279" i="22"/>
  <c r="G279" i="22"/>
  <c r="F279" i="22"/>
  <c r="E279" i="22"/>
  <c r="I278" i="22"/>
  <c r="F278" i="22"/>
  <c r="E278" i="22"/>
  <c r="I277" i="22"/>
  <c r="H277" i="22"/>
  <c r="G277" i="22"/>
  <c r="F277" i="22"/>
  <c r="E277" i="22"/>
  <c r="I276" i="22"/>
  <c r="H276" i="22"/>
  <c r="G276" i="22"/>
  <c r="F276" i="22"/>
  <c r="E276" i="22"/>
  <c r="G272" i="22"/>
  <c r="G278" i="22" s="1"/>
  <c r="I271" i="22"/>
  <c r="H271" i="22"/>
  <c r="G271" i="22"/>
  <c r="F271" i="22"/>
  <c r="E271" i="22"/>
  <c r="I270" i="22"/>
  <c r="H270" i="22"/>
  <c r="G270" i="22"/>
  <c r="F270" i="22"/>
  <c r="E270" i="22"/>
  <c r="I267" i="22"/>
  <c r="H267" i="22"/>
  <c r="G267" i="22"/>
  <c r="F267" i="22"/>
  <c r="E267" i="22"/>
  <c r="I266" i="22"/>
  <c r="G266" i="22"/>
  <c r="F266" i="22"/>
  <c r="E266" i="22"/>
  <c r="R265" i="22"/>
  <c r="L265" i="22"/>
  <c r="K265" i="22"/>
  <c r="J265" i="22"/>
  <c r="I265" i="22"/>
  <c r="H265" i="22"/>
  <c r="G265" i="22"/>
  <c r="F265" i="22"/>
  <c r="E265" i="22"/>
  <c r="I262" i="22"/>
  <c r="H262" i="22"/>
  <c r="G262" i="22"/>
  <c r="F262" i="22"/>
  <c r="E262" i="22"/>
  <c r="I261" i="22"/>
  <c r="H261" i="22"/>
  <c r="G261" i="22"/>
  <c r="F261" i="22"/>
  <c r="E261" i="22"/>
  <c r="J260" i="22"/>
  <c r="I260" i="22"/>
  <c r="H260" i="22"/>
  <c r="G260" i="22"/>
  <c r="F260" i="22"/>
  <c r="E260" i="22"/>
  <c r="I256" i="22"/>
  <c r="H256" i="22"/>
  <c r="G256" i="22"/>
  <c r="F256" i="22"/>
  <c r="E256" i="22"/>
  <c r="J255" i="22"/>
  <c r="I253" i="22"/>
  <c r="G253" i="22"/>
  <c r="F253" i="22"/>
  <c r="E253" i="22"/>
  <c r="I250" i="22"/>
  <c r="H250" i="22"/>
  <c r="F250" i="22"/>
  <c r="I249" i="22"/>
  <c r="H249" i="22"/>
  <c r="G249" i="22"/>
  <c r="F249" i="22"/>
  <c r="E249" i="22"/>
  <c r="G248" i="22"/>
  <c r="E248" i="22"/>
  <c r="I245" i="22"/>
  <c r="H245" i="22"/>
  <c r="G245" i="22"/>
  <c r="F245" i="22"/>
  <c r="E245" i="22"/>
  <c r="J244" i="22"/>
  <c r="I244" i="22"/>
  <c r="H244" i="22"/>
  <c r="G244" i="22"/>
  <c r="F244" i="22"/>
  <c r="E244" i="22"/>
  <c r="R243" i="22"/>
  <c r="L243" i="22"/>
  <c r="K243" i="22"/>
  <c r="J243" i="22"/>
  <c r="I243" i="22"/>
  <c r="H243" i="22"/>
  <c r="G243" i="22"/>
  <c r="F243" i="22"/>
  <c r="E243" i="22"/>
  <c r="I240" i="22"/>
  <c r="H240" i="22"/>
  <c r="G240" i="22"/>
  <c r="F240" i="22"/>
  <c r="E240" i="22"/>
  <c r="J239" i="22"/>
  <c r="I239" i="22"/>
  <c r="H239" i="22"/>
  <c r="G239" i="22"/>
  <c r="F239" i="22"/>
  <c r="E239" i="22"/>
  <c r="J236" i="22"/>
  <c r="I236" i="22"/>
  <c r="H236" i="22"/>
  <c r="G236" i="22"/>
  <c r="F236" i="22"/>
  <c r="E236" i="22"/>
  <c r="I235" i="22"/>
  <c r="H235" i="22"/>
  <c r="G235" i="22"/>
  <c r="F235" i="22"/>
  <c r="E235" i="22"/>
  <c r="I225" i="22"/>
  <c r="G225" i="22"/>
  <c r="F225" i="22"/>
  <c r="E225" i="22"/>
  <c r="I224" i="22"/>
  <c r="G224" i="22"/>
  <c r="F224" i="22"/>
  <c r="E224" i="22"/>
  <c r="I220" i="22"/>
  <c r="H220" i="22"/>
  <c r="G220" i="22"/>
  <c r="F220" i="22"/>
  <c r="E220" i="22"/>
  <c r="I219" i="22"/>
  <c r="G219" i="22"/>
  <c r="F219" i="22"/>
  <c r="E219" i="22"/>
  <c r="I215" i="22"/>
  <c r="H215" i="22"/>
  <c r="G215" i="22"/>
  <c r="F215" i="22"/>
  <c r="E215" i="22"/>
  <c r="I214" i="22"/>
  <c r="G214" i="22"/>
  <c r="F214" i="22"/>
  <c r="E214" i="22"/>
  <c r="K211" i="22"/>
  <c r="R210" i="22"/>
  <c r="L210" i="22"/>
  <c r="K210" i="22"/>
  <c r="J210" i="22"/>
  <c r="I210" i="22"/>
  <c r="H210" i="22"/>
  <c r="G210" i="22"/>
  <c r="F210" i="22"/>
  <c r="E210" i="22"/>
  <c r="R209" i="22"/>
  <c r="Q209" i="22"/>
  <c r="P209" i="22"/>
  <c r="O209" i="22"/>
  <c r="N209" i="22"/>
  <c r="M209" i="22"/>
  <c r="L209" i="22"/>
  <c r="K209" i="22"/>
  <c r="J209" i="22"/>
  <c r="I209" i="22"/>
  <c r="H209" i="22"/>
  <c r="G209" i="22"/>
  <c r="F209" i="22"/>
  <c r="E209" i="22"/>
  <c r="I205" i="22"/>
  <c r="G205" i="22"/>
  <c r="F205" i="22"/>
  <c r="I204" i="22"/>
  <c r="F204" i="22"/>
  <c r="I201" i="22"/>
  <c r="F201" i="22"/>
  <c r="I200" i="22"/>
  <c r="F200" i="22"/>
  <c r="E200" i="22"/>
  <c r="I197" i="22"/>
  <c r="F197" i="22"/>
  <c r="I196" i="22"/>
  <c r="F196" i="22"/>
  <c r="G194" i="22"/>
  <c r="G193" i="22"/>
  <c r="G201" i="22" s="1"/>
  <c r="E193" i="22"/>
  <c r="E201" i="22" s="1"/>
  <c r="G192" i="22"/>
  <c r="G197" i="22" s="1"/>
  <c r="E192" i="22"/>
  <c r="E197" i="22" s="1"/>
  <c r="E191" i="22"/>
  <c r="E204" i="22" s="1"/>
  <c r="I188" i="22"/>
  <c r="H188" i="22"/>
  <c r="G188" i="22"/>
  <c r="F188" i="22"/>
  <c r="E188" i="22"/>
  <c r="I187" i="22"/>
  <c r="F187" i="22"/>
  <c r="E187" i="22"/>
  <c r="E194" i="22" s="1"/>
  <c r="E205" i="22" s="1"/>
  <c r="G186" i="22"/>
  <c r="E186" i="22"/>
  <c r="I185" i="22"/>
  <c r="H185" i="22"/>
  <c r="G185" i="22"/>
  <c r="F185" i="22"/>
  <c r="I184" i="22"/>
  <c r="F184" i="22"/>
  <c r="E184" i="22"/>
  <c r="I183" i="22"/>
  <c r="H183" i="22"/>
  <c r="G183" i="22"/>
  <c r="F183" i="22"/>
  <c r="E183" i="22"/>
  <c r="E190" i="22" s="1"/>
  <c r="I182" i="22"/>
  <c r="H182" i="22"/>
  <c r="G182" i="22"/>
  <c r="F182" i="22"/>
  <c r="E182" i="22"/>
  <c r="E189" i="22" s="1"/>
  <c r="E196" i="22" s="1"/>
  <c r="I177" i="22"/>
  <c r="F177" i="22"/>
  <c r="E177" i="22"/>
  <c r="I176" i="22"/>
  <c r="H176" i="22"/>
  <c r="G176" i="22"/>
  <c r="F176" i="22"/>
  <c r="E176" i="22"/>
  <c r="I171" i="22"/>
  <c r="H171" i="22"/>
  <c r="G171" i="22"/>
  <c r="F171" i="22"/>
  <c r="E171" i="22"/>
  <c r="I170" i="22"/>
  <c r="H170" i="22"/>
  <c r="G170" i="22"/>
  <c r="F170" i="22"/>
  <c r="E170" i="22"/>
  <c r="I169" i="22"/>
  <c r="H169" i="22"/>
  <c r="G169" i="22"/>
  <c r="F169" i="22"/>
  <c r="E169" i="22"/>
  <c r="R164" i="22"/>
  <c r="L164" i="22"/>
  <c r="K164" i="22"/>
  <c r="J164" i="22"/>
  <c r="I164" i="22"/>
  <c r="F164" i="22"/>
  <c r="E164" i="22"/>
  <c r="I163" i="22"/>
  <c r="F163" i="22"/>
  <c r="E163" i="22"/>
  <c r="G161" i="22"/>
  <c r="G163" i="22" s="1"/>
  <c r="I160" i="22"/>
  <c r="F160" i="22"/>
  <c r="E160" i="22"/>
  <c r="I159" i="22"/>
  <c r="F159" i="22"/>
  <c r="E159" i="22"/>
  <c r="I156" i="22"/>
  <c r="H156" i="22"/>
  <c r="G156" i="22"/>
  <c r="F156" i="22"/>
  <c r="E156" i="22"/>
  <c r="I155" i="22"/>
  <c r="H155" i="22"/>
  <c r="G155" i="22"/>
  <c r="F155" i="22"/>
  <c r="E155" i="22"/>
  <c r="I152" i="22"/>
  <c r="H152" i="22"/>
  <c r="G152" i="22"/>
  <c r="F152" i="22"/>
  <c r="E152" i="22"/>
  <c r="I151" i="22"/>
  <c r="G151" i="22"/>
  <c r="F151" i="22"/>
  <c r="E151" i="22"/>
  <c r="R150" i="22"/>
  <c r="L150" i="22"/>
  <c r="K150" i="22"/>
  <c r="J150" i="22"/>
  <c r="I150" i="22"/>
  <c r="H150" i="22"/>
  <c r="G150" i="22"/>
  <c r="F150" i="22"/>
  <c r="E150" i="22"/>
  <c r="I147" i="22"/>
  <c r="H147" i="22"/>
  <c r="G147" i="22"/>
  <c r="F147" i="22"/>
  <c r="E147" i="22"/>
  <c r="I146" i="22"/>
  <c r="H146" i="22"/>
  <c r="G146" i="22"/>
  <c r="F146" i="22"/>
  <c r="E146" i="22"/>
  <c r="I145" i="22"/>
  <c r="H145" i="22"/>
  <c r="G145" i="22"/>
  <c r="F145" i="22"/>
  <c r="E145" i="22"/>
  <c r="I142" i="22"/>
  <c r="H142" i="22"/>
  <c r="G142" i="22"/>
  <c r="F142" i="22"/>
  <c r="E142" i="22"/>
  <c r="I141" i="22"/>
  <c r="H141" i="22"/>
  <c r="G141" i="22"/>
  <c r="F141" i="22"/>
  <c r="E141" i="22"/>
  <c r="J140" i="22"/>
  <c r="I138" i="22"/>
  <c r="G138" i="22"/>
  <c r="F138" i="22"/>
  <c r="E138" i="22"/>
  <c r="G137" i="22"/>
  <c r="E137" i="22"/>
  <c r="I134" i="22"/>
  <c r="H134" i="22"/>
  <c r="G134" i="22"/>
  <c r="F134" i="22"/>
  <c r="E134" i="22"/>
  <c r="J133" i="22"/>
  <c r="I133" i="22"/>
  <c r="H133" i="22"/>
  <c r="G133" i="22"/>
  <c r="F133" i="22"/>
  <c r="E133" i="22"/>
  <c r="R132" i="22"/>
  <c r="L132" i="22"/>
  <c r="K132" i="22"/>
  <c r="J132" i="22"/>
  <c r="I132" i="22"/>
  <c r="H132" i="22"/>
  <c r="G132" i="22"/>
  <c r="F132" i="22"/>
  <c r="E132" i="22"/>
  <c r="I129" i="22"/>
  <c r="H129" i="22"/>
  <c r="G129" i="22"/>
  <c r="F129" i="22"/>
  <c r="E129" i="22"/>
  <c r="I128" i="22"/>
  <c r="H128" i="22"/>
  <c r="G128" i="22"/>
  <c r="F128" i="22"/>
  <c r="E128" i="22"/>
  <c r="J125" i="22"/>
  <c r="I125" i="22"/>
  <c r="H125" i="22"/>
  <c r="G125" i="22"/>
  <c r="F125" i="22"/>
  <c r="E125" i="22"/>
  <c r="I124" i="22"/>
  <c r="H124" i="22"/>
  <c r="G124" i="22"/>
  <c r="F124" i="22"/>
  <c r="E124" i="22"/>
  <c r="G116" i="22"/>
  <c r="G164" i="22" s="1"/>
  <c r="I115" i="22"/>
  <c r="G115" i="22"/>
  <c r="F115" i="22"/>
  <c r="E115" i="22"/>
  <c r="I114" i="22"/>
  <c r="H114" i="22"/>
  <c r="G114" i="22"/>
  <c r="F114" i="22"/>
  <c r="E114" i="22"/>
  <c r="G108" i="22"/>
  <c r="I107" i="22"/>
  <c r="I186" i="22" s="1"/>
  <c r="H107" i="22"/>
  <c r="H186" i="22" s="1"/>
  <c r="G107" i="22"/>
  <c r="F107" i="22"/>
  <c r="F186" i="22" s="1"/>
  <c r="E107" i="22"/>
  <c r="I106" i="22"/>
  <c r="H106" i="22"/>
  <c r="G106" i="22"/>
  <c r="F106" i="22"/>
  <c r="E106" i="22"/>
  <c r="E185" i="22" s="1"/>
  <c r="I102" i="22"/>
  <c r="H102" i="22"/>
  <c r="G102" i="22"/>
  <c r="F102" i="22"/>
  <c r="E102" i="22"/>
  <c r="I101" i="22"/>
  <c r="G101" i="22"/>
  <c r="F101" i="22"/>
  <c r="E101" i="22"/>
  <c r="I98" i="22"/>
  <c r="H98" i="22"/>
  <c r="G98" i="22"/>
  <c r="F98" i="22"/>
  <c r="E98" i="22"/>
  <c r="I97" i="22"/>
  <c r="G97" i="22"/>
  <c r="F97" i="22"/>
  <c r="E97" i="22"/>
  <c r="R96" i="22"/>
  <c r="L96" i="22"/>
  <c r="K96" i="22"/>
  <c r="J96" i="22"/>
  <c r="I96" i="22"/>
  <c r="H96" i="22"/>
  <c r="G96" i="22"/>
  <c r="F96" i="22"/>
  <c r="E96" i="22"/>
  <c r="I92" i="22"/>
  <c r="H92" i="22"/>
  <c r="G92" i="22"/>
  <c r="F92" i="22"/>
  <c r="E92" i="22"/>
  <c r="F91" i="22"/>
  <c r="J90" i="22"/>
  <c r="I90" i="22"/>
  <c r="H90" i="22"/>
  <c r="G90" i="22"/>
  <c r="F90" i="22"/>
  <c r="E90" i="22"/>
  <c r="I87" i="22"/>
  <c r="H87" i="22"/>
  <c r="G87" i="22"/>
  <c r="F87" i="22"/>
  <c r="E87" i="22"/>
  <c r="I86" i="22"/>
  <c r="I91" i="22" s="1"/>
  <c r="H86" i="22"/>
  <c r="H91" i="22" s="1"/>
  <c r="G86" i="22"/>
  <c r="G91" i="22" s="1"/>
  <c r="F86" i="22"/>
  <c r="E86" i="22"/>
  <c r="E91" i="22" s="1"/>
  <c r="J85" i="22"/>
  <c r="I83" i="22"/>
  <c r="G83" i="22"/>
  <c r="F83" i="22"/>
  <c r="E83" i="22"/>
  <c r="G82" i="22"/>
  <c r="E82" i="22"/>
  <c r="I79" i="22"/>
  <c r="H79" i="22"/>
  <c r="G79" i="22"/>
  <c r="F79" i="22"/>
  <c r="E79" i="22"/>
  <c r="J78" i="22"/>
  <c r="I78" i="22"/>
  <c r="H78" i="22"/>
  <c r="G78" i="22"/>
  <c r="F78" i="22"/>
  <c r="E78" i="22"/>
  <c r="R77" i="22"/>
  <c r="L77" i="22"/>
  <c r="K77" i="22"/>
  <c r="J77" i="22"/>
  <c r="I77" i="22"/>
  <c r="H77" i="22"/>
  <c r="G77" i="22"/>
  <c r="F77" i="22"/>
  <c r="E77" i="22"/>
  <c r="I74" i="22"/>
  <c r="H74" i="22"/>
  <c r="G74" i="22"/>
  <c r="F74" i="22"/>
  <c r="E74" i="22"/>
  <c r="J73" i="22"/>
  <c r="I73" i="22"/>
  <c r="H73" i="22"/>
  <c r="G73" i="22"/>
  <c r="F73" i="22"/>
  <c r="E73" i="22"/>
  <c r="J69" i="22"/>
  <c r="I69" i="22"/>
  <c r="H69" i="22"/>
  <c r="G69" i="22"/>
  <c r="F69" i="22"/>
  <c r="E69" i="22"/>
  <c r="I68" i="22"/>
  <c r="H68" i="22"/>
  <c r="G68" i="22"/>
  <c r="F68" i="22"/>
  <c r="E68" i="22"/>
  <c r="G53" i="22"/>
  <c r="I52" i="22"/>
  <c r="H52" i="22"/>
  <c r="G52" i="22"/>
  <c r="F52" i="22"/>
  <c r="E52" i="22"/>
  <c r="I51" i="22"/>
  <c r="H51" i="22"/>
  <c r="G51" i="22"/>
  <c r="F51" i="22"/>
  <c r="E51" i="22"/>
  <c r="I47" i="22"/>
  <c r="H47" i="22"/>
  <c r="G47" i="22"/>
  <c r="F47" i="22"/>
  <c r="E47" i="22"/>
  <c r="I46" i="22"/>
  <c r="G46" i="22"/>
  <c r="F46" i="22"/>
  <c r="E46" i="22"/>
  <c r="R45" i="22"/>
  <c r="L45" i="22"/>
  <c r="K45" i="22"/>
  <c r="J45" i="22"/>
  <c r="I45" i="22"/>
  <c r="H45" i="22"/>
  <c r="G45" i="22"/>
  <c r="F45" i="22"/>
  <c r="E45" i="22"/>
  <c r="I41" i="22"/>
  <c r="H41" i="22"/>
  <c r="G41" i="22"/>
  <c r="F41" i="22"/>
  <c r="E41" i="22"/>
  <c r="I40" i="22"/>
  <c r="H40" i="22"/>
  <c r="G40" i="22"/>
  <c r="F40" i="22"/>
  <c r="E40" i="22"/>
  <c r="I39" i="22"/>
  <c r="H39" i="22"/>
  <c r="G39" i="22"/>
  <c r="F39" i="22"/>
  <c r="I36" i="22"/>
  <c r="H36" i="22"/>
  <c r="G36" i="22"/>
  <c r="F36" i="22"/>
  <c r="E36" i="22"/>
  <c r="I35" i="22"/>
  <c r="H35" i="22"/>
  <c r="G35" i="22"/>
  <c r="F35" i="22"/>
  <c r="E35" i="22"/>
  <c r="J34" i="22"/>
  <c r="J22" i="22" s="1"/>
  <c r="I32" i="22"/>
  <c r="G32" i="22"/>
  <c r="F32" i="22"/>
  <c r="E32" i="22"/>
  <c r="G31" i="22"/>
  <c r="E31" i="22"/>
  <c r="I28" i="22"/>
  <c r="H28" i="22"/>
  <c r="G28" i="22"/>
  <c r="F28" i="22"/>
  <c r="E28" i="22"/>
  <c r="J27" i="22"/>
  <c r="J39" i="22" s="1"/>
  <c r="I27" i="22"/>
  <c r="H27" i="22"/>
  <c r="G27" i="22"/>
  <c r="F27" i="22"/>
  <c r="E27" i="22"/>
  <c r="E39" i="22" s="1"/>
  <c r="R26" i="22"/>
  <c r="L26" i="22"/>
  <c r="K26" i="22"/>
  <c r="J26" i="22"/>
  <c r="I26" i="22"/>
  <c r="H26" i="22"/>
  <c r="G26" i="22"/>
  <c r="F26" i="22"/>
  <c r="E26" i="22"/>
  <c r="I23" i="22"/>
  <c r="H23" i="22"/>
  <c r="G23" i="22"/>
  <c r="F23" i="22"/>
  <c r="E23" i="22"/>
  <c r="I22" i="22"/>
  <c r="H22" i="22"/>
  <c r="G22" i="22"/>
  <c r="F22" i="22"/>
  <c r="E22" i="22"/>
  <c r="I18" i="22"/>
  <c r="H18" i="22"/>
  <c r="G18" i="22"/>
  <c r="F18" i="22"/>
  <c r="E18" i="22"/>
  <c r="I17" i="22"/>
  <c r="G17" i="22"/>
  <c r="F17" i="22"/>
  <c r="E17" i="22"/>
  <c r="J14" i="22"/>
  <c r="I14" i="22"/>
  <c r="H14" i="22"/>
  <c r="G14" i="22"/>
  <c r="F14" i="22"/>
  <c r="E14" i="22"/>
  <c r="I13" i="22"/>
  <c r="H13" i="22"/>
  <c r="G13" i="22"/>
  <c r="F13" i="22"/>
  <c r="E13" i="22"/>
  <c r="K6" i="22"/>
  <c r="J6" i="22"/>
  <c r="E6" i="22"/>
  <c r="E3" i="22"/>
  <c r="E2" i="22"/>
  <c r="A1" i="22"/>
  <c r="D17" i="13" s="1"/>
  <c r="I317" i="12"/>
  <c r="G317" i="12"/>
  <c r="F317" i="12"/>
  <c r="E317" i="12"/>
  <c r="I316" i="12"/>
  <c r="G316" i="12"/>
  <c r="F316" i="12"/>
  <c r="E316" i="12"/>
  <c r="I312" i="12"/>
  <c r="G312" i="12"/>
  <c r="F312" i="12"/>
  <c r="E312" i="12"/>
  <c r="I311" i="12"/>
  <c r="G311" i="12"/>
  <c r="F311" i="12"/>
  <c r="E311" i="12"/>
  <c r="I310" i="12"/>
  <c r="G310" i="12"/>
  <c r="F310" i="12"/>
  <c r="E310" i="12"/>
  <c r="I303" i="12"/>
  <c r="G303" i="12"/>
  <c r="F303" i="12"/>
  <c r="E303" i="12"/>
  <c r="I302" i="12"/>
  <c r="G302" i="12"/>
  <c r="F302" i="12"/>
  <c r="E302" i="12"/>
  <c r="I297" i="12"/>
  <c r="H297" i="12"/>
  <c r="G297" i="12"/>
  <c r="F297" i="12"/>
  <c r="E297" i="12"/>
  <c r="I296" i="12"/>
  <c r="F296" i="12"/>
  <c r="E296" i="12"/>
  <c r="I291" i="12"/>
  <c r="H291" i="12"/>
  <c r="G291" i="12"/>
  <c r="F291" i="12"/>
  <c r="E291" i="12"/>
  <c r="I290" i="12"/>
  <c r="F290" i="12"/>
  <c r="E290" i="12"/>
  <c r="R286" i="12"/>
  <c r="L286" i="12"/>
  <c r="K286" i="12"/>
  <c r="J286" i="12"/>
  <c r="I286" i="12"/>
  <c r="H286" i="12"/>
  <c r="G286" i="12"/>
  <c r="F286" i="12"/>
  <c r="E286" i="12"/>
  <c r="R285" i="12"/>
  <c r="Q285" i="12"/>
  <c r="P285" i="12"/>
  <c r="O285" i="12"/>
  <c r="N285" i="12"/>
  <c r="M285" i="12"/>
  <c r="L285" i="12"/>
  <c r="K285" i="12"/>
  <c r="J285" i="12"/>
  <c r="I285" i="12"/>
  <c r="H285" i="12"/>
  <c r="G285" i="12"/>
  <c r="F285" i="12"/>
  <c r="E285" i="12"/>
  <c r="I279" i="12"/>
  <c r="H279" i="12"/>
  <c r="G279" i="12"/>
  <c r="F279" i="12"/>
  <c r="E279" i="12"/>
  <c r="I278" i="12"/>
  <c r="F278" i="12"/>
  <c r="E278" i="12"/>
  <c r="I277" i="12"/>
  <c r="H277" i="12"/>
  <c r="G277" i="12"/>
  <c r="F277" i="12"/>
  <c r="E277" i="12"/>
  <c r="I276" i="12"/>
  <c r="H276" i="12"/>
  <c r="G276" i="12"/>
  <c r="F276" i="12"/>
  <c r="E276" i="12"/>
  <c r="I271" i="12"/>
  <c r="H271" i="12"/>
  <c r="G271" i="12"/>
  <c r="F271" i="12"/>
  <c r="E271" i="12"/>
  <c r="I270" i="12"/>
  <c r="H270" i="12"/>
  <c r="G270" i="12"/>
  <c r="G192" i="12" s="1"/>
  <c r="G197" i="12" s="1"/>
  <c r="F270" i="12"/>
  <c r="E270" i="12"/>
  <c r="I267" i="12"/>
  <c r="H267" i="12"/>
  <c r="G267" i="12"/>
  <c r="F267" i="12"/>
  <c r="E267" i="12"/>
  <c r="I266" i="12"/>
  <c r="G266" i="12"/>
  <c r="F266" i="12"/>
  <c r="E266" i="12"/>
  <c r="R265" i="12"/>
  <c r="L265" i="12"/>
  <c r="K265" i="12"/>
  <c r="J265" i="12"/>
  <c r="I265" i="12"/>
  <c r="H265" i="12"/>
  <c r="G265" i="12"/>
  <c r="F265" i="12"/>
  <c r="E265" i="12"/>
  <c r="I262" i="12"/>
  <c r="H262" i="12"/>
  <c r="G262" i="12"/>
  <c r="F262" i="12"/>
  <c r="E262" i="12"/>
  <c r="I261" i="12"/>
  <c r="H261" i="12"/>
  <c r="G261" i="12"/>
  <c r="F261" i="12"/>
  <c r="E261" i="12"/>
  <c r="I260" i="12"/>
  <c r="H260" i="12"/>
  <c r="G260" i="12"/>
  <c r="F260" i="12"/>
  <c r="E260" i="12"/>
  <c r="I256" i="12"/>
  <c r="H256" i="12"/>
  <c r="G256" i="12"/>
  <c r="F256" i="12"/>
  <c r="E256" i="12"/>
  <c r="J255" i="12"/>
  <c r="J260" i="12" s="1"/>
  <c r="I253" i="12"/>
  <c r="G253" i="12"/>
  <c r="F253" i="12"/>
  <c r="E253" i="12"/>
  <c r="I250" i="12"/>
  <c r="H250" i="12"/>
  <c r="F250" i="12"/>
  <c r="I249" i="12"/>
  <c r="H249" i="12"/>
  <c r="G249" i="12"/>
  <c r="F249" i="12"/>
  <c r="E249" i="12"/>
  <c r="G248" i="12"/>
  <c r="E248" i="12"/>
  <c r="I245" i="12"/>
  <c r="H245" i="12"/>
  <c r="G245" i="12"/>
  <c r="F245" i="12"/>
  <c r="E245" i="12"/>
  <c r="J244" i="12"/>
  <c r="I244" i="12"/>
  <c r="H244" i="12"/>
  <c r="G244" i="12"/>
  <c r="F244" i="12"/>
  <c r="E244" i="12"/>
  <c r="R243" i="12"/>
  <c r="L243" i="12"/>
  <c r="K243" i="12"/>
  <c r="J243" i="12"/>
  <c r="I243" i="12"/>
  <c r="H243" i="12"/>
  <c r="G243" i="12"/>
  <c r="F243" i="12"/>
  <c r="E243" i="12"/>
  <c r="I240" i="12"/>
  <c r="H240" i="12"/>
  <c r="G240" i="12"/>
  <c r="F240" i="12"/>
  <c r="E240" i="12"/>
  <c r="J239" i="12"/>
  <c r="I239" i="12"/>
  <c r="H239" i="12"/>
  <c r="G239" i="12"/>
  <c r="F239" i="12"/>
  <c r="E239" i="12"/>
  <c r="J236" i="12"/>
  <c r="I236" i="12"/>
  <c r="H236" i="12"/>
  <c r="G236" i="12"/>
  <c r="F236" i="12"/>
  <c r="E236" i="12"/>
  <c r="I235" i="12"/>
  <c r="H235" i="12"/>
  <c r="G235" i="12"/>
  <c r="F235" i="12"/>
  <c r="E235" i="12"/>
  <c r="I225" i="12"/>
  <c r="G225" i="12"/>
  <c r="F225" i="12"/>
  <c r="E225" i="12"/>
  <c r="I224" i="12"/>
  <c r="G224" i="12"/>
  <c r="F224" i="12"/>
  <c r="E224" i="12"/>
  <c r="I220" i="12"/>
  <c r="H220" i="12"/>
  <c r="G220" i="12"/>
  <c r="F220" i="12"/>
  <c r="E220" i="12"/>
  <c r="I219" i="12"/>
  <c r="G219" i="12"/>
  <c r="F219" i="12"/>
  <c r="E219" i="12"/>
  <c r="I215" i="12"/>
  <c r="H215" i="12"/>
  <c r="G215" i="12"/>
  <c r="F215" i="12"/>
  <c r="E215" i="12"/>
  <c r="I214" i="12"/>
  <c r="G214" i="12"/>
  <c r="F214" i="12"/>
  <c r="E214" i="12"/>
  <c r="R210" i="12"/>
  <c r="L210" i="12"/>
  <c r="K210" i="12"/>
  <c r="J210" i="12"/>
  <c r="I210" i="12"/>
  <c r="H210" i="12"/>
  <c r="G210" i="12"/>
  <c r="F210" i="12"/>
  <c r="E210" i="12"/>
  <c r="R209" i="12"/>
  <c r="Q209" i="12"/>
  <c r="P209" i="12"/>
  <c r="O209" i="12"/>
  <c r="N209" i="12"/>
  <c r="M209" i="12"/>
  <c r="L209" i="12"/>
  <c r="K209" i="12"/>
  <c r="J209" i="12"/>
  <c r="I209" i="12"/>
  <c r="H209" i="12"/>
  <c r="G209" i="12"/>
  <c r="F209" i="12"/>
  <c r="E209" i="12"/>
  <c r="I205" i="12"/>
  <c r="F205" i="12"/>
  <c r="E205" i="12"/>
  <c r="I204" i="12"/>
  <c r="F204" i="12"/>
  <c r="I201" i="12"/>
  <c r="F201" i="12"/>
  <c r="I200" i="12"/>
  <c r="F200" i="12"/>
  <c r="E200" i="12"/>
  <c r="I197" i="12"/>
  <c r="F197" i="12"/>
  <c r="I196" i="12"/>
  <c r="F196" i="12"/>
  <c r="E194" i="12"/>
  <c r="E193" i="12"/>
  <c r="E201" i="12" s="1"/>
  <c r="I188" i="12"/>
  <c r="H188" i="12"/>
  <c r="G188" i="12"/>
  <c r="F188" i="12"/>
  <c r="E188" i="12"/>
  <c r="I187" i="12"/>
  <c r="G187" i="12"/>
  <c r="F187" i="12"/>
  <c r="E187" i="12"/>
  <c r="H186" i="12"/>
  <c r="G186" i="12"/>
  <c r="F186" i="12"/>
  <c r="H185" i="12"/>
  <c r="G185" i="12"/>
  <c r="I184" i="12"/>
  <c r="F184" i="12"/>
  <c r="E184" i="12"/>
  <c r="E191" i="12" s="1"/>
  <c r="E204" i="12" s="1"/>
  <c r="I183" i="12"/>
  <c r="H183" i="12"/>
  <c r="G183" i="12"/>
  <c r="F183" i="12"/>
  <c r="E183" i="12"/>
  <c r="E190" i="12" s="1"/>
  <c r="I182" i="12"/>
  <c r="H182" i="12"/>
  <c r="G182" i="12"/>
  <c r="F182" i="12"/>
  <c r="E182" i="12"/>
  <c r="E189" i="12" s="1"/>
  <c r="E196" i="12" s="1"/>
  <c r="F177" i="12"/>
  <c r="E177" i="12"/>
  <c r="I176" i="12"/>
  <c r="H176" i="12"/>
  <c r="G176" i="12"/>
  <c r="F176" i="12"/>
  <c r="E176" i="12"/>
  <c r="J171" i="12"/>
  <c r="I171" i="12"/>
  <c r="H171" i="12"/>
  <c r="G171" i="12"/>
  <c r="F171" i="12"/>
  <c r="E171" i="12"/>
  <c r="I170" i="12"/>
  <c r="H170" i="12"/>
  <c r="G170" i="12"/>
  <c r="F170" i="12"/>
  <c r="E170" i="12"/>
  <c r="I169" i="12"/>
  <c r="H169" i="12"/>
  <c r="G169" i="12"/>
  <c r="F169" i="12"/>
  <c r="E169" i="12"/>
  <c r="R164" i="12"/>
  <c r="L164" i="12"/>
  <c r="K164" i="12"/>
  <c r="J164" i="12"/>
  <c r="I164" i="12"/>
  <c r="G164" i="12"/>
  <c r="F164" i="12"/>
  <c r="E164" i="12"/>
  <c r="I163" i="12"/>
  <c r="G163" i="12"/>
  <c r="F163" i="12"/>
  <c r="E163" i="12"/>
  <c r="G161" i="12"/>
  <c r="I160" i="12"/>
  <c r="G160" i="12"/>
  <c r="F160" i="12"/>
  <c r="E160" i="12"/>
  <c r="I159" i="12"/>
  <c r="F159" i="12"/>
  <c r="E159" i="12"/>
  <c r="I156" i="12"/>
  <c r="H156" i="12"/>
  <c r="G156" i="12"/>
  <c r="F156" i="12"/>
  <c r="E156" i="12"/>
  <c r="I155" i="12"/>
  <c r="H155" i="12"/>
  <c r="G155" i="12"/>
  <c r="F155" i="12"/>
  <c r="E155" i="12"/>
  <c r="I152" i="12"/>
  <c r="H152" i="12"/>
  <c r="G152" i="12"/>
  <c r="F152" i="12"/>
  <c r="E152" i="12"/>
  <c r="I151" i="12"/>
  <c r="G151" i="12"/>
  <c r="F151" i="12"/>
  <c r="E151" i="12"/>
  <c r="R150" i="12"/>
  <c r="L150" i="12"/>
  <c r="K150" i="12"/>
  <c r="J150" i="12"/>
  <c r="I150" i="12"/>
  <c r="H150" i="12"/>
  <c r="G150" i="12"/>
  <c r="F150" i="12"/>
  <c r="E150" i="12"/>
  <c r="I147" i="12"/>
  <c r="H147" i="12"/>
  <c r="G147" i="12"/>
  <c r="F147" i="12"/>
  <c r="E147" i="12"/>
  <c r="I146" i="12"/>
  <c r="H146" i="12"/>
  <c r="G146" i="12"/>
  <c r="F146" i="12"/>
  <c r="E146" i="12"/>
  <c r="I145" i="12"/>
  <c r="H145" i="12"/>
  <c r="G145" i="12"/>
  <c r="F145" i="12"/>
  <c r="E145" i="12"/>
  <c r="I142" i="12"/>
  <c r="H142" i="12"/>
  <c r="G142" i="12"/>
  <c r="F142" i="12"/>
  <c r="E142" i="12"/>
  <c r="I141" i="12"/>
  <c r="H141" i="12"/>
  <c r="G141" i="12"/>
  <c r="F141" i="12"/>
  <c r="E141" i="12"/>
  <c r="J140" i="12"/>
  <c r="J133" i="12" s="1"/>
  <c r="I138" i="12"/>
  <c r="G138" i="12"/>
  <c r="F138" i="12"/>
  <c r="E138" i="12"/>
  <c r="G137" i="12"/>
  <c r="E137" i="12"/>
  <c r="I134" i="12"/>
  <c r="H134" i="12"/>
  <c r="G134" i="12"/>
  <c r="F134" i="12"/>
  <c r="E134" i="12"/>
  <c r="I133" i="12"/>
  <c r="H133" i="12"/>
  <c r="G133" i="12"/>
  <c r="F133" i="12"/>
  <c r="E133" i="12"/>
  <c r="R132" i="12"/>
  <c r="L132" i="12"/>
  <c r="K132" i="12"/>
  <c r="J132" i="12"/>
  <c r="I132" i="12"/>
  <c r="H132" i="12"/>
  <c r="G132" i="12"/>
  <c r="F132" i="12"/>
  <c r="E132" i="12"/>
  <c r="I129" i="12"/>
  <c r="H129" i="12"/>
  <c r="G129" i="12"/>
  <c r="F129" i="12"/>
  <c r="E129" i="12"/>
  <c r="I128" i="12"/>
  <c r="H128" i="12"/>
  <c r="G128" i="12"/>
  <c r="F128" i="12"/>
  <c r="E128" i="12"/>
  <c r="J125" i="12"/>
  <c r="I125" i="12"/>
  <c r="H125" i="12"/>
  <c r="G125" i="12"/>
  <c r="F125" i="12"/>
  <c r="E125" i="12"/>
  <c r="I124" i="12"/>
  <c r="H124" i="12"/>
  <c r="G124" i="12"/>
  <c r="F124" i="12"/>
  <c r="E124" i="12"/>
  <c r="G116" i="12"/>
  <c r="I115" i="12"/>
  <c r="G115" i="12"/>
  <c r="F115" i="12"/>
  <c r="E115" i="12"/>
  <c r="I114" i="12"/>
  <c r="H114" i="12"/>
  <c r="G114" i="12"/>
  <c r="F114" i="12"/>
  <c r="E114" i="12"/>
  <c r="G108" i="12"/>
  <c r="I107" i="12"/>
  <c r="I186" i="12" s="1"/>
  <c r="H107" i="12"/>
  <c r="G107" i="12"/>
  <c r="F107" i="12"/>
  <c r="E107" i="12"/>
  <c r="E186" i="12" s="1"/>
  <c r="I106" i="12"/>
  <c r="I185" i="12" s="1"/>
  <c r="H106" i="12"/>
  <c r="G106" i="12"/>
  <c r="F106" i="12"/>
  <c r="F185" i="12" s="1"/>
  <c r="E106" i="12"/>
  <c r="E185" i="12" s="1"/>
  <c r="E192" i="12" s="1"/>
  <c r="E197" i="12" s="1"/>
  <c r="I102" i="12"/>
  <c r="H102" i="12"/>
  <c r="G102" i="12"/>
  <c r="F102" i="12"/>
  <c r="E102" i="12"/>
  <c r="I101" i="12"/>
  <c r="G101" i="12"/>
  <c r="F101" i="12"/>
  <c r="E101" i="12"/>
  <c r="I98" i="12"/>
  <c r="H98" i="12"/>
  <c r="G98" i="12"/>
  <c r="F98" i="12"/>
  <c r="E98" i="12"/>
  <c r="I97" i="12"/>
  <c r="G97" i="12"/>
  <c r="F97" i="12"/>
  <c r="E97" i="12"/>
  <c r="R96" i="12"/>
  <c r="L96" i="12"/>
  <c r="K96" i="12"/>
  <c r="J96" i="12"/>
  <c r="I96" i="12"/>
  <c r="H96" i="12"/>
  <c r="G96" i="12"/>
  <c r="F96" i="12"/>
  <c r="E96" i="12"/>
  <c r="I92" i="12"/>
  <c r="H92" i="12"/>
  <c r="G92" i="12"/>
  <c r="F92" i="12"/>
  <c r="E92" i="12"/>
  <c r="I91" i="12"/>
  <c r="F91" i="12"/>
  <c r="J90" i="12"/>
  <c r="I90" i="12"/>
  <c r="H90" i="12"/>
  <c r="G90" i="12"/>
  <c r="F90" i="12"/>
  <c r="E90" i="12"/>
  <c r="I87" i="12"/>
  <c r="H87" i="12"/>
  <c r="G87" i="12"/>
  <c r="F87" i="12"/>
  <c r="E87" i="12"/>
  <c r="I86" i="12"/>
  <c r="H86" i="12"/>
  <c r="H91" i="12" s="1"/>
  <c r="G86" i="12"/>
  <c r="G91" i="12" s="1"/>
  <c r="F86" i="12"/>
  <c r="E86" i="12"/>
  <c r="E91" i="12" s="1"/>
  <c r="J85" i="12"/>
  <c r="I83" i="12"/>
  <c r="G83" i="12"/>
  <c r="F83" i="12"/>
  <c r="E83" i="12"/>
  <c r="G82" i="12"/>
  <c r="E82" i="12"/>
  <c r="I79" i="12"/>
  <c r="H79" i="12"/>
  <c r="G79" i="12"/>
  <c r="F79" i="12"/>
  <c r="E79" i="12"/>
  <c r="J78" i="12"/>
  <c r="I78" i="12"/>
  <c r="H78" i="12"/>
  <c r="G78" i="12"/>
  <c r="F78" i="12"/>
  <c r="E78" i="12"/>
  <c r="R77" i="12"/>
  <c r="L77" i="12"/>
  <c r="K77" i="12"/>
  <c r="J77" i="12"/>
  <c r="I77" i="12"/>
  <c r="H77" i="12"/>
  <c r="G77" i="12"/>
  <c r="F77" i="12"/>
  <c r="E77" i="12"/>
  <c r="I74" i="12"/>
  <c r="H74" i="12"/>
  <c r="G74" i="12"/>
  <c r="F74" i="12"/>
  <c r="E74" i="12"/>
  <c r="J73" i="12"/>
  <c r="I73" i="12"/>
  <c r="H73" i="12"/>
  <c r="G73" i="12"/>
  <c r="F73" i="12"/>
  <c r="E73" i="12"/>
  <c r="J69" i="12"/>
  <c r="I69" i="12"/>
  <c r="H69" i="12"/>
  <c r="G69" i="12"/>
  <c r="F69" i="12"/>
  <c r="E69" i="12"/>
  <c r="I68" i="12"/>
  <c r="H68" i="12"/>
  <c r="G68" i="12"/>
  <c r="F68" i="12"/>
  <c r="E68" i="12"/>
  <c r="G53" i="12"/>
  <c r="I52" i="12"/>
  <c r="H52" i="12"/>
  <c r="G52" i="12"/>
  <c r="F52" i="12"/>
  <c r="E52" i="12"/>
  <c r="I51" i="12"/>
  <c r="H51" i="12"/>
  <c r="G51" i="12"/>
  <c r="F51" i="12"/>
  <c r="E51" i="12"/>
  <c r="I47" i="12"/>
  <c r="H47" i="12"/>
  <c r="G47" i="12"/>
  <c r="F47" i="12"/>
  <c r="E47" i="12"/>
  <c r="I46" i="12"/>
  <c r="G46" i="12"/>
  <c r="F46" i="12"/>
  <c r="E46" i="12"/>
  <c r="R45" i="12"/>
  <c r="L45" i="12"/>
  <c r="K45" i="12"/>
  <c r="J45" i="12"/>
  <c r="I45" i="12"/>
  <c r="H45" i="12"/>
  <c r="G45" i="12"/>
  <c r="F45" i="12"/>
  <c r="E45" i="12"/>
  <c r="I41" i="12"/>
  <c r="H41" i="12"/>
  <c r="G41" i="12"/>
  <c r="F41" i="12"/>
  <c r="E41" i="12"/>
  <c r="I40" i="12"/>
  <c r="H40" i="12"/>
  <c r="G40" i="12"/>
  <c r="F40" i="12"/>
  <c r="E40" i="12"/>
  <c r="G39" i="12"/>
  <c r="F39" i="12"/>
  <c r="E39" i="12"/>
  <c r="I36" i="12"/>
  <c r="H36" i="12"/>
  <c r="G36" i="12"/>
  <c r="F36" i="12"/>
  <c r="E36" i="12"/>
  <c r="I35" i="12"/>
  <c r="H35" i="12"/>
  <c r="G35" i="12"/>
  <c r="F35" i="12"/>
  <c r="E35" i="12"/>
  <c r="J34" i="12"/>
  <c r="J22" i="12" s="1"/>
  <c r="I32" i="12"/>
  <c r="G32" i="12"/>
  <c r="F32" i="12"/>
  <c r="E32" i="12"/>
  <c r="G31" i="12"/>
  <c r="E31" i="12"/>
  <c r="I28" i="12"/>
  <c r="H28" i="12"/>
  <c r="G28" i="12"/>
  <c r="F28" i="12"/>
  <c r="E28" i="12"/>
  <c r="J27" i="12"/>
  <c r="J39" i="12" s="1"/>
  <c r="I27" i="12"/>
  <c r="I39" i="12" s="1"/>
  <c r="H27" i="12"/>
  <c r="H39" i="12" s="1"/>
  <c r="G27" i="12"/>
  <c r="F27" i="12"/>
  <c r="E27" i="12"/>
  <c r="R26" i="12"/>
  <c r="L26" i="12"/>
  <c r="K26" i="12"/>
  <c r="J26" i="12"/>
  <c r="I26" i="12"/>
  <c r="H26" i="12"/>
  <c r="G26" i="12"/>
  <c r="F26" i="12"/>
  <c r="E26" i="12"/>
  <c r="I23" i="12"/>
  <c r="H23" i="12"/>
  <c r="G23" i="12"/>
  <c r="F23" i="12"/>
  <c r="E23" i="12"/>
  <c r="I22" i="12"/>
  <c r="H22" i="12"/>
  <c r="G22" i="12"/>
  <c r="F22" i="12"/>
  <c r="E22" i="12"/>
  <c r="I18" i="12"/>
  <c r="H18" i="12"/>
  <c r="G18" i="12"/>
  <c r="F18" i="12"/>
  <c r="E18" i="12"/>
  <c r="I17" i="12"/>
  <c r="G17" i="12"/>
  <c r="F17" i="12"/>
  <c r="E17" i="12"/>
  <c r="J14" i="12"/>
  <c r="I14" i="12"/>
  <c r="H14" i="12"/>
  <c r="G14" i="12"/>
  <c r="F14" i="12"/>
  <c r="E14" i="12"/>
  <c r="I13" i="12"/>
  <c r="H13" i="12"/>
  <c r="G13" i="12"/>
  <c r="F13" i="12"/>
  <c r="E13" i="12"/>
  <c r="E6" i="12"/>
  <c r="E3" i="12"/>
  <c r="E2" i="12"/>
  <c r="A1" i="12"/>
  <c r="D14" i="13" s="1"/>
  <c r="I317" i="21"/>
  <c r="G317" i="21"/>
  <c r="F317" i="21"/>
  <c r="E317" i="21"/>
  <c r="I316" i="21"/>
  <c r="G316" i="21"/>
  <c r="F316" i="21"/>
  <c r="E316" i="21"/>
  <c r="I312" i="21"/>
  <c r="G312" i="21"/>
  <c r="F312" i="21"/>
  <c r="E312" i="21"/>
  <c r="I311" i="21"/>
  <c r="G311" i="21"/>
  <c r="F311" i="21"/>
  <c r="E311" i="21"/>
  <c r="I310" i="21"/>
  <c r="G310" i="21"/>
  <c r="F310" i="21"/>
  <c r="E310" i="21"/>
  <c r="I303" i="21"/>
  <c r="G303" i="21"/>
  <c r="F303" i="21"/>
  <c r="E303" i="21"/>
  <c r="I302" i="21"/>
  <c r="G302" i="21"/>
  <c r="F302" i="21"/>
  <c r="E302" i="21"/>
  <c r="I297" i="21"/>
  <c r="H297" i="21"/>
  <c r="G297" i="21"/>
  <c r="F297" i="21"/>
  <c r="E297" i="21"/>
  <c r="I296" i="21"/>
  <c r="F296" i="21"/>
  <c r="E296" i="21"/>
  <c r="I291" i="21"/>
  <c r="H291" i="21"/>
  <c r="G291" i="21"/>
  <c r="F291" i="21"/>
  <c r="E291" i="21"/>
  <c r="I290" i="21"/>
  <c r="F290" i="21"/>
  <c r="E290" i="21"/>
  <c r="R286" i="21"/>
  <c r="L286" i="21"/>
  <c r="L287" i="21" s="1"/>
  <c r="K286" i="21"/>
  <c r="J286" i="21"/>
  <c r="I286" i="21"/>
  <c r="H286" i="21"/>
  <c r="G286" i="21"/>
  <c r="F286" i="21"/>
  <c r="E286" i="21"/>
  <c r="R285" i="21"/>
  <c r="Q285" i="21"/>
  <c r="P285" i="21"/>
  <c r="O285" i="21"/>
  <c r="N285" i="21"/>
  <c r="M285" i="21"/>
  <c r="L285" i="21"/>
  <c r="K285" i="21"/>
  <c r="J285" i="21"/>
  <c r="I285" i="21"/>
  <c r="H285" i="21"/>
  <c r="G285" i="21"/>
  <c r="F285" i="21"/>
  <c r="E285" i="21"/>
  <c r="G281" i="21"/>
  <c r="G296" i="21" s="1"/>
  <c r="G280" i="21"/>
  <c r="G290" i="21" s="1"/>
  <c r="J279" i="21"/>
  <c r="J282" i="21" s="1"/>
  <c r="I279" i="21"/>
  <c r="H279" i="21"/>
  <c r="G279" i="21"/>
  <c r="F279" i="21"/>
  <c r="E279" i="21"/>
  <c r="I278" i="21"/>
  <c r="F278" i="21"/>
  <c r="E278" i="21"/>
  <c r="I277" i="21"/>
  <c r="H277" i="21"/>
  <c r="G277" i="21"/>
  <c r="F277" i="21"/>
  <c r="E277" i="21"/>
  <c r="I276" i="21"/>
  <c r="H276" i="21"/>
  <c r="G276" i="21"/>
  <c r="F276" i="21"/>
  <c r="E276" i="21"/>
  <c r="I271" i="21"/>
  <c r="H271" i="21"/>
  <c r="G271" i="21"/>
  <c r="F271" i="21"/>
  <c r="E271" i="21"/>
  <c r="I270" i="21"/>
  <c r="H270" i="21"/>
  <c r="G270" i="21"/>
  <c r="G282" i="21" s="1"/>
  <c r="F270" i="21"/>
  <c r="E270" i="21"/>
  <c r="I267" i="21"/>
  <c r="H267" i="21"/>
  <c r="G267" i="21"/>
  <c r="F267" i="21"/>
  <c r="E267" i="21"/>
  <c r="I266" i="21"/>
  <c r="G266" i="21"/>
  <c r="F266" i="21"/>
  <c r="E266" i="21"/>
  <c r="R265" i="21"/>
  <c r="L265" i="21"/>
  <c r="K265" i="21"/>
  <c r="J265" i="21"/>
  <c r="I265" i="21"/>
  <c r="H265" i="21"/>
  <c r="G265" i="21"/>
  <c r="F265" i="21"/>
  <c r="E265" i="21"/>
  <c r="I262" i="21"/>
  <c r="H262" i="21"/>
  <c r="G262" i="21"/>
  <c r="F262" i="21"/>
  <c r="E262" i="21"/>
  <c r="I261" i="21"/>
  <c r="H261" i="21"/>
  <c r="G261" i="21"/>
  <c r="F261" i="21"/>
  <c r="E261" i="21"/>
  <c r="I260" i="21"/>
  <c r="H260" i="21"/>
  <c r="G260" i="21"/>
  <c r="F260" i="21"/>
  <c r="E260" i="21"/>
  <c r="I256" i="21"/>
  <c r="H256" i="21"/>
  <c r="G256" i="21"/>
  <c r="F256" i="21"/>
  <c r="E256" i="21"/>
  <c r="J255" i="21"/>
  <c r="I253" i="21"/>
  <c r="G253" i="21"/>
  <c r="F253" i="21"/>
  <c r="E253" i="21"/>
  <c r="M250" i="21"/>
  <c r="I250" i="21"/>
  <c r="H250" i="21"/>
  <c r="F250" i="21"/>
  <c r="I249" i="21"/>
  <c r="H249" i="21"/>
  <c r="G249" i="21"/>
  <c r="F249" i="21"/>
  <c r="E249" i="21"/>
  <c r="G248" i="21"/>
  <c r="E248" i="21"/>
  <c r="I245" i="21"/>
  <c r="H245" i="21"/>
  <c r="G245" i="21"/>
  <c r="F245" i="21"/>
  <c r="E245" i="21"/>
  <c r="I244" i="21"/>
  <c r="H244" i="21"/>
  <c r="G244" i="21"/>
  <c r="F244" i="21"/>
  <c r="E244" i="21"/>
  <c r="R243" i="21"/>
  <c r="L243" i="21"/>
  <c r="K243" i="21"/>
  <c r="J243" i="21"/>
  <c r="I243" i="21"/>
  <c r="H243" i="21"/>
  <c r="G243" i="21"/>
  <c r="F243" i="21"/>
  <c r="E243" i="21"/>
  <c r="I240" i="21"/>
  <c r="H240" i="21"/>
  <c r="G240" i="21"/>
  <c r="F240" i="21"/>
  <c r="E240" i="21"/>
  <c r="I239" i="21"/>
  <c r="H239" i="21"/>
  <c r="G239" i="21"/>
  <c r="F239" i="21"/>
  <c r="E239" i="21"/>
  <c r="J236" i="21"/>
  <c r="I236" i="21"/>
  <c r="H236" i="21"/>
  <c r="G236" i="21"/>
  <c r="F236" i="21"/>
  <c r="E236" i="21"/>
  <c r="I235" i="21"/>
  <c r="H235" i="21"/>
  <c r="G235" i="21"/>
  <c r="F235" i="21"/>
  <c r="E235" i="21"/>
  <c r="I225" i="21"/>
  <c r="G225" i="21"/>
  <c r="F225" i="21"/>
  <c r="E225" i="21"/>
  <c r="I224" i="21"/>
  <c r="G224" i="21"/>
  <c r="F224" i="21"/>
  <c r="E224" i="21"/>
  <c r="I220" i="21"/>
  <c r="H220" i="21"/>
  <c r="G220" i="21"/>
  <c r="F220" i="21"/>
  <c r="E220" i="21"/>
  <c r="I219" i="21"/>
  <c r="G219" i="21"/>
  <c r="F219" i="21"/>
  <c r="E219" i="21"/>
  <c r="I215" i="21"/>
  <c r="H215" i="21"/>
  <c r="G215" i="21"/>
  <c r="F215" i="21"/>
  <c r="E215" i="21"/>
  <c r="I214" i="21"/>
  <c r="G214" i="21"/>
  <c r="F214" i="21"/>
  <c r="E214" i="21"/>
  <c r="R210" i="21"/>
  <c r="L210" i="21"/>
  <c r="K210" i="21"/>
  <c r="J210" i="21"/>
  <c r="I210" i="21"/>
  <c r="H210" i="21"/>
  <c r="G210" i="21"/>
  <c r="F210" i="21"/>
  <c r="E210" i="21"/>
  <c r="R209" i="21"/>
  <c r="Q209" i="21"/>
  <c r="P209" i="21"/>
  <c r="O209" i="21"/>
  <c r="N209" i="21"/>
  <c r="M209" i="21"/>
  <c r="L209" i="21"/>
  <c r="K209" i="21"/>
  <c r="J209" i="21"/>
  <c r="I209" i="21"/>
  <c r="H209" i="21"/>
  <c r="G209" i="21"/>
  <c r="F209" i="21"/>
  <c r="E209" i="21"/>
  <c r="I205" i="21"/>
  <c r="F205" i="21"/>
  <c r="I204" i="21"/>
  <c r="F204" i="21"/>
  <c r="E204" i="21"/>
  <c r="I201" i="21"/>
  <c r="G201" i="21"/>
  <c r="F201" i="21"/>
  <c r="I200" i="21"/>
  <c r="F200" i="21"/>
  <c r="I197" i="21"/>
  <c r="F197" i="21"/>
  <c r="I196" i="21"/>
  <c r="F196" i="21"/>
  <c r="E196" i="21"/>
  <c r="G194" i="21"/>
  <c r="G205" i="21" s="1"/>
  <c r="E194" i="21"/>
  <c r="E205" i="21" s="1"/>
  <c r="G193" i="21"/>
  <c r="G192" i="21"/>
  <c r="G197" i="21" s="1"/>
  <c r="G191" i="21"/>
  <c r="G204" i="21" s="1"/>
  <c r="E191" i="21"/>
  <c r="G190" i="21"/>
  <c r="G200" i="21" s="1"/>
  <c r="E190" i="21"/>
  <c r="E200" i="21" s="1"/>
  <c r="G189" i="21"/>
  <c r="G196" i="21" s="1"/>
  <c r="I188" i="21"/>
  <c r="H188" i="21"/>
  <c r="G188" i="21"/>
  <c r="F188" i="21"/>
  <c r="E188" i="21"/>
  <c r="I187" i="21"/>
  <c r="F187" i="21"/>
  <c r="E187" i="21"/>
  <c r="F186" i="21"/>
  <c r="E186" i="21"/>
  <c r="E193" i="21" s="1"/>
  <c r="E201" i="21" s="1"/>
  <c r="I185" i="21"/>
  <c r="G185" i="21"/>
  <c r="E185" i="21"/>
  <c r="E192" i="21" s="1"/>
  <c r="E197" i="21" s="1"/>
  <c r="I184" i="21"/>
  <c r="F184" i="21"/>
  <c r="E184" i="21"/>
  <c r="I183" i="21"/>
  <c r="H183" i="21"/>
  <c r="G183" i="21"/>
  <c r="F183" i="21"/>
  <c r="E183" i="21"/>
  <c r="I182" i="21"/>
  <c r="H182" i="21"/>
  <c r="G182" i="21"/>
  <c r="F182" i="21"/>
  <c r="E182" i="21"/>
  <c r="E189" i="21" s="1"/>
  <c r="G177" i="21"/>
  <c r="I176" i="21"/>
  <c r="H176" i="21"/>
  <c r="G176" i="21"/>
  <c r="F176" i="21"/>
  <c r="E176" i="21"/>
  <c r="J171" i="21"/>
  <c r="J173" i="21" s="1"/>
  <c r="I171" i="21"/>
  <c r="H171" i="21"/>
  <c r="G171" i="21"/>
  <c r="F171" i="21"/>
  <c r="E171" i="21"/>
  <c r="I170" i="21"/>
  <c r="H170" i="21"/>
  <c r="G170" i="21"/>
  <c r="F170" i="21"/>
  <c r="E170" i="21"/>
  <c r="I169" i="21"/>
  <c r="H169" i="21"/>
  <c r="G169" i="21"/>
  <c r="F169" i="21"/>
  <c r="E169" i="21"/>
  <c r="R164" i="21"/>
  <c r="L164" i="21"/>
  <c r="K164" i="21"/>
  <c r="J164" i="21"/>
  <c r="I164" i="21"/>
  <c r="F164" i="21"/>
  <c r="E164" i="21"/>
  <c r="I163" i="21"/>
  <c r="G163" i="21"/>
  <c r="F163" i="21"/>
  <c r="E163" i="21"/>
  <c r="G161" i="21"/>
  <c r="I160" i="21"/>
  <c r="F160" i="21"/>
  <c r="E160" i="21"/>
  <c r="I159" i="21"/>
  <c r="F159" i="21"/>
  <c r="E159" i="21"/>
  <c r="G157" i="21"/>
  <c r="I156" i="21"/>
  <c r="H156" i="21"/>
  <c r="G156" i="21"/>
  <c r="F156" i="21"/>
  <c r="E156" i="21"/>
  <c r="I155" i="21"/>
  <c r="H155" i="21"/>
  <c r="G155" i="21"/>
  <c r="F155" i="21"/>
  <c r="E155" i="21"/>
  <c r="I152" i="21"/>
  <c r="H152" i="21"/>
  <c r="G152" i="21"/>
  <c r="F152" i="21"/>
  <c r="E152" i="21"/>
  <c r="I151" i="21"/>
  <c r="G151" i="21"/>
  <c r="F151" i="21"/>
  <c r="E151" i="21"/>
  <c r="R150" i="21"/>
  <c r="L150" i="21"/>
  <c r="K150" i="21"/>
  <c r="J150" i="21"/>
  <c r="I150" i="21"/>
  <c r="H150" i="21"/>
  <c r="G150" i="21"/>
  <c r="F150" i="21"/>
  <c r="E150" i="21"/>
  <c r="I147" i="21"/>
  <c r="H147" i="21"/>
  <c r="G147" i="21"/>
  <c r="F147" i="21"/>
  <c r="E147" i="21"/>
  <c r="I146" i="21"/>
  <c r="H146" i="21"/>
  <c r="G146" i="21"/>
  <c r="F146" i="21"/>
  <c r="E146" i="21"/>
  <c r="I145" i="21"/>
  <c r="H145" i="21"/>
  <c r="G145" i="21"/>
  <c r="F145" i="21"/>
  <c r="E145" i="21"/>
  <c r="I142" i="21"/>
  <c r="H142" i="21"/>
  <c r="G142" i="21"/>
  <c r="F142" i="21"/>
  <c r="E142" i="21"/>
  <c r="I141" i="21"/>
  <c r="H141" i="21"/>
  <c r="G141" i="21"/>
  <c r="F141" i="21"/>
  <c r="E141" i="21"/>
  <c r="J140" i="21"/>
  <c r="I138" i="21"/>
  <c r="G138" i="21"/>
  <c r="F138" i="21"/>
  <c r="E138" i="21"/>
  <c r="G137" i="21"/>
  <c r="E137" i="21"/>
  <c r="I134" i="21"/>
  <c r="H134" i="21"/>
  <c r="G134" i="21"/>
  <c r="F134" i="21"/>
  <c r="E134" i="21"/>
  <c r="J133" i="21"/>
  <c r="I133" i="21"/>
  <c r="H133" i="21"/>
  <c r="G133" i="21"/>
  <c r="F133" i="21"/>
  <c r="E133" i="21"/>
  <c r="R132" i="21"/>
  <c r="L132" i="21"/>
  <c r="K132" i="21"/>
  <c r="J132" i="21"/>
  <c r="I132" i="21"/>
  <c r="H132" i="21"/>
  <c r="G132" i="21"/>
  <c r="F132" i="21"/>
  <c r="E132" i="21"/>
  <c r="I129" i="21"/>
  <c r="H129" i="21"/>
  <c r="G129" i="21"/>
  <c r="F129" i="21"/>
  <c r="E129" i="21"/>
  <c r="I128" i="21"/>
  <c r="H128" i="21"/>
  <c r="G128" i="21"/>
  <c r="F128" i="21"/>
  <c r="E128" i="21"/>
  <c r="J125" i="21"/>
  <c r="I125" i="21"/>
  <c r="H125" i="21"/>
  <c r="G125" i="21"/>
  <c r="F125" i="21"/>
  <c r="E125" i="21"/>
  <c r="I124" i="21"/>
  <c r="H124" i="21"/>
  <c r="G124" i="21"/>
  <c r="F124" i="21"/>
  <c r="E124" i="21"/>
  <c r="G116" i="21"/>
  <c r="G164" i="21" s="1"/>
  <c r="I115" i="21"/>
  <c r="F115" i="21"/>
  <c r="E115" i="21"/>
  <c r="I114" i="21"/>
  <c r="H114" i="21"/>
  <c r="G114" i="21"/>
  <c r="F114" i="21"/>
  <c r="E114" i="21"/>
  <c r="G108" i="21"/>
  <c r="I107" i="21"/>
  <c r="I186" i="21" s="1"/>
  <c r="H107" i="21"/>
  <c r="H186" i="21" s="1"/>
  <c r="G107" i="21"/>
  <c r="G186" i="21" s="1"/>
  <c r="F107" i="21"/>
  <c r="E107" i="21"/>
  <c r="I106" i="21"/>
  <c r="H106" i="21"/>
  <c r="H185" i="21" s="1"/>
  <c r="G106" i="21"/>
  <c r="F106" i="21"/>
  <c r="F185" i="21" s="1"/>
  <c r="E106" i="21"/>
  <c r="I102" i="21"/>
  <c r="H102" i="21"/>
  <c r="G102" i="21"/>
  <c r="F102" i="21"/>
  <c r="E102" i="21"/>
  <c r="I101" i="21"/>
  <c r="G101" i="21"/>
  <c r="F101" i="21"/>
  <c r="E101" i="21"/>
  <c r="I98" i="21"/>
  <c r="H98" i="21"/>
  <c r="G98" i="21"/>
  <c r="F98" i="21"/>
  <c r="E98" i="21"/>
  <c r="I97" i="21"/>
  <c r="G97" i="21"/>
  <c r="F97" i="21"/>
  <c r="E97" i="21"/>
  <c r="R96" i="21"/>
  <c r="L96" i="21"/>
  <c r="K96" i="21"/>
  <c r="J96" i="21"/>
  <c r="I96" i="21"/>
  <c r="H96" i="21"/>
  <c r="G96" i="21"/>
  <c r="F96" i="21"/>
  <c r="E96" i="21"/>
  <c r="I92" i="21"/>
  <c r="H92" i="21"/>
  <c r="G92" i="21"/>
  <c r="F92" i="21"/>
  <c r="E92" i="21"/>
  <c r="I90" i="21"/>
  <c r="H90" i="21"/>
  <c r="G90" i="21"/>
  <c r="F90" i="21"/>
  <c r="E90" i="21"/>
  <c r="I87" i="21"/>
  <c r="H87" i="21"/>
  <c r="G87" i="21"/>
  <c r="F87" i="21"/>
  <c r="E87" i="21"/>
  <c r="I86" i="21"/>
  <c r="I91" i="21" s="1"/>
  <c r="H86" i="21"/>
  <c r="H91" i="21" s="1"/>
  <c r="G86" i="21"/>
  <c r="G91" i="21" s="1"/>
  <c r="F86" i="21"/>
  <c r="F91" i="21" s="1"/>
  <c r="E86" i="21"/>
  <c r="E91" i="21" s="1"/>
  <c r="J85" i="21"/>
  <c r="J90" i="21" s="1"/>
  <c r="I83" i="21"/>
  <c r="G83" i="21"/>
  <c r="F83" i="21"/>
  <c r="E83" i="21"/>
  <c r="G82" i="21"/>
  <c r="E82" i="21"/>
  <c r="I79" i="21"/>
  <c r="H79" i="21"/>
  <c r="G79" i="21"/>
  <c r="F79" i="21"/>
  <c r="E79" i="21"/>
  <c r="J78" i="21"/>
  <c r="I78" i="21"/>
  <c r="H78" i="21"/>
  <c r="G78" i="21"/>
  <c r="F78" i="21"/>
  <c r="E78" i="21"/>
  <c r="R77" i="21"/>
  <c r="L77" i="21"/>
  <c r="K77" i="21"/>
  <c r="J77" i="21"/>
  <c r="I77" i="21"/>
  <c r="H77" i="21"/>
  <c r="G77" i="21"/>
  <c r="F77" i="21"/>
  <c r="E77" i="21"/>
  <c r="I74" i="21"/>
  <c r="H74" i="21"/>
  <c r="G74" i="21"/>
  <c r="F74" i="21"/>
  <c r="E74" i="21"/>
  <c r="I73" i="21"/>
  <c r="H73" i="21"/>
  <c r="G73" i="21"/>
  <c r="F73" i="21"/>
  <c r="E73" i="21"/>
  <c r="J69" i="21"/>
  <c r="I69" i="21"/>
  <c r="H69" i="21"/>
  <c r="G69" i="21"/>
  <c r="F69" i="21"/>
  <c r="E69" i="21"/>
  <c r="I68" i="21"/>
  <c r="H68" i="21"/>
  <c r="G68" i="21"/>
  <c r="F68" i="21"/>
  <c r="E68" i="21"/>
  <c r="G53" i="21"/>
  <c r="I52" i="21"/>
  <c r="H52" i="21"/>
  <c r="G52" i="21"/>
  <c r="F52" i="21"/>
  <c r="E52" i="21"/>
  <c r="I51" i="21"/>
  <c r="H51" i="21"/>
  <c r="G51" i="21"/>
  <c r="F51" i="21"/>
  <c r="E51" i="21"/>
  <c r="I47" i="21"/>
  <c r="H47" i="21"/>
  <c r="G47" i="21"/>
  <c r="F47" i="21"/>
  <c r="E47" i="21"/>
  <c r="I46" i="21"/>
  <c r="G46" i="21"/>
  <c r="F46" i="21"/>
  <c r="E46" i="21"/>
  <c r="R45" i="21"/>
  <c r="L45" i="21"/>
  <c r="K45" i="21"/>
  <c r="J45" i="21"/>
  <c r="I45" i="21"/>
  <c r="H45" i="21"/>
  <c r="G45" i="21"/>
  <c r="F45" i="21"/>
  <c r="E45" i="21"/>
  <c r="I41" i="21"/>
  <c r="H41" i="21"/>
  <c r="G41" i="21"/>
  <c r="F41" i="21"/>
  <c r="E41" i="21"/>
  <c r="I40" i="21"/>
  <c r="H40" i="21"/>
  <c r="G40" i="21"/>
  <c r="F40" i="21"/>
  <c r="E40" i="21"/>
  <c r="H39" i="21"/>
  <c r="G39" i="21"/>
  <c r="F39" i="21"/>
  <c r="E39" i="21"/>
  <c r="I36" i="21"/>
  <c r="H36" i="21"/>
  <c r="G36" i="21"/>
  <c r="F36" i="21"/>
  <c r="E36" i="21"/>
  <c r="I35" i="21"/>
  <c r="H35" i="21"/>
  <c r="G35" i="21"/>
  <c r="F35" i="21"/>
  <c r="E35" i="21"/>
  <c r="J34" i="21"/>
  <c r="J22" i="21" s="1"/>
  <c r="I32" i="21"/>
  <c r="G32" i="21"/>
  <c r="F32" i="21"/>
  <c r="E32" i="21"/>
  <c r="G31" i="21"/>
  <c r="E31" i="21"/>
  <c r="I28" i="21"/>
  <c r="H28" i="21"/>
  <c r="G28" i="21"/>
  <c r="F28" i="21"/>
  <c r="E28" i="21"/>
  <c r="J27" i="21"/>
  <c r="J39" i="21" s="1"/>
  <c r="I27" i="21"/>
  <c r="I39" i="21" s="1"/>
  <c r="H27" i="21"/>
  <c r="G27" i="21"/>
  <c r="F27" i="21"/>
  <c r="E27" i="21"/>
  <c r="R26" i="21"/>
  <c r="L26" i="21"/>
  <c r="K26" i="21"/>
  <c r="J26" i="21"/>
  <c r="I26" i="21"/>
  <c r="H26" i="21"/>
  <c r="G26" i="21"/>
  <c r="F26" i="21"/>
  <c r="E26" i="21"/>
  <c r="I23" i="21"/>
  <c r="H23" i="21"/>
  <c r="G23" i="21"/>
  <c r="F23" i="21"/>
  <c r="E23" i="21"/>
  <c r="I22" i="21"/>
  <c r="H22" i="21"/>
  <c r="G22" i="21"/>
  <c r="F22" i="21"/>
  <c r="E22" i="21"/>
  <c r="I18" i="21"/>
  <c r="H18" i="21"/>
  <c r="G18" i="21"/>
  <c r="F18" i="21"/>
  <c r="E18" i="21"/>
  <c r="I17" i="21"/>
  <c r="G17" i="21"/>
  <c r="F17" i="21"/>
  <c r="E17" i="21"/>
  <c r="J14" i="21"/>
  <c r="I14" i="21"/>
  <c r="H14" i="21"/>
  <c r="G14" i="21"/>
  <c r="F14" i="21"/>
  <c r="E14" i="21"/>
  <c r="I13" i="21"/>
  <c r="H13" i="21"/>
  <c r="G13" i="21"/>
  <c r="F13" i="21"/>
  <c r="E13" i="21"/>
  <c r="J6" i="21"/>
  <c r="E6" i="21"/>
  <c r="E3" i="21"/>
  <c r="E2" i="21"/>
  <c r="A1" i="21"/>
  <c r="D11" i="13" s="1"/>
  <c r="J134" i="16"/>
  <c r="G134" i="16"/>
  <c r="E134" i="16"/>
  <c r="G133" i="16"/>
  <c r="E133" i="16"/>
  <c r="G130" i="16"/>
  <c r="E130" i="16"/>
  <c r="G129" i="16"/>
  <c r="E129" i="16"/>
  <c r="J126" i="16"/>
  <c r="I126" i="16"/>
  <c r="G126" i="16"/>
  <c r="E126" i="16"/>
  <c r="J125" i="16"/>
  <c r="G125" i="16"/>
  <c r="E125" i="16"/>
  <c r="G124" i="16"/>
  <c r="E124" i="16"/>
  <c r="G120" i="16"/>
  <c r="E120" i="16"/>
  <c r="G119" i="16"/>
  <c r="E119" i="16"/>
  <c r="J116" i="16"/>
  <c r="I116" i="16"/>
  <c r="G116" i="16"/>
  <c r="E116" i="16"/>
  <c r="G115" i="16"/>
  <c r="E115" i="16"/>
  <c r="J112" i="16"/>
  <c r="J111" i="16"/>
  <c r="R108" i="16"/>
  <c r="R114" i="16" s="1"/>
  <c r="Q108" i="16"/>
  <c r="Q114" i="16" s="1"/>
  <c r="L108" i="16"/>
  <c r="L114" i="16" s="1"/>
  <c r="G108" i="16"/>
  <c r="G114" i="16" s="1"/>
  <c r="E108" i="16"/>
  <c r="E114" i="16" s="1"/>
  <c r="R107" i="16"/>
  <c r="G107" i="16"/>
  <c r="E107" i="16"/>
  <c r="R106" i="16"/>
  <c r="N106" i="16"/>
  <c r="G106" i="16"/>
  <c r="E106" i="16"/>
  <c r="R105" i="16"/>
  <c r="J105" i="16"/>
  <c r="G105" i="16"/>
  <c r="E105" i="16"/>
  <c r="R104" i="16"/>
  <c r="M104" i="16"/>
  <c r="G104" i="16"/>
  <c r="E104" i="16"/>
  <c r="R103" i="16"/>
  <c r="P103" i="16"/>
  <c r="O103" i="16"/>
  <c r="M103" i="16"/>
  <c r="L103" i="16"/>
  <c r="K103" i="16"/>
  <c r="G103" i="16"/>
  <c r="E103" i="16"/>
  <c r="R102" i="16"/>
  <c r="N102" i="16"/>
  <c r="J102" i="16"/>
  <c r="G102" i="16"/>
  <c r="E102" i="16"/>
  <c r="R101" i="16"/>
  <c r="Q101" i="16"/>
  <c r="G101" i="16"/>
  <c r="E101" i="16"/>
  <c r="R100" i="16"/>
  <c r="Q100" i="16"/>
  <c r="P100" i="16"/>
  <c r="O100" i="16"/>
  <c r="M100" i="16"/>
  <c r="G100" i="16"/>
  <c r="E100" i="16"/>
  <c r="R99" i="16"/>
  <c r="P99" i="16"/>
  <c r="O99" i="16"/>
  <c r="L99" i="16"/>
  <c r="G99" i="16"/>
  <c r="E99" i="16"/>
  <c r="R98" i="16"/>
  <c r="J98" i="16"/>
  <c r="G98" i="16"/>
  <c r="E98" i="16"/>
  <c r="R97" i="16"/>
  <c r="K97" i="16"/>
  <c r="G97" i="16"/>
  <c r="E97" i="16"/>
  <c r="J93" i="16"/>
  <c r="I93" i="16"/>
  <c r="G93" i="16"/>
  <c r="E93" i="16"/>
  <c r="G92" i="16"/>
  <c r="E92" i="16"/>
  <c r="J89" i="16"/>
  <c r="J130" i="16" s="1"/>
  <c r="R86" i="16"/>
  <c r="R91" i="16" s="1"/>
  <c r="J86" i="16"/>
  <c r="J91" i="16" s="1"/>
  <c r="G86" i="16"/>
  <c r="G91" i="16" s="1"/>
  <c r="E86" i="16"/>
  <c r="E91" i="16" s="1"/>
  <c r="R85" i="16"/>
  <c r="Q85" i="16"/>
  <c r="P85" i="16"/>
  <c r="J85" i="16"/>
  <c r="G85" i="16"/>
  <c r="E85" i="16"/>
  <c r="R84" i="16"/>
  <c r="N84" i="16"/>
  <c r="J84" i="16"/>
  <c r="G84" i="16"/>
  <c r="E84" i="16"/>
  <c r="R83" i="16"/>
  <c r="J83" i="16"/>
  <c r="G83" i="16"/>
  <c r="E83" i="16"/>
  <c r="R82" i="16"/>
  <c r="P82" i="16"/>
  <c r="N82" i="16"/>
  <c r="J82" i="16"/>
  <c r="G82" i="16"/>
  <c r="E82" i="16"/>
  <c r="R81" i="16"/>
  <c r="N81" i="16"/>
  <c r="L81" i="16"/>
  <c r="K81" i="16"/>
  <c r="J81" i="16"/>
  <c r="G81" i="16"/>
  <c r="E81" i="16"/>
  <c r="R80" i="16"/>
  <c r="O80" i="16"/>
  <c r="N80" i="16"/>
  <c r="M80" i="16"/>
  <c r="L80" i="16"/>
  <c r="J80" i="16"/>
  <c r="G80" i="16"/>
  <c r="E80" i="16"/>
  <c r="R79" i="16"/>
  <c r="O79" i="16"/>
  <c r="J79" i="16"/>
  <c r="G79" i="16"/>
  <c r="E79" i="16"/>
  <c r="R78" i="16"/>
  <c r="J78" i="16"/>
  <c r="G78" i="16"/>
  <c r="E78" i="16"/>
  <c r="R77" i="16"/>
  <c r="Q77" i="16"/>
  <c r="P77" i="16"/>
  <c r="J77" i="16"/>
  <c r="G77" i="16"/>
  <c r="E77" i="16"/>
  <c r="R76" i="16"/>
  <c r="O76" i="16"/>
  <c r="N76" i="16"/>
  <c r="J76" i="16"/>
  <c r="G76" i="16"/>
  <c r="E76" i="16"/>
  <c r="R75" i="16"/>
  <c r="Q75" i="16"/>
  <c r="J75" i="16"/>
  <c r="G75" i="16"/>
  <c r="E75" i="16"/>
  <c r="G70" i="16"/>
  <c r="E70" i="16"/>
  <c r="G69" i="16"/>
  <c r="E69" i="16"/>
  <c r="G66" i="16"/>
  <c r="E66" i="16"/>
  <c r="G65" i="16"/>
  <c r="E65" i="16"/>
  <c r="I62" i="16"/>
  <c r="G62" i="16"/>
  <c r="E62" i="16"/>
  <c r="G61" i="16"/>
  <c r="E61" i="16"/>
  <c r="G60" i="16"/>
  <c r="E60" i="16"/>
  <c r="G56" i="16"/>
  <c r="E56" i="16"/>
  <c r="G55" i="16"/>
  <c r="E55" i="16"/>
  <c r="I52" i="16"/>
  <c r="G52" i="16"/>
  <c r="E52" i="16"/>
  <c r="G51" i="16"/>
  <c r="E51" i="16"/>
  <c r="K50" i="16"/>
  <c r="K250" i="12" s="1"/>
  <c r="J48" i="16"/>
  <c r="J47" i="16"/>
  <c r="R44" i="16"/>
  <c r="R50" i="16" s="1"/>
  <c r="Q44" i="16"/>
  <c r="Q50" i="16" s="1"/>
  <c r="P44" i="16"/>
  <c r="P50" i="16" s="1"/>
  <c r="P250" i="21" s="1"/>
  <c r="O44" i="16"/>
  <c r="O50" i="16" s="1"/>
  <c r="O250" i="21" s="1"/>
  <c r="N44" i="16"/>
  <c r="N50" i="16" s="1"/>
  <c r="M44" i="16"/>
  <c r="M50" i="16" s="1"/>
  <c r="L44" i="16"/>
  <c r="L50" i="16" s="1"/>
  <c r="L250" i="21" s="1"/>
  <c r="K44" i="16"/>
  <c r="J44" i="16"/>
  <c r="J50" i="16" s="1"/>
  <c r="G44" i="16"/>
  <c r="G50" i="16" s="1"/>
  <c r="E44" i="16"/>
  <c r="E50" i="16" s="1"/>
  <c r="R43" i="16"/>
  <c r="Q43" i="16"/>
  <c r="P43" i="16"/>
  <c r="O43" i="16"/>
  <c r="N43" i="16"/>
  <c r="M43" i="16"/>
  <c r="L43" i="16"/>
  <c r="K43" i="16"/>
  <c r="J43" i="16"/>
  <c r="G43" i="16"/>
  <c r="E43" i="16"/>
  <c r="R42" i="16"/>
  <c r="Q42" i="16"/>
  <c r="P42" i="16"/>
  <c r="O42" i="16"/>
  <c r="N42" i="16"/>
  <c r="M42" i="16"/>
  <c r="L42" i="16"/>
  <c r="K42" i="16"/>
  <c r="J42" i="16"/>
  <c r="G42" i="16"/>
  <c r="E42" i="16"/>
  <c r="R41" i="16"/>
  <c r="Q41" i="16"/>
  <c r="P41" i="16"/>
  <c r="O41" i="16"/>
  <c r="N41" i="16"/>
  <c r="M41" i="16"/>
  <c r="L41" i="16"/>
  <c r="K41" i="16"/>
  <c r="J41" i="16"/>
  <c r="G41" i="16"/>
  <c r="E41" i="16"/>
  <c r="R40" i="16"/>
  <c r="Q40" i="16"/>
  <c r="P40" i="16"/>
  <c r="O40" i="16"/>
  <c r="N40" i="16"/>
  <c r="M40" i="16"/>
  <c r="L40" i="16"/>
  <c r="K40" i="16"/>
  <c r="J40" i="16"/>
  <c r="G40" i="16"/>
  <c r="E40" i="16"/>
  <c r="R39" i="16"/>
  <c r="Q39" i="16"/>
  <c r="P39" i="16"/>
  <c r="O39" i="16"/>
  <c r="N39" i="16"/>
  <c r="M39" i="16"/>
  <c r="L39" i="16"/>
  <c r="K39" i="16"/>
  <c r="J39" i="16"/>
  <c r="G39" i="16"/>
  <c r="E39" i="16"/>
  <c r="R38" i="16"/>
  <c r="Q38" i="16"/>
  <c r="P38" i="16"/>
  <c r="O38" i="16"/>
  <c r="N38" i="16"/>
  <c r="M38" i="16"/>
  <c r="L38" i="16"/>
  <c r="K38" i="16"/>
  <c r="J38" i="16"/>
  <c r="G38" i="16"/>
  <c r="E38" i="16"/>
  <c r="R37" i="16"/>
  <c r="Q37" i="16"/>
  <c r="P37" i="16"/>
  <c r="O37" i="16"/>
  <c r="N37" i="16"/>
  <c r="M37" i="16"/>
  <c r="L37" i="16"/>
  <c r="K37" i="16"/>
  <c r="J37" i="16"/>
  <c r="G37" i="16"/>
  <c r="E37" i="16"/>
  <c r="R36" i="16"/>
  <c r="Q36" i="16"/>
  <c r="P36" i="16"/>
  <c r="O36" i="16"/>
  <c r="N36" i="16"/>
  <c r="M36" i="16"/>
  <c r="L36" i="16"/>
  <c r="K36" i="16"/>
  <c r="J36" i="16"/>
  <c r="G36" i="16"/>
  <c r="E36" i="16"/>
  <c r="R35" i="16"/>
  <c r="Q35" i="16"/>
  <c r="P35" i="16"/>
  <c r="O35" i="16"/>
  <c r="N35" i="16"/>
  <c r="M35" i="16"/>
  <c r="L35" i="16"/>
  <c r="K35" i="16"/>
  <c r="J35" i="16"/>
  <c r="G35" i="16"/>
  <c r="E35" i="16"/>
  <c r="R34" i="16"/>
  <c r="Q34" i="16"/>
  <c r="P34" i="16"/>
  <c r="O34" i="16"/>
  <c r="N34" i="16"/>
  <c r="M34" i="16"/>
  <c r="L34" i="16"/>
  <c r="K34" i="16"/>
  <c r="J34" i="16"/>
  <c r="G34" i="16"/>
  <c r="E34" i="16"/>
  <c r="R33" i="16"/>
  <c r="Q33" i="16"/>
  <c r="P33" i="16"/>
  <c r="O33" i="16"/>
  <c r="N33" i="16"/>
  <c r="M33" i="16"/>
  <c r="L33" i="16"/>
  <c r="K33" i="16"/>
  <c r="J33" i="16"/>
  <c r="G33" i="16"/>
  <c r="E33" i="16"/>
  <c r="J29" i="16"/>
  <c r="I29" i="16"/>
  <c r="G29" i="16"/>
  <c r="E29" i="16"/>
  <c r="G28" i="16"/>
  <c r="E28" i="16"/>
  <c r="J27" i="16"/>
  <c r="G27" i="16"/>
  <c r="J25" i="16"/>
  <c r="J66" i="16" s="1"/>
  <c r="R22" i="16"/>
  <c r="R27" i="16" s="1"/>
  <c r="Q22" i="16"/>
  <c r="Q27" i="16" s="1"/>
  <c r="P22" i="16"/>
  <c r="P27" i="16" s="1"/>
  <c r="O22" i="16"/>
  <c r="O27" i="16" s="1"/>
  <c r="N22" i="16"/>
  <c r="N27" i="16" s="1"/>
  <c r="M22" i="16"/>
  <c r="M27" i="16" s="1"/>
  <c r="L22" i="16"/>
  <c r="L27" i="16" s="1"/>
  <c r="K22" i="16"/>
  <c r="K27" i="16" s="1"/>
  <c r="J22" i="16"/>
  <c r="G22" i="16"/>
  <c r="E22" i="16"/>
  <c r="E27" i="16" s="1"/>
  <c r="R21" i="16"/>
  <c r="Q21" i="16"/>
  <c r="P21" i="16"/>
  <c r="O21" i="16"/>
  <c r="N21" i="16"/>
  <c r="M21" i="16"/>
  <c r="L21" i="16"/>
  <c r="K21" i="16"/>
  <c r="J21" i="16"/>
  <c r="G21" i="16"/>
  <c r="E21" i="16"/>
  <c r="R20" i="16"/>
  <c r="Q20" i="16"/>
  <c r="P20" i="16"/>
  <c r="O20" i="16"/>
  <c r="N20" i="16"/>
  <c r="M20" i="16"/>
  <c r="L20" i="16"/>
  <c r="K20" i="16"/>
  <c r="J20" i="16"/>
  <c r="G20" i="16"/>
  <c r="E20" i="16"/>
  <c r="R19" i="16"/>
  <c r="Q19" i="16"/>
  <c r="P19" i="16"/>
  <c r="O19" i="16"/>
  <c r="N19" i="16"/>
  <c r="M19" i="16"/>
  <c r="L19" i="16"/>
  <c r="K19" i="16"/>
  <c r="J19" i="16"/>
  <c r="G19" i="16"/>
  <c r="E19" i="16"/>
  <c r="R18" i="16"/>
  <c r="Q18" i="16"/>
  <c r="P18" i="16"/>
  <c r="O18" i="16"/>
  <c r="N18" i="16"/>
  <c r="M18" i="16"/>
  <c r="L18" i="16"/>
  <c r="K18" i="16"/>
  <c r="J18" i="16"/>
  <c r="G18" i="16"/>
  <c r="E18" i="16"/>
  <c r="R17" i="16"/>
  <c r="Q17" i="16"/>
  <c r="P17" i="16"/>
  <c r="O17" i="16"/>
  <c r="N17" i="16"/>
  <c r="M17" i="16"/>
  <c r="L17" i="16"/>
  <c r="K17" i="16"/>
  <c r="J17" i="16"/>
  <c r="G17" i="16"/>
  <c r="E17" i="16"/>
  <c r="R16" i="16"/>
  <c r="Q16" i="16"/>
  <c r="P16" i="16"/>
  <c r="O16" i="16"/>
  <c r="N16" i="16"/>
  <c r="M16" i="16"/>
  <c r="L16" i="16"/>
  <c r="K16" i="16"/>
  <c r="J16" i="16"/>
  <c r="G16" i="16"/>
  <c r="E16" i="16"/>
  <c r="R15" i="16"/>
  <c r="Q15" i="16"/>
  <c r="P15" i="16"/>
  <c r="O15" i="16"/>
  <c r="N15" i="16"/>
  <c r="M15" i="16"/>
  <c r="L15" i="16"/>
  <c r="K15" i="16"/>
  <c r="J15" i="16"/>
  <c r="G15" i="16"/>
  <c r="E15" i="16"/>
  <c r="R14" i="16"/>
  <c r="Q14" i="16"/>
  <c r="P14" i="16"/>
  <c r="O14" i="16"/>
  <c r="N14" i="16"/>
  <c r="M14" i="16"/>
  <c r="L14" i="16"/>
  <c r="K14" i="16"/>
  <c r="J14" i="16"/>
  <c r="G14" i="16"/>
  <c r="E14" i="16"/>
  <c r="R13" i="16"/>
  <c r="Q13" i="16"/>
  <c r="P13" i="16"/>
  <c r="O13" i="16"/>
  <c r="N13" i="16"/>
  <c r="M13" i="16"/>
  <c r="L13" i="16"/>
  <c r="K13" i="16"/>
  <c r="J13" i="16"/>
  <c r="G13" i="16"/>
  <c r="E13" i="16"/>
  <c r="R12" i="16"/>
  <c r="Q12" i="16"/>
  <c r="P12" i="16"/>
  <c r="O12" i="16"/>
  <c r="N12" i="16"/>
  <c r="M12" i="16"/>
  <c r="L12" i="16"/>
  <c r="K12" i="16"/>
  <c r="J12" i="16"/>
  <c r="G12" i="16"/>
  <c r="E12" i="16"/>
  <c r="R11" i="16"/>
  <c r="Q11" i="16"/>
  <c r="P11" i="16"/>
  <c r="O11" i="16"/>
  <c r="N11" i="16"/>
  <c r="M11" i="16"/>
  <c r="L11" i="16"/>
  <c r="K11" i="16"/>
  <c r="J11" i="16"/>
  <c r="G11" i="16"/>
  <c r="E11" i="16"/>
  <c r="J6" i="16"/>
  <c r="E6" i="16"/>
  <c r="E3" i="16"/>
  <c r="E2" i="16"/>
  <c r="A1" i="16"/>
  <c r="D8" i="13" s="1"/>
  <c r="I85" i="8"/>
  <c r="G85" i="8"/>
  <c r="F85" i="8"/>
  <c r="E85" i="8"/>
  <c r="I84" i="8"/>
  <c r="H84" i="8"/>
  <c r="G84" i="8"/>
  <c r="F84" i="8"/>
  <c r="E84" i="8"/>
  <c r="G83" i="8"/>
  <c r="F83" i="8"/>
  <c r="E83" i="8"/>
  <c r="G82" i="8"/>
  <c r="F82" i="8"/>
  <c r="E82" i="8"/>
  <c r="G77" i="8"/>
  <c r="E77" i="8"/>
  <c r="G76" i="8"/>
  <c r="E76" i="8"/>
  <c r="G75" i="8"/>
  <c r="E75" i="8"/>
  <c r="G74" i="8"/>
  <c r="E74" i="8"/>
  <c r="I67" i="8"/>
  <c r="G67" i="8"/>
  <c r="F67" i="8"/>
  <c r="E67" i="8"/>
  <c r="J65" i="8"/>
  <c r="J67" i="8" s="1"/>
  <c r="J68" i="8" s="1"/>
  <c r="I64" i="8"/>
  <c r="G64" i="8"/>
  <c r="G177" i="22" s="1"/>
  <c r="F64" i="8"/>
  <c r="E64" i="8"/>
  <c r="I58" i="8"/>
  <c r="G58" i="8"/>
  <c r="F58" i="8"/>
  <c r="E58" i="8"/>
  <c r="I57" i="8"/>
  <c r="G57" i="8"/>
  <c r="F57" i="8"/>
  <c r="E57" i="8"/>
  <c r="I53" i="8"/>
  <c r="G53" i="8"/>
  <c r="F53" i="8"/>
  <c r="E53" i="8"/>
  <c r="I52" i="8"/>
  <c r="G52" i="8"/>
  <c r="F52" i="8"/>
  <c r="E52" i="8"/>
  <c r="I49" i="8"/>
  <c r="H49" i="8"/>
  <c r="G49" i="8"/>
  <c r="F49" i="8"/>
  <c r="E49" i="8"/>
  <c r="G48" i="8"/>
  <c r="E48" i="8"/>
  <c r="J46" i="8"/>
  <c r="I45" i="8"/>
  <c r="G45" i="8"/>
  <c r="F45" i="8"/>
  <c r="E45" i="8"/>
  <c r="I39" i="8"/>
  <c r="H39" i="8"/>
  <c r="G39" i="8"/>
  <c r="F39" i="8"/>
  <c r="E39" i="8"/>
  <c r="G38" i="8"/>
  <c r="F38" i="8"/>
  <c r="E38" i="8"/>
  <c r="I33" i="8"/>
  <c r="H33" i="8"/>
  <c r="G33" i="8"/>
  <c r="F33" i="8"/>
  <c r="E33" i="8"/>
  <c r="G32" i="8"/>
  <c r="F32" i="8"/>
  <c r="E32" i="8"/>
  <c r="I26" i="8"/>
  <c r="H26" i="8"/>
  <c r="G26" i="8"/>
  <c r="F26" i="8"/>
  <c r="E26" i="8"/>
  <c r="I25" i="8"/>
  <c r="H25" i="8"/>
  <c r="G25" i="8"/>
  <c r="F25" i="8"/>
  <c r="E25" i="8"/>
  <c r="I21" i="8"/>
  <c r="G21" i="8"/>
  <c r="F21" i="8"/>
  <c r="E21" i="8"/>
  <c r="G20" i="8"/>
  <c r="E20" i="8"/>
  <c r="F18" i="8"/>
  <c r="F20" i="8" s="1"/>
  <c r="G17" i="8"/>
  <c r="F17" i="8"/>
  <c r="E17" i="8"/>
  <c r="J14" i="8"/>
  <c r="J15" i="8" s="1"/>
  <c r="J85" i="8" s="1"/>
  <c r="I14" i="8"/>
  <c r="H14" i="8"/>
  <c r="G14" i="8"/>
  <c r="F14" i="8"/>
  <c r="E14" i="8"/>
  <c r="K11" i="8"/>
  <c r="J11" i="8"/>
  <c r="J6" i="12" s="1"/>
  <c r="E6" i="8"/>
  <c r="E3" i="8"/>
  <c r="E2" i="8"/>
  <c r="A1" i="8"/>
  <c r="D5" i="13" s="1"/>
  <c r="F122" i="7"/>
  <c r="F248" i="23" s="1"/>
  <c r="F121" i="7"/>
  <c r="F248" i="22" s="1"/>
  <c r="F120" i="7"/>
  <c r="F248" i="12" s="1"/>
  <c r="F119" i="7"/>
  <c r="F248" i="21" s="1"/>
  <c r="Q116" i="7"/>
  <c r="P116" i="7"/>
  <c r="P114" i="7"/>
  <c r="P109" i="7"/>
  <c r="O109" i="7"/>
  <c r="M109" i="7"/>
  <c r="P108" i="7"/>
  <c r="O108" i="7"/>
  <c r="M108" i="7"/>
  <c r="N106" i="7"/>
  <c r="N101" i="7"/>
  <c r="Q100" i="7"/>
  <c r="P100" i="7"/>
  <c r="O100" i="7"/>
  <c r="N100" i="7"/>
  <c r="M100" i="7"/>
  <c r="M98" i="7"/>
  <c r="M132" i="21" s="1"/>
  <c r="F88" i="7"/>
  <c r="L81" i="7"/>
  <c r="P80" i="7"/>
  <c r="P107" i="16" s="1"/>
  <c r="O80" i="7"/>
  <c r="O107" i="16" s="1"/>
  <c r="N80" i="7"/>
  <c r="N107" i="16" s="1"/>
  <c r="L80" i="7"/>
  <c r="L107" i="16" s="1"/>
  <c r="K80" i="7"/>
  <c r="K107" i="16" s="1"/>
  <c r="K110" i="16" s="1"/>
  <c r="N79" i="7"/>
  <c r="K79" i="7"/>
  <c r="K106" i="16" s="1"/>
  <c r="J79" i="7"/>
  <c r="J106" i="16" s="1"/>
  <c r="O78" i="7"/>
  <c r="O105" i="16" s="1"/>
  <c r="K78" i="7"/>
  <c r="K105" i="16" s="1"/>
  <c r="J78" i="7"/>
  <c r="P77" i="7"/>
  <c r="P104" i="16" s="1"/>
  <c r="M77" i="7"/>
  <c r="L77" i="7"/>
  <c r="L104" i="16" s="1"/>
  <c r="K77" i="7"/>
  <c r="K104" i="16" s="1"/>
  <c r="J77" i="7"/>
  <c r="J104" i="16" s="1"/>
  <c r="Q76" i="7"/>
  <c r="Q103" i="16" s="1"/>
  <c r="N76" i="7"/>
  <c r="N103" i="16" s="1"/>
  <c r="L76" i="7"/>
  <c r="O75" i="7"/>
  <c r="O102" i="16" s="1"/>
  <c r="M75" i="7"/>
  <c r="M102" i="16" s="1"/>
  <c r="L75" i="7"/>
  <c r="L102" i="16" s="1"/>
  <c r="K75" i="7"/>
  <c r="K102" i="16" s="1"/>
  <c r="P74" i="7"/>
  <c r="P101" i="16" s="1"/>
  <c r="O74" i="7"/>
  <c r="O101" i="16" s="1"/>
  <c r="N74" i="7"/>
  <c r="N101" i="16" s="1"/>
  <c r="M74" i="7"/>
  <c r="M101" i="16" s="1"/>
  <c r="P73" i="7"/>
  <c r="O73" i="7"/>
  <c r="N73" i="7"/>
  <c r="N100" i="16" s="1"/>
  <c r="Q72" i="7"/>
  <c r="Q99" i="16" s="1"/>
  <c r="P72" i="7"/>
  <c r="O72" i="7"/>
  <c r="N72" i="7"/>
  <c r="N99" i="16" s="1"/>
  <c r="L71" i="7"/>
  <c r="L98" i="16" s="1"/>
  <c r="L110" i="16" s="1"/>
  <c r="J71" i="7"/>
  <c r="Q70" i="7"/>
  <c r="Q97" i="16" s="1"/>
  <c r="P70" i="7"/>
  <c r="P97" i="16" s="1"/>
  <c r="K70" i="7"/>
  <c r="M67" i="7"/>
  <c r="M86" i="16" s="1"/>
  <c r="M91" i="16" s="1"/>
  <c r="L67" i="7"/>
  <c r="L86" i="16" s="1"/>
  <c r="L91" i="16" s="1"/>
  <c r="M66" i="7"/>
  <c r="M85" i="16" s="1"/>
  <c r="N65" i="7"/>
  <c r="O64" i="7"/>
  <c r="O83" i="16" s="1"/>
  <c r="L64" i="7"/>
  <c r="L83" i="16" s="1"/>
  <c r="K64" i="7"/>
  <c r="K83" i="16" s="1"/>
  <c r="P63" i="7"/>
  <c r="L63" i="7"/>
  <c r="L82" i="16" s="1"/>
  <c r="K63" i="7"/>
  <c r="K82" i="16" s="1"/>
  <c r="Q62" i="7"/>
  <c r="Q81" i="16" s="1"/>
  <c r="M62" i="7"/>
  <c r="M81" i="16" s="1"/>
  <c r="L62" i="7"/>
  <c r="K62" i="7"/>
  <c r="N61" i="7"/>
  <c r="M61" i="7"/>
  <c r="P60" i="7"/>
  <c r="P79" i="16" s="1"/>
  <c r="N60" i="7"/>
  <c r="N79" i="16" s="1"/>
  <c r="M60" i="7"/>
  <c r="M79" i="16" s="1"/>
  <c r="L60" i="7"/>
  <c r="L79" i="16" s="1"/>
  <c r="K60" i="7"/>
  <c r="K79" i="16" s="1"/>
  <c r="P59" i="7"/>
  <c r="P78" i="16" s="1"/>
  <c r="O59" i="7"/>
  <c r="O78" i="16" s="1"/>
  <c r="Q58" i="7"/>
  <c r="P58" i="7"/>
  <c r="O58" i="7"/>
  <c r="O77" i="16" s="1"/>
  <c r="N58" i="7"/>
  <c r="N77" i="16" s="1"/>
  <c r="M58" i="7"/>
  <c r="M77" i="16" s="1"/>
  <c r="K58" i="7"/>
  <c r="K77" i="16" s="1"/>
  <c r="Q57" i="7"/>
  <c r="Q76" i="16" s="1"/>
  <c r="P57" i="7"/>
  <c r="P76" i="16" s="1"/>
  <c r="M56" i="7"/>
  <c r="M75" i="16" s="1"/>
  <c r="L56" i="7"/>
  <c r="L75" i="16" s="1"/>
  <c r="K56" i="7"/>
  <c r="K75" i="16" s="1"/>
  <c r="F17" i="7"/>
  <c r="F48" i="8" s="1"/>
  <c r="J6" i="7"/>
  <c r="E6" i="7"/>
  <c r="E5" i="7"/>
  <c r="E3" i="7"/>
  <c r="E2" i="7"/>
  <c r="A1" i="7"/>
  <c r="B17" i="13" s="1"/>
  <c r="F138" i="38"/>
  <c r="F137" i="38"/>
  <c r="F136" i="38"/>
  <c r="G135" i="38"/>
  <c r="G134" i="38"/>
  <c r="G133" i="38"/>
  <c r="G132" i="38"/>
  <c r="G131" i="38"/>
  <c r="F130" i="38"/>
  <c r="F129" i="38"/>
  <c r="F128" i="38"/>
  <c r="F127" i="38"/>
  <c r="F126" i="38"/>
  <c r="F125" i="38"/>
  <c r="F124" i="38"/>
  <c r="F123" i="38"/>
  <c r="F122" i="38"/>
  <c r="F121" i="38"/>
  <c r="M27" i="33"/>
  <c r="Q81" i="7" s="1"/>
  <c r="L27" i="33"/>
  <c r="P81" i="7" s="1"/>
  <c r="P108" i="16" s="1"/>
  <c r="P114" i="16" s="1"/>
  <c r="K27" i="33"/>
  <c r="O81" i="7" s="1"/>
  <c r="O108" i="16" s="1"/>
  <c r="O114" i="16" s="1"/>
  <c r="J27" i="33"/>
  <c r="N81" i="7" s="1"/>
  <c r="N108" i="16" s="1"/>
  <c r="N114" i="16" s="1"/>
  <c r="I27" i="33"/>
  <c r="M81" i="7" s="1"/>
  <c r="M108" i="16" s="1"/>
  <c r="M114" i="16" s="1"/>
  <c r="H27" i="33"/>
  <c r="G27" i="33"/>
  <c r="K81" i="7" s="1"/>
  <c r="K108" i="16" s="1"/>
  <c r="K114" i="16" s="1"/>
  <c r="F27" i="33"/>
  <c r="J81" i="7" s="1"/>
  <c r="J108" i="16" s="1"/>
  <c r="J114" i="16" s="1"/>
  <c r="E27" i="33"/>
  <c r="D27" i="33"/>
  <c r="C27" i="33"/>
  <c r="B27" i="33"/>
  <c r="A27" i="33"/>
  <c r="M26" i="33"/>
  <c r="Q80" i="7" s="1"/>
  <c r="Q107" i="16" s="1"/>
  <c r="L26" i="33"/>
  <c r="K26" i="33"/>
  <c r="J26" i="33"/>
  <c r="I26" i="33"/>
  <c r="M80" i="7" s="1"/>
  <c r="M107" i="16" s="1"/>
  <c r="H26" i="33"/>
  <c r="G26" i="33"/>
  <c r="F26" i="33"/>
  <c r="J80" i="7" s="1"/>
  <c r="J107" i="16" s="1"/>
  <c r="E26" i="33"/>
  <c r="D26" i="33"/>
  <c r="C26" i="33"/>
  <c r="B26" i="33"/>
  <c r="A26" i="33"/>
  <c r="M25" i="33"/>
  <c r="Q79" i="7" s="1"/>
  <c r="Q106" i="16" s="1"/>
  <c r="L25" i="33"/>
  <c r="P79" i="7" s="1"/>
  <c r="P106" i="16" s="1"/>
  <c r="K25" i="33"/>
  <c r="O79" i="7" s="1"/>
  <c r="O106" i="16" s="1"/>
  <c r="J25" i="33"/>
  <c r="I25" i="33"/>
  <c r="M79" i="7" s="1"/>
  <c r="M106" i="16" s="1"/>
  <c r="H25" i="33"/>
  <c r="L79" i="7" s="1"/>
  <c r="L106" i="16" s="1"/>
  <c r="G25" i="33"/>
  <c r="F25" i="33"/>
  <c r="E25" i="33"/>
  <c r="D25" i="33"/>
  <c r="C25" i="33"/>
  <c r="B25" i="33"/>
  <c r="A25" i="33"/>
  <c r="M24" i="33"/>
  <c r="Q78" i="7" s="1"/>
  <c r="Q105" i="16" s="1"/>
  <c r="L24" i="33"/>
  <c r="P78" i="7" s="1"/>
  <c r="P105" i="16" s="1"/>
  <c r="K24" i="33"/>
  <c r="J24" i="33"/>
  <c r="N78" i="7" s="1"/>
  <c r="N105" i="16" s="1"/>
  <c r="I24" i="33"/>
  <c r="M78" i="7" s="1"/>
  <c r="M105" i="16" s="1"/>
  <c r="H24" i="33"/>
  <c r="L78" i="7" s="1"/>
  <c r="L105" i="16" s="1"/>
  <c r="G24" i="33"/>
  <c r="F24" i="33"/>
  <c r="E24" i="33"/>
  <c r="D24" i="33"/>
  <c r="C24" i="33"/>
  <c r="B24" i="33"/>
  <c r="A24" i="33"/>
  <c r="M23" i="33"/>
  <c r="Q77" i="7" s="1"/>
  <c r="Q104" i="16" s="1"/>
  <c r="L23" i="33"/>
  <c r="K23" i="33"/>
  <c r="O77" i="7" s="1"/>
  <c r="O104" i="16" s="1"/>
  <c r="J23" i="33"/>
  <c r="N77" i="7" s="1"/>
  <c r="N104" i="16" s="1"/>
  <c r="I23" i="33"/>
  <c r="H23" i="33"/>
  <c r="G23" i="33"/>
  <c r="F23" i="33"/>
  <c r="E23" i="33"/>
  <c r="D23" i="33"/>
  <c r="C23" i="33"/>
  <c r="B23" i="33"/>
  <c r="A23" i="33"/>
  <c r="M22" i="33"/>
  <c r="L22" i="33"/>
  <c r="P76" i="7" s="1"/>
  <c r="K22" i="33"/>
  <c r="O76" i="7" s="1"/>
  <c r="J22" i="33"/>
  <c r="I22" i="33"/>
  <c r="M76" i="7" s="1"/>
  <c r="H22" i="33"/>
  <c r="G22" i="33"/>
  <c r="K76" i="7" s="1"/>
  <c r="F22" i="33"/>
  <c r="J76" i="7" s="1"/>
  <c r="J103" i="16" s="1"/>
  <c r="E22" i="33"/>
  <c r="D22" i="33"/>
  <c r="C22" i="33"/>
  <c r="B22" i="33"/>
  <c r="A22" i="33"/>
  <c r="M21" i="33"/>
  <c r="Q75" i="7" s="1"/>
  <c r="Q102" i="16" s="1"/>
  <c r="L21" i="33"/>
  <c r="P75" i="7" s="1"/>
  <c r="P102" i="16" s="1"/>
  <c r="K21" i="33"/>
  <c r="J21" i="33"/>
  <c r="N75" i="7" s="1"/>
  <c r="I21" i="33"/>
  <c r="H21" i="33"/>
  <c r="G21" i="33"/>
  <c r="F21" i="33"/>
  <c r="J75" i="7" s="1"/>
  <c r="E21" i="33"/>
  <c r="D21" i="33"/>
  <c r="C21" i="33"/>
  <c r="B21" i="33"/>
  <c r="A21" i="33"/>
  <c r="M20" i="33"/>
  <c r="Q74" i="7" s="1"/>
  <c r="L20" i="33"/>
  <c r="K20" i="33"/>
  <c r="J20" i="33"/>
  <c r="I20" i="33"/>
  <c r="H20" i="33"/>
  <c r="L74" i="7" s="1"/>
  <c r="L101" i="16" s="1"/>
  <c r="G20" i="33"/>
  <c r="K74" i="7" s="1"/>
  <c r="K101" i="16" s="1"/>
  <c r="F20" i="33"/>
  <c r="J74" i="7" s="1"/>
  <c r="J101" i="16" s="1"/>
  <c r="E20" i="33"/>
  <c r="D20" i="33"/>
  <c r="C20" i="33"/>
  <c r="B20" i="33"/>
  <c r="A20" i="33"/>
  <c r="M19" i="33"/>
  <c r="Q73" i="7" s="1"/>
  <c r="L19" i="33"/>
  <c r="K19" i="33"/>
  <c r="J19" i="33"/>
  <c r="I19" i="33"/>
  <c r="M73" i="7" s="1"/>
  <c r="H19" i="33"/>
  <c r="L73" i="7" s="1"/>
  <c r="L100" i="16" s="1"/>
  <c r="G19" i="33"/>
  <c r="K73" i="7" s="1"/>
  <c r="K100" i="16" s="1"/>
  <c r="F19" i="33"/>
  <c r="J73" i="7" s="1"/>
  <c r="J100" i="16" s="1"/>
  <c r="E19" i="33"/>
  <c r="D19" i="33"/>
  <c r="C19" i="33"/>
  <c r="B19" i="33"/>
  <c r="A19" i="33"/>
  <c r="M18" i="33"/>
  <c r="L18" i="33"/>
  <c r="K18" i="33"/>
  <c r="J18" i="33"/>
  <c r="I18" i="33"/>
  <c r="M72" i="7" s="1"/>
  <c r="M99" i="16" s="1"/>
  <c r="H18" i="33"/>
  <c r="L72" i="7" s="1"/>
  <c r="G18" i="33"/>
  <c r="K72" i="7" s="1"/>
  <c r="K99" i="16" s="1"/>
  <c r="F18" i="33"/>
  <c r="J72" i="7" s="1"/>
  <c r="J99" i="16" s="1"/>
  <c r="E18" i="33"/>
  <c r="D18" i="33"/>
  <c r="C18" i="33"/>
  <c r="B18" i="33"/>
  <c r="A18" i="33"/>
  <c r="M17" i="33"/>
  <c r="Q71" i="7" s="1"/>
  <c r="Q98" i="16" s="1"/>
  <c r="L17" i="33"/>
  <c r="P71" i="7" s="1"/>
  <c r="P98" i="16" s="1"/>
  <c r="K17" i="33"/>
  <c r="O71" i="7" s="1"/>
  <c r="O98" i="16" s="1"/>
  <c r="J17" i="33"/>
  <c r="N71" i="7" s="1"/>
  <c r="N98" i="16" s="1"/>
  <c r="I17" i="33"/>
  <c r="M71" i="7" s="1"/>
  <c r="M98" i="16" s="1"/>
  <c r="H17" i="33"/>
  <c r="G17" i="33"/>
  <c r="K71" i="7" s="1"/>
  <c r="K98" i="16" s="1"/>
  <c r="F17" i="33"/>
  <c r="E17" i="33"/>
  <c r="D17" i="33"/>
  <c r="C17" i="33"/>
  <c r="B17" i="33"/>
  <c r="A17" i="33"/>
  <c r="M16" i="33"/>
  <c r="L16" i="33"/>
  <c r="K16" i="33"/>
  <c r="O70" i="7" s="1"/>
  <c r="O97" i="16" s="1"/>
  <c r="J16" i="33"/>
  <c r="N70" i="7" s="1"/>
  <c r="N97" i="16" s="1"/>
  <c r="I16" i="33"/>
  <c r="M70" i="7" s="1"/>
  <c r="M97" i="16" s="1"/>
  <c r="H16" i="33"/>
  <c r="L70" i="7" s="1"/>
  <c r="L97" i="16" s="1"/>
  <c r="G16" i="33"/>
  <c r="F16" i="33"/>
  <c r="J70" i="7" s="1"/>
  <c r="J97" i="16" s="1"/>
  <c r="E16" i="33"/>
  <c r="D16" i="33"/>
  <c r="C16" i="33"/>
  <c r="B16" i="33"/>
  <c r="A16" i="33"/>
  <c r="M15" i="33"/>
  <c r="Q67" i="7" s="1"/>
  <c r="Q86" i="16" s="1"/>
  <c r="Q91" i="16" s="1"/>
  <c r="L15" i="33"/>
  <c r="P67" i="7" s="1"/>
  <c r="P86" i="16" s="1"/>
  <c r="P91" i="16" s="1"/>
  <c r="K15" i="33"/>
  <c r="O67" i="7" s="1"/>
  <c r="O86" i="16" s="1"/>
  <c r="O91" i="16" s="1"/>
  <c r="J15" i="33"/>
  <c r="N67" i="7" s="1"/>
  <c r="N86" i="16" s="1"/>
  <c r="N91" i="16" s="1"/>
  <c r="I15" i="33"/>
  <c r="H15" i="33"/>
  <c r="G15" i="33"/>
  <c r="K67" i="7" s="1"/>
  <c r="K86" i="16" s="1"/>
  <c r="K91" i="16" s="1"/>
  <c r="F15" i="33"/>
  <c r="E15" i="33"/>
  <c r="D15" i="33"/>
  <c r="C15" i="33"/>
  <c r="B15" i="33"/>
  <c r="A15" i="33"/>
  <c r="M14" i="33"/>
  <c r="Q66" i="7" s="1"/>
  <c r="L14" i="33"/>
  <c r="P66" i="7" s="1"/>
  <c r="K14" i="33"/>
  <c r="O66" i="7" s="1"/>
  <c r="O85" i="16" s="1"/>
  <c r="J14" i="33"/>
  <c r="N66" i="7" s="1"/>
  <c r="N85" i="16" s="1"/>
  <c r="I14" i="33"/>
  <c r="H14" i="33"/>
  <c r="L66" i="7" s="1"/>
  <c r="L85" i="16" s="1"/>
  <c r="G14" i="33"/>
  <c r="K66" i="7" s="1"/>
  <c r="K85" i="16" s="1"/>
  <c r="F14" i="33"/>
  <c r="E14" i="33"/>
  <c r="D14" i="33"/>
  <c r="C14" i="33"/>
  <c r="B14" i="33"/>
  <c r="A14" i="33"/>
  <c r="M13" i="33"/>
  <c r="Q65" i="7" s="1"/>
  <c r="Q84" i="16" s="1"/>
  <c r="L13" i="33"/>
  <c r="P65" i="7" s="1"/>
  <c r="P84" i="16" s="1"/>
  <c r="K13" i="33"/>
  <c r="O65" i="7" s="1"/>
  <c r="O84" i="16" s="1"/>
  <c r="J13" i="33"/>
  <c r="I13" i="33"/>
  <c r="M65" i="7" s="1"/>
  <c r="M84" i="16" s="1"/>
  <c r="H13" i="33"/>
  <c r="L65" i="7" s="1"/>
  <c r="L84" i="16" s="1"/>
  <c r="G13" i="33"/>
  <c r="K65" i="7" s="1"/>
  <c r="K84" i="16" s="1"/>
  <c r="F13" i="33"/>
  <c r="E13" i="33"/>
  <c r="D13" i="33"/>
  <c r="C13" i="33"/>
  <c r="B13" i="33"/>
  <c r="A13" i="33"/>
  <c r="M12" i="33"/>
  <c r="Q64" i="7" s="1"/>
  <c r="Q83" i="16" s="1"/>
  <c r="L12" i="33"/>
  <c r="P64" i="7" s="1"/>
  <c r="P83" i="16" s="1"/>
  <c r="K12" i="33"/>
  <c r="J12" i="33"/>
  <c r="N64" i="7" s="1"/>
  <c r="N83" i="16" s="1"/>
  <c r="I12" i="33"/>
  <c r="M64" i="7" s="1"/>
  <c r="M83" i="16" s="1"/>
  <c r="H12" i="33"/>
  <c r="G12" i="33"/>
  <c r="F12" i="33"/>
  <c r="E12" i="33"/>
  <c r="D12" i="33"/>
  <c r="C12" i="33"/>
  <c r="B12" i="33"/>
  <c r="A12" i="33"/>
  <c r="M11" i="33"/>
  <c r="Q63" i="7" s="1"/>
  <c r="Q82" i="16" s="1"/>
  <c r="L11" i="33"/>
  <c r="K11" i="33"/>
  <c r="O63" i="7" s="1"/>
  <c r="O82" i="16" s="1"/>
  <c r="J11" i="33"/>
  <c r="N63" i="7" s="1"/>
  <c r="I11" i="33"/>
  <c r="M63" i="7" s="1"/>
  <c r="M82" i="16" s="1"/>
  <c r="H11" i="33"/>
  <c r="G11" i="33"/>
  <c r="F11" i="33"/>
  <c r="E11" i="33"/>
  <c r="D11" i="33"/>
  <c r="C11" i="33"/>
  <c r="B11" i="33"/>
  <c r="A11" i="33"/>
  <c r="M10" i="33"/>
  <c r="L10" i="33"/>
  <c r="P62" i="7" s="1"/>
  <c r="P81" i="16" s="1"/>
  <c r="K10" i="33"/>
  <c r="O62" i="7" s="1"/>
  <c r="O81" i="16" s="1"/>
  <c r="J10" i="33"/>
  <c r="N62" i="7" s="1"/>
  <c r="I10" i="33"/>
  <c r="H10" i="33"/>
  <c r="G10" i="33"/>
  <c r="F10" i="33"/>
  <c r="E10" i="33"/>
  <c r="D10" i="33"/>
  <c r="C10" i="33"/>
  <c r="B10" i="33"/>
  <c r="A10" i="33"/>
  <c r="M9" i="33"/>
  <c r="Q61" i="7" s="1"/>
  <c r="Q80" i="16" s="1"/>
  <c r="L9" i="33"/>
  <c r="P61" i="7" s="1"/>
  <c r="P80" i="16" s="1"/>
  <c r="K9" i="33"/>
  <c r="O61" i="7" s="1"/>
  <c r="J9" i="33"/>
  <c r="I9" i="33"/>
  <c r="H9" i="33"/>
  <c r="L61" i="7" s="1"/>
  <c r="G9" i="33"/>
  <c r="K61" i="7" s="1"/>
  <c r="K80" i="16" s="1"/>
  <c r="F9" i="33"/>
  <c r="E9" i="33"/>
  <c r="D9" i="33"/>
  <c r="C9" i="33"/>
  <c r="B9" i="33"/>
  <c r="A9" i="33"/>
  <c r="M8" i="33"/>
  <c r="Q60" i="7" s="1"/>
  <c r="Q79" i="16" s="1"/>
  <c r="L8" i="33"/>
  <c r="K8" i="33"/>
  <c r="O60" i="7" s="1"/>
  <c r="J8" i="33"/>
  <c r="I8" i="33"/>
  <c r="H8" i="33"/>
  <c r="G8" i="33"/>
  <c r="F8" i="33"/>
  <c r="E8" i="33"/>
  <c r="D8" i="33"/>
  <c r="C8" i="33"/>
  <c r="B8" i="33"/>
  <c r="A8" i="33"/>
  <c r="M7" i="33"/>
  <c r="Q59" i="7" s="1"/>
  <c r="Q78" i="16" s="1"/>
  <c r="L7" i="33"/>
  <c r="K7" i="33"/>
  <c r="J7" i="33"/>
  <c r="N59" i="7" s="1"/>
  <c r="N78" i="16" s="1"/>
  <c r="I7" i="33"/>
  <c r="M59" i="7" s="1"/>
  <c r="M78" i="16" s="1"/>
  <c r="H7" i="33"/>
  <c r="L59" i="7" s="1"/>
  <c r="L78" i="16" s="1"/>
  <c r="G7" i="33"/>
  <c r="K59" i="7" s="1"/>
  <c r="K78" i="16" s="1"/>
  <c r="F7" i="33"/>
  <c r="E7" i="33"/>
  <c r="D7" i="33"/>
  <c r="C7" i="33"/>
  <c r="B7" i="33"/>
  <c r="A7" i="33"/>
  <c r="M6" i="33"/>
  <c r="L6" i="33"/>
  <c r="K6" i="33"/>
  <c r="J6" i="33"/>
  <c r="I6" i="33"/>
  <c r="H6" i="33"/>
  <c r="L58" i="7" s="1"/>
  <c r="L77" i="16" s="1"/>
  <c r="G6" i="33"/>
  <c r="F6" i="33"/>
  <c r="E6" i="33"/>
  <c r="D6" i="33"/>
  <c r="C6" i="33"/>
  <c r="B6" i="33"/>
  <c r="A6" i="33"/>
  <c r="M5" i="33"/>
  <c r="L5" i="33"/>
  <c r="K5" i="33"/>
  <c r="O57" i="7" s="1"/>
  <c r="J5" i="33"/>
  <c r="N57" i="7" s="1"/>
  <c r="I5" i="33"/>
  <c r="M57" i="7" s="1"/>
  <c r="M76" i="16" s="1"/>
  <c r="H5" i="33"/>
  <c r="L57" i="7" s="1"/>
  <c r="L76" i="16" s="1"/>
  <c r="G5" i="33"/>
  <c r="K57" i="7" s="1"/>
  <c r="K76" i="16" s="1"/>
  <c r="F5" i="33"/>
  <c r="E5" i="33"/>
  <c r="D5" i="33"/>
  <c r="C5" i="33"/>
  <c r="B5" i="33"/>
  <c r="A5" i="33"/>
  <c r="M4" i="33"/>
  <c r="Q56" i="7" s="1"/>
  <c r="L4" i="33"/>
  <c r="P56" i="7" s="1"/>
  <c r="P75" i="16" s="1"/>
  <c r="K4" i="33"/>
  <c r="O56" i="7" s="1"/>
  <c r="O75" i="16" s="1"/>
  <c r="J4" i="33"/>
  <c r="N56" i="7" s="1"/>
  <c r="N75" i="16" s="1"/>
  <c r="I4" i="33"/>
  <c r="H4" i="33"/>
  <c r="G4" i="33"/>
  <c r="F4" i="33"/>
  <c r="E4" i="33"/>
  <c r="D4" i="33"/>
  <c r="C4" i="33"/>
  <c r="B4" i="33"/>
  <c r="A4" i="33"/>
  <c r="A1" i="33"/>
  <c r="E27" i="35"/>
  <c r="D27" i="35"/>
  <c r="C27" i="35"/>
  <c r="B27" i="35"/>
  <c r="A27" i="35"/>
  <c r="E26" i="35"/>
  <c r="D26" i="35"/>
  <c r="C26" i="35"/>
  <c r="B26" i="35"/>
  <c r="A26" i="35"/>
  <c r="E25" i="35"/>
  <c r="D25" i="35"/>
  <c r="C25" i="35"/>
  <c r="B25" i="35"/>
  <c r="A25" i="35"/>
  <c r="E24" i="35"/>
  <c r="D24" i="35"/>
  <c r="C24" i="35"/>
  <c r="B24" i="35"/>
  <c r="A24" i="35"/>
  <c r="E23" i="35"/>
  <c r="D23" i="35"/>
  <c r="C23" i="35"/>
  <c r="B23" i="35"/>
  <c r="A23" i="35"/>
  <c r="E22" i="35"/>
  <c r="D22" i="35"/>
  <c r="C22" i="35"/>
  <c r="B22" i="35"/>
  <c r="A22" i="35"/>
  <c r="E21" i="35"/>
  <c r="D21" i="35"/>
  <c r="C21" i="35"/>
  <c r="B21" i="35"/>
  <c r="A21" i="35"/>
  <c r="E20" i="35"/>
  <c r="D20" i="35"/>
  <c r="C20" i="35"/>
  <c r="B20" i="35"/>
  <c r="A20" i="35"/>
  <c r="E19" i="35"/>
  <c r="D19" i="35"/>
  <c r="C19" i="35"/>
  <c r="B19" i="35"/>
  <c r="A19" i="35"/>
  <c r="E18" i="35"/>
  <c r="D18" i="35"/>
  <c r="C18" i="35"/>
  <c r="B18" i="35"/>
  <c r="A18" i="35"/>
  <c r="E17" i="35"/>
  <c r="D17" i="35"/>
  <c r="C17" i="35"/>
  <c r="B17" i="35"/>
  <c r="A17" i="35"/>
  <c r="E16" i="35"/>
  <c r="D16" i="35"/>
  <c r="C16" i="35"/>
  <c r="B16" i="35"/>
  <c r="A16" i="35"/>
  <c r="E15" i="35"/>
  <c r="D15" i="35"/>
  <c r="C15" i="35"/>
  <c r="B15" i="35"/>
  <c r="A15" i="35"/>
  <c r="E14" i="35"/>
  <c r="D14" i="35"/>
  <c r="C14" i="35"/>
  <c r="B14" i="35"/>
  <c r="A14" i="35"/>
  <c r="E13" i="35"/>
  <c r="D13" i="35"/>
  <c r="C13" i="35"/>
  <c r="B13" i="35"/>
  <c r="A13" i="35"/>
  <c r="E12" i="35"/>
  <c r="D12" i="35"/>
  <c r="C12" i="35"/>
  <c r="B12" i="35"/>
  <c r="A12" i="35"/>
  <c r="E11" i="35"/>
  <c r="D11" i="35"/>
  <c r="C11" i="35"/>
  <c r="B11" i="35"/>
  <c r="A11" i="35"/>
  <c r="E10" i="35"/>
  <c r="D10" i="35"/>
  <c r="C10" i="35"/>
  <c r="B10" i="35"/>
  <c r="A10" i="35"/>
  <c r="E9" i="35"/>
  <c r="D9" i="35"/>
  <c r="C9" i="35"/>
  <c r="B9" i="35"/>
  <c r="A9" i="35"/>
  <c r="E8" i="35"/>
  <c r="D8" i="35"/>
  <c r="C8" i="35"/>
  <c r="B8" i="35"/>
  <c r="A8" i="35"/>
  <c r="E7" i="35"/>
  <c r="D7" i="35"/>
  <c r="C7" i="35"/>
  <c r="B7" i="35"/>
  <c r="A7" i="35"/>
  <c r="E6" i="35"/>
  <c r="D6" i="35"/>
  <c r="C6" i="35"/>
  <c r="B6" i="35"/>
  <c r="A6" i="35"/>
  <c r="E5" i="35"/>
  <c r="D5" i="35"/>
  <c r="C5" i="35"/>
  <c r="B5" i="35"/>
  <c r="A5" i="35"/>
  <c r="E4" i="35"/>
  <c r="D4" i="35"/>
  <c r="C4" i="35"/>
  <c r="B4" i="35"/>
  <c r="A4" i="35"/>
  <c r="A1" i="35"/>
  <c r="A1" i="30"/>
  <c r="A1" i="13"/>
  <c r="B11" i="13" s="1"/>
  <c r="A1" i="2"/>
  <c r="B8" i="13" s="1"/>
  <c r="A1" i="17"/>
  <c r="B5" i="13" s="1"/>
  <c r="K88" i="16" l="1"/>
  <c r="G191" i="12"/>
  <c r="G204" i="12" s="1"/>
  <c r="P24" i="16"/>
  <c r="P28" i="16" s="1"/>
  <c r="M110" i="16"/>
  <c r="M112" i="16" s="1"/>
  <c r="K215" i="22"/>
  <c r="K291" i="22"/>
  <c r="K297" i="22"/>
  <c r="K220" i="22"/>
  <c r="R287" i="24"/>
  <c r="R291" i="24" s="1"/>
  <c r="J145" i="21"/>
  <c r="J128" i="21"/>
  <c r="K287" i="23"/>
  <c r="K211" i="23"/>
  <c r="J239" i="24"/>
  <c r="J244" i="24"/>
  <c r="G187" i="21"/>
  <c r="G160" i="21"/>
  <c r="G115" i="21"/>
  <c r="J287" i="12"/>
  <c r="J211" i="12"/>
  <c r="J73" i="21"/>
  <c r="L297" i="21"/>
  <c r="L215" i="21"/>
  <c r="L220" i="21"/>
  <c r="O24" i="16"/>
  <c r="Q24" i="16"/>
  <c r="R46" i="16"/>
  <c r="R249" i="21" s="1"/>
  <c r="J281" i="21"/>
  <c r="J296" i="21" s="1"/>
  <c r="R287" i="22"/>
  <c r="R297" i="22" s="1"/>
  <c r="R211" i="22"/>
  <c r="J260" i="21"/>
  <c r="J239" i="21"/>
  <c r="J244" i="21"/>
  <c r="J287" i="23"/>
  <c r="J211" i="23"/>
  <c r="J145" i="22"/>
  <c r="J128" i="22"/>
  <c r="L287" i="23"/>
  <c r="L211" i="23"/>
  <c r="J128" i="12"/>
  <c r="J145" i="12"/>
  <c r="L211" i="12"/>
  <c r="L287" i="12"/>
  <c r="L220" i="12" s="1"/>
  <c r="J145" i="24"/>
  <c r="J128" i="24"/>
  <c r="G272" i="12"/>
  <c r="G278" i="12" s="1"/>
  <c r="G280" i="12"/>
  <c r="G290" i="12" s="1"/>
  <c r="G194" i="12"/>
  <c r="G205" i="12" s="1"/>
  <c r="G157" i="12"/>
  <c r="G193" i="12"/>
  <c r="G201" i="12" s="1"/>
  <c r="G282" i="12"/>
  <c r="G190" i="12"/>
  <c r="G200" i="12" s="1"/>
  <c r="G189" i="12"/>
  <c r="G196" i="12" s="1"/>
  <c r="G281" i="12"/>
  <c r="G296" i="12" s="1"/>
  <c r="G115" i="24"/>
  <c r="G187" i="24"/>
  <c r="R24" i="16"/>
  <c r="R28" i="16" s="1"/>
  <c r="K211" i="12"/>
  <c r="K287" i="12"/>
  <c r="K220" i="12" s="1"/>
  <c r="P115" i="7"/>
  <c r="P210" i="23" s="1"/>
  <c r="N113" i="7"/>
  <c r="Q108" i="7"/>
  <c r="O106" i="7"/>
  <c r="M102" i="7"/>
  <c r="M26" i="24" s="1"/>
  <c r="P99" i="7"/>
  <c r="P77" i="12" s="1"/>
  <c r="F92" i="7"/>
  <c r="O116" i="7"/>
  <c r="O286" i="24" s="1"/>
  <c r="Q113" i="7"/>
  <c r="Q210" i="12" s="1"/>
  <c r="N109" i="7"/>
  <c r="N150" i="24" s="1"/>
  <c r="P106" i="7"/>
  <c r="P150" i="12" s="1"/>
  <c r="Q101" i="7"/>
  <c r="Q77" i="23" s="1"/>
  <c r="N99" i="7"/>
  <c r="N77" i="12" s="1"/>
  <c r="F87" i="7"/>
  <c r="O115" i="7"/>
  <c r="Q112" i="7"/>
  <c r="N108" i="7"/>
  <c r="N265" i="23" s="1"/>
  <c r="P105" i="7"/>
  <c r="M101" i="7"/>
  <c r="M132" i="23" s="1"/>
  <c r="O98" i="7"/>
  <c r="O243" i="21" s="1"/>
  <c r="N116" i="7"/>
  <c r="M113" i="7"/>
  <c r="M210" i="12" s="1"/>
  <c r="Q107" i="7"/>
  <c r="Q96" i="22" s="1"/>
  <c r="Q102" i="7"/>
  <c r="Q26" i="24" s="1"/>
  <c r="Q99" i="7"/>
  <c r="Q77" i="12" s="1"/>
  <c r="M116" i="7"/>
  <c r="P112" i="7"/>
  <c r="P107" i="7"/>
  <c r="P102" i="7"/>
  <c r="P243" i="24" s="1"/>
  <c r="O99" i="7"/>
  <c r="Q115" i="7"/>
  <c r="O112" i="7"/>
  <c r="O107" i="7"/>
  <c r="O96" i="22" s="1"/>
  <c r="O102" i="7"/>
  <c r="M99" i="7"/>
  <c r="M132" i="12" s="1"/>
  <c r="N115" i="7"/>
  <c r="N210" i="23" s="1"/>
  <c r="N112" i="7"/>
  <c r="N286" i="21" s="1"/>
  <c r="N107" i="7"/>
  <c r="N102" i="7"/>
  <c r="Q98" i="7"/>
  <c r="Q243" i="21" s="1"/>
  <c r="M115" i="7"/>
  <c r="M112" i="7"/>
  <c r="M107" i="7"/>
  <c r="M150" i="22" s="1"/>
  <c r="P101" i="7"/>
  <c r="P243" i="23" s="1"/>
  <c r="P98" i="7"/>
  <c r="F123" i="7"/>
  <c r="F248" i="24" s="1"/>
  <c r="Q114" i="7"/>
  <c r="Q210" i="22" s="1"/>
  <c r="Q109" i="7"/>
  <c r="Q45" i="24" s="1"/>
  <c r="Q106" i="7"/>
  <c r="Q265" i="12" s="1"/>
  <c r="O101" i="7"/>
  <c r="N98" i="7"/>
  <c r="O113" i="7"/>
  <c r="N105" i="7"/>
  <c r="N150" i="21" s="1"/>
  <c r="Q110" i="16"/>
  <c r="Q115" i="16" s="1"/>
  <c r="F93" i="7"/>
  <c r="F137" i="22" s="1"/>
  <c r="O105" i="7"/>
  <c r="M114" i="7"/>
  <c r="F177" i="23"/>
  <c r="F177" i="21"/>
  <c r="L88" i="16"/>
  <c r="L92" i="16" s="1"/>
  <c r="M88" i="16"/>
  <c r="M92" i="16" s="1"/>
  <c r="R287" i="12"/>
  <c r="R211" i="12"/>
  <c r="M105" i="7"/>
  <c r="M150" i="21" s="1"/>
  <c r="J172" i="21"/>
  <c r="J174" i="21" s="1"/>
  <c r="J176" i="21" s="1"/>
  <c r="G187" i="22"/>
  <c r="G160" i="22"/>
  <c r="J90" i="23"/>
  <c r="J73" i="23"/>
  <c r="F91" i="7"/>
  <c r="F137" i="21" s="1"/>
  <c r="E177" i="21"/>
  <c r="E177" i="23"/>
  <c r="G159" i="21"/>
  <c r="G184" i="21"/>
  <c r="F94" i="7"/>
  <c r="Q105" i="7"/>
  <c r="N114" i="7"/>
  <c r="N210" i="22" s="1"/>
  <c r="G272" i="24"/>
  <c r="G278" i="24" s="1"/>
  <c r="G190" i="24"/>
  <c r="G200" i="24" s="1"/>
  <c r="G194" i="24"/>
  <c r="G205" i="24" s="1"/>
  <c r="G157" i="24"/>
  <c r="G193" i="24"/>
  <c r="G201" i="24" s="1"/>
  <c r="G192" i="24"/>
  <c r="G197" i="24" s="1"/>
  <c r="P113" i="7"/>
  <c r="P286" i="12" s="1"/>
  <c r="F95" i="7"/>
  <c r="M106" i="7"/>
  <c r="O114" i="7"/>
  <c r="I177" i="12"/>
  <c r="I177" i="24"/>
  <c r="I177" i="23"/>
  <c r="I177" i="21"/>
  <c r="G189" i="24"/>
  <c r="G196" i="24" s="1"/>
  <c r="K287" i="24"/>
  <c r="K297" i="24" s="1"/>
  <c r="K211" i="24"/>
  <c r="K6" i="24"/>
  <c r="K6" i="21"/>
  <c r="K6" i="7"/>
  <c r="K6" i="16"/>
  <c r="K14" i="8"/>
  <c r="K15" i="8" s="1"/>
  <c r="K5" i="9"/>
  <c r="J46" i="16"/>
  <c r="K46" i="16"/>
  <c r="K249" i="24" s="1"/>
  <c r="L46" i="16"/>
  <c r="L249" i="12" s="1"/>
  <c r="Q88" i="16"/>
  <c r="Q92" i="16" s="1"/>
  <c r="K6" i="23"/>
  <c r="J239" i="23"/>
  <c r="J244" i="23"/>
  <c r="L11" i="8"/>
  <c r="L24" i="16"/>
  <c r="L28" i="16" s="1"/>
  <c r="K6" i="12"/>
  <c r="G187" i="23"/>
  <c r="J86" i="8"/>
  <c r="G191" i="22"/>
  <c r="G204" i="22" s="1"/>
  <c r="G157" i="22"/>
  <c r="G190" i="22"/>
  <c r="G200" i="22" s="1"/>
  <c r="G280" i="22"/>
  <c r="G290" i="22" s="1"/>
  <c r="J21" i="8"/>
  <c r="G189" i="22"/>
  <c r="G196" i="22" s="1"/>
  <c r="J128" i="23"/>
  <c r="K6" i="20"/>
  <c r="K6" i="8"/>
  <c r="J62" i="16"/>
  <c r="J52" i="16"/>
  <c r="J52" i="8"/>
  <c r="J54" i="8" s="1"/>
  <c r="N46" i="16"/>
  <c r="N249" i="22" s="1"/>
  <c r="P46" i="16"/>
  <c r="P249" i="24" s="1"/>
  <c r="J22" i="8"/>
  <c r="J88" i="16"/>
  <c r="R110" i="16"/>
  <c r="R115" i="16" s="1"/>
  <c r="G272" i="21"/>
  <c r="G278" i="21" s="1"/>
  <c r="J6" i="8"/>
  <c r="M24" i="16"/>
  <c r="N25" i="16" s="1"/>
  <c r="N66" i="16" s="1"/>
  <c r="N24" i="16"/>
  <c r="G177" i="12"/>
  <c r="J23" i="8"/>
  <c r="J2" i="7"/>
  <c r="J26" i="8"/>
  <c r="R25" i="16"/>
  <c r="R66" i="16" s="1"/>
  <c r="Q28" i="16"/>
  <c r="M25" i="16"/>
  <c r="M66" i="16" s="1"/>
  <c r="K249" i="23"/>
  <c r="K249" i="12"/>
  <c r="K249" i="21"/>
  <c r="L47" i="16"/>
  <c r="L48" i="16"/>
  <c r="K51" i="16"/>
  <c r="L249" i="24"/>
  <c r="L249" i="22"/>
  <c r="L249" i="23"/>
  <c r="L249" i="21"/>
  <c r="M28" i="16"/>
  <c r="N28" i="16"/>
  <c r="O25" i="16"/>
  <c r="O66" i="16" s="1"/>
  <c r="J249" i="24"/>
  <c r="J249" i="23"/>
  <c r="J249" i="22"/>
  <c r="J249" i="12"/>
  <c r="J249" i="21"/>
  <c r="K48" i="16"/>
  <c r="J51" i="16"/>
  <c r="J53" i="16" s="1"/>
  <c r="J56" i="16" s="1"/>
  <c r="N265" i="12"/>
  <c r="N150" i="12"/>
  <c r="N96" i="12"/>
  <c r="J92" i="16"/>
  <c r="J94" i="16" s="1"/>
  <c r="J119" i="16" s="1"/>
  <c r="K89" i="16"/>
  <c r="K130" i="16" s="1"/>
  <c r="P26" i="12"/>
  <c r="P132" i="12"/>
  <c r="N243" i="24"/>
  <c r="N132" i="24"/>
  <c r="N26" i="24"/>
  <c r="N77" i="24"/>
  <c r="F137" i="23"/>
  <c r="F82" i="23"/>
  <c r="F31" i="23"/>
  <c r="Q25" i="16"/>
  <c r="Q66" i="16" s="1"/>
  <c r="N249" i="24"/>
  <c r="N249" i="23"/>
  <c r="P249" i="23"/>
  <c r="P249" i="22"/>
  <c r="P249" i="12"/>
  <c r="P51" i="16"/>
  <c r="P249" i="21"/>
  <c r="K115" i="16"/>
  <c r="L112" i="16"/>
  <c r="P77" i="23"/>
  <c r="P26" i="23"/>
  <c r="M150" i="12"/>
  <c r="M265" i="12"/>
  <c r="M45" i="12"/>
  <c r="M96" i="12"/>
  <c r="O265" i="23"/>
  <c r="O150" i="23"/>
  <c r="O45" i="23"/>
  <c r="O96" i="23"/>
  <c r="N250" i="24"/>
  <c r="N250" i="23"/>
  <c r="N250" i="22"/>
  <c r="N250" i="12"/>
  <c r="J235" i="24"/>
  <c r="J237" i="24" s="1"/>
  <c r="J240" i="24" s="1"/>
  <c r="J241" i="24" s="1"/>
  <c r="J13" i="24"/>
  <c r="J15" i="24" s="1"/>
  <c r="J23" i="24" s="1"/>
  <c r="J24" i="24" s="1"/>
  <c r="J68" i="24"/>
  <c r="J70" i="24" s="1"/>
  <c r="J74" i="24" s="1"/>
  <c r="J75" i="24" s="1"/>
  <c r="J124" i="24"/>
  <c r="J126" i="24" s="1"/>
  <c r="J129" i="24" s="1"/>
  <c r="J235" i="23"/>
  <c r="J237" i="23" s="1"/>
  <c r="J240" i="23" s="1"/>
  <c r="J18" i="24"/>
  <c r="J68" i="23"/>
  <c r="J70" i="23" s="1"/>
  <c r="J74" i="23" s="1"/>
  <c r="J18" i="23"/>
  <c r="J235" i="22"/>
  <c r="J237" i="22" s="1"/>
  <c r="J240" i="22" s="1"/>
  <c r="J241" i="22" s="1"/>
  <c r="J124" i="23"/>
  <c r="J126" i="23" s="1"/>
  <c r="J129" i="23" s="1"/>
  <c r="J130" i="23" s="1"/>
  <c r="J68" i="22"/>
  <c r="J70" i="22" s="1"/>
  <c r="J74" i="22" s="1"/>
  <c r="J75" i="22" s="1"/>
  <c r="J13" i="23"/>
  <c r="J15" i="23" s="1"/>
  <c r="J23" i="23" s="1"/>
  <c r="J24" i="23" s="1"/>
  <c r="J124" i="12"/>
  <c r="J126" i="12" s="1"/>
  <c r="J129" i="12" s="1"/>
  <c r="J130" i="12" s="1"/>
  <c r="J68" i="12"/>
  <c r="J70" i="12" s="1"/>
  <c r="J74" i="12" s="1"/>
  <c r="J75" i="12" s="1"/>
  <c r="J18" i="22"/>
  <c r="J235" i="12"/>
  <c r="J237" i="12" s="1"/>
  <c r="J240" i="12" s="1"/>
  <c r="J241" i="12" s="1"/>
  <c r="J235" i="21"/>
  <c r="J237" i="21" s="1"/>
  <c r="J240" i="21" s="1"/>
  <c r="J68" i="21"/>
  <c r="J70" i="21" s="1"/>
  <c r="J74" i="21" s="1"/>
  <c r="J70" i="16"/>
  <c r="J124" i="21"/>
  <c r="J126" i="21" s="1"/>
  <c r="J129" i="21" s="1"/>
  <c r="J18" i="21"/>
  <c r="J13" i="22"/>
  <c r="J15" i="22" s="1"/>
  <c r="J23" i="22" s="1"/>
  <c r="J24" i="22" s="1"/>
  <c r="J61" i="16"/>
  <c r="J124" i="22"/>
  <c r="J126" i="22" s="1"/>
  <c r="J129" i="22" s="1"/>
  <c r="J130" i="22" s="1"/>
  <c r="J18" i="12"/>
  <c r="J13" i="21"/>
  <c r="J15" i="21" s="1"/>
  <c r="J23" i="21" s="1"/>
  <c r="J24" i="21" s="1"/>
  <c r="J13" i="12"/>
  <c r="J15" i="12" s="1"/>
  <c r="J23" i="12" s="1"/>
  <c r="J24" i="12" s="1"/>
  <c r="M89" i="16"/>
  <c r="M130" i="16" s="1"/>
  <c r="J110" i="16"/>
  <c r="O132" i="12"/>
  <c r="O26" i="12"/>
  <c r="O243" i="12"/>
  <c r="O77" i="12"/>
  <c r="M243" i="24"/>
  <c r="M132" i="24"/>
  <c r="M77" i="24"/>
  <c r="O286" i="12"/>
  <c r="O210" i="12"/>
  <c r="N45" i="12"/>
  <c r="M115" i="16"/>
  <c r="N243" i="22"/>
  <c r="N132" i="22"/>
  <c r="N26" i="22"/>
  <c r="N77" i="22"/>
  <c r="O150" i="24"/>
  <c r="O265" i="24"/>
  <c r="O45" i="24"/>
  <c r="O96" i="24"/>
  <c r="N210" i="24"/>
  <c r="N286" i="24"/>
  <c r="Q250" i="24"/>
  <c r="Q250" i="23"/>
  <c r="Q250" i="22"/>
  <c r="Q250" i="12"/>
  <c r="Q250" i="21"/>
  <c r="F31" i="21"/>
  <c r="F82" i="21"/>
  <c r="F137" i="12"/>
  <c r="F31" i="12"/>
  <c r="F82" i="12"/>
  <c r="O150" i="12"/>
  <c r="O96" i="12"/>
  <c r="O265" i="12"/>
  <c r="O45" i="12"/>
  <c r="Q210" i="23"/>
  <c r="Q286" i="23"/>
  <c r="F137" i="24"/>
  <c r="F31" i="24"/>
  <c r="F82" i="24"/>
  <c r="P77" i="24"/>
  <c r="M96" i="22"/>
  <c r="M265" i="22"/>
  <c r="M45" i="22"/>
  <c r="M243" i="21"/>
  <c r="M77" i="21"/>
  <c r="O26" i="22"/>
  <c r="O243" i="22"/>
  <c r="O77" i="22"/>
  <c r="O132" i="22"/>
  <c r="N96" i="22"/>
  <c r="N150" i="22"/>
  <c r="N265" i="22"/>
  <c r="N45" i="22"/>
  <c r="P265" i="24"/>
  <c r="P150" i="24"/>
  <c r="P45" i="24"/>
  <c r="P96" i="24"/>
  <c r="M210" i="22"/>
  <c r="M286" i="22"/>
  <c r="E250" i="24"/>
  <c r="E250" i="23"/>
  <c r="E250" i="22"/>
  <c r="E250" i="12"/>
  <c r="E250" i="21"/>
  <c r="R250" i="24"/>
  <c r="R250" i="23"/>
  <c r="R250" i="22"/>
  <c r="R250" i="12"/>
  <c r="R250" i="21"/>
  <c r="O88" i="16"/>
  <c r="O28" i="16"/>
  <c r="P25" i="16"/>
  <c r="P66" i="16" s="1"/>
  <c r="K92" i="16"/>
  <c r="L89" i="16"/>
  <c r="L130" i="16" s="1"/>
  <c r="M265" i="24"/>
  <c r="M150" i="24"/>
  <c r="M45" i="24"/>
  <c r="M96" i="24"/>
  <c r="J211" i="21"/>
  <c r="J287" i="21"/>
  <c r="M243" i="22"/>
  <c r="M26" i="22"/>
  <c r="M132" i="22"/>
  <c r="M77" i="22"/>
  <c r="K211" i="21"/>
  <c r="K287" i="21"/>
  <c r="P243" i="22"/>
  <c r="P77" i="22"/>
  <c r="P26" i="22"/>
  <c r="P132" i="22"/>
  <c r="O150" i="22"/>
  <c r="O45" i="22"/>
  <c r="Q150" i="24"/>
  <c r="Q96" i="24"/>
  <c r="P286" i="24"/>
  <c r="P210" i="24"/>
  <c r="M26" i="21"/>
  <c r="Q265" i="23"/>
  <c r="Q150" i="23"/>
  <c r="Q96" i="23"/>
  <c r="Q45" i="23"/>
  <c r="N77" i="21"/>
  <c r="N243" i="21"/>
  <c r="N26" i="21"/>
  <c r="N132" i="21"/>
  <c r="N45" i="21"/>
  <c r="F251" i="21"/>
  <c r="F252" i="21" s="1"/>
  <c r="P150" i="23"/>
  <c r="P45" i="23"/>
  <c r="P96" i="23"/>
  <c r="P265" i="23"/>
  <c r="L115" i="16"/>
  <c r="R249" i="24"/>
  <c r="R249" i="23"/>
  <c r="R249" i="22"/>
  <c r="R249" i="12"/>
  <c r="J194" i="22"/>
  <c r="J193" i="22"/>
  <c r="J192" i="22"/>
  <c r="J191" i="22"/>
  <c r="J190" i="22"/>
  <c r="J189" i="22"/>
  <c r="J282" i="22"/>
  <c r="J281" i="22"/>
  <c r="J280" i="22"/>
  <c r="N265" i="24"/>
  <c r="N96" i="24"/>
  <c r="P265" i="22"/>
  <c r="P45" i="22"/>
  <c r="P96" i="22"/>
  <c r="P150" i="22"/>
  <c r="J24" i="16"/>
  <c r="J250" i="24"/>
  <c r="J250" i="23"/>
  <c r="J250" i="22"/>
  <c r="J250" i="12"/>
  <c r="J250" i="21"/>
  <c r="K24" i="16"/>
  <c r="R88" i="16"/>
  <c r="R92" i="16" s="1"/>
  <c r="O210" i="23"/>
  <c r="O286" i="23"/>
  <c r="G250" i="24"/>
  <c r="G250" i="23"/>
  <c r="G250" i="12"/>
  <c r="G250" i="22"/>
  <c r="G250" i="21"/>
  <c r="N210" i="12"/>
  <c r="N286" i="12"/>
  <c r="J287" i="22"/>
  <c r="J211" i="22"/>
  <c r="O243" i="24"/>
  <c r="O132" i="24"/>
  <c r="O26" i="24"/>
  <c r="O77" i="24"/>
  <c r="Q243" i="22"/>
  <c r="Q77" i="22"/>
  <c r="Q132" i="22"/>
  <c r="Q26" i="22"/>
  <c r="M46" i="16"/>
  <c r="O46" i="16"/>
  <c r="O47" i="16" s="1"/>
  <c r="N250" i="21"/>
  <c r="J4" i="20"/>
  <c r="J4" i="24"/>
  <c r="P88" i="16"/>
  <c r="N110" i="16"/>
  <c r="P210" i="12"/>
  <c r="M210" i="24"/>
  <c r="M286" i="24"/>
  <c r="O110" i="16"/>
  <c r="L250" i="24"/>
  <c r="L250" i="22"/>
  <c r="F251" i="22" s="1"/>
  <c r="F252" i="22" s="1"/>
  <c r="L250" i="23"/>
  <c r="L250" i="12"/>
  <c r="P110" i="16"/>
  <c r="M250" i="24"/>
  <c r="M250" i="23"/>
  <c r="M250" i="22"/>
  <c r="M250" i="12"/>
  <c r="O286" i="22"/>
  <c r="O210" i="22"/>
  <c r="Q286" i="24"/>
  <c r="Q210" i="24"/>
  <c r="Q46" i="16"/>
  <c r="N88" i="16"/>
  <c r="K250" i="24"/>
  <c r="K250" i="23"/>
  <c r="K250" i="22"/>
  <c r="K250" i="21"/>
  <c r="P243" i="21"/>
  <c r="R287" i="21"/>
  <c r="R211" i="21"/>
  <c r="P286" i="22"/>
  <c r="P210" i="22"/>
  <c r="Q132" i="21"/>
  <c r="J173" i="12"/>
  <c r="J172" i="12"/>
  <c r="P77" i="21"/>
  <c r="N243" i="23"/>
  <c r="N26" i="23"/>
  <c r="N77" i="23"/>
  <c r="N132" i="23"/>
  <c r="M265" i="23"/>
  <c r="M150" i="23"/>
  <c r="M45" i="23"/>
  <c r="M96" i="23"/>
  <c r="O243" i="23"/>
  <c r="O26" i="23"/>
  <c r="O132" i="23"/>
  <c r="O77" i="23"/>
  <c r="Q96" i="21"/>
  <c r="Q150" i="21"/>
  <c r="N96" i="23"/>
  <c r="M210" i="23"/>
  <c r="M286" i="23"/>
  <c r="J279" i="24"/>
  <c r="J188" i="24"/>
  <c r="J279" i="23"/>
  <c r="J171" i="24"/>
  <c r="J188" i="23"/>
  <c r="J188" i="22"/>
  <c r="J188" i="12"/>
  <c r="J171" i="22"/>
  <c r="J171" i="23"/>
  <c r="J188" i="21"/>
  <c r="J279" i="12"/>
  <c r="Q77" i="21"/>
  <c r="L211" i="21"/>
  <c r="L291" i="21"/>
  <c r="O250" i="24"/>
  <c r="O250" i="22"/>
  <c r="O250" i="23"/>
  <c r="O250" i="12"/>
  <c r="Q26" i="21"/>
  <c r="P250" i="24"/>
  <c r="P250" i="22"/>
  <c r="P250" i="23"/>
  <c r="P250" i="12"/>
  <c r="J194" i="21"/>
  <c r="J193" i="21"/>
  <c r="J192" i="21"/>
  <c r="J191" i="21"/>
  <c r="J190" i="21"/>
  <c r="J189" i="21"/>
  <c r="J280" i="21"/>
  <c r="J220" i="12"/>
  <c r="J297" i="12"/>
  <c r="R291" i="12"/>
  <c r="L211" i="22"/>
  <c r="L287" i="22"/>
  <c r="L215" i="12"/>
  <c r="L297" i="12"/>
  <c r="L291" i="12"/>
  <c r="K297" i="12"/>
  <c r="R211" i="23"/>
  <c r="R287" i="23"/>
  <c r="L211" i="24"/>
  <c r="L287" i="24"/>
  <c r="J287" i="24"/>
  <c r="K220" i="24"/>
  <c r="K291" i="24"/>
  <c r="K215" i="24"/>
  <c r="J4" i="16" l="1"/>
  <c r="J4" i="21"/>
  <c r="J4" i="12"/>
  <c r="J5" i="7"/>
  <c r="J291" i="23"/>
  <c r="J297" i="23"/>
  <c r="J215" i="23"/>
  <c r="J220" i="23"/>
  <c r="N210" i="21"/>
  <c r="Q265" i="24"/>
  <c r="L6" i="12"/>
  <c r="L6" i="20"/>
  <c r="L6" i="24"/>
  <c r="L6" i="21"/>
  <c r="L14" i="8"/>
  <c r="L15" i="8" s="1"/>
  <c r="M11" i="8"/>
  <c r="L6" i="7"/>
  <c r="L6" i="23"/>
  <c r="L5" i="9"/>
  <c r="L6" i="8"/>
  <c r="L6" i="22"/>
  <c r="L6" i="16"/>
  <c r="R112" i="16"/>
  <c r="Q132" i="12"/>
  <c r="Q26" i="23"/>
  <c r="N286" i="23"/>
  <c r="P26" i="21"/>
  <c r="P132" i="21"/>
  <c r="Q150" i="22"/>
  <c r="N265" i="21"/>
  <c r="O265" i="22"/>
  <c r="Q132" i="23"/>
  <c r="Q286" i="12"/>
  <c r="Q150" i="12"/>
  <c r="O286" i="21"/>
  <c r="O210" i="21"/>
  <c r="M243" i="12"/>
  <c r="Q26" i="12"/>
  <c r="P265" i="12"/>
  <c r="Q243" i="23"/>
  <c r="Q265" i="22"/>
  <c r="O210" i="24"/>
  <c r="O26" i="21"/>
  <c r="P286" i="23"/>
  <c r="M265" i="21"/>
  <c r="N96" i="21"/>
  <c r="Q243" i="24"/>
  <c r="J130" i="24"/>
  <c r="L51" i="16"/>
  <c r="J46" i="23"/>
  <c r="J266" i="12"/>
  <c r="J46" i="21"/>
  <c r="J151" i="23"/>
  <c r="J151" i="21"/>
  <c r="J151" i="22"/>
  <c r="J46" i="24"/>
  <c r="J266" i="23"/>
  <c r="J97" i="23"/>
  <c r="J46" i="22"/>
  <c r="J151" i="24"/>
  <c r="J97" i="22"/>
  <c r="J58" i="8"/>
  <c r="J151" i="12"/>
  <c r="J46" i="12"/>
  <c r="J97" i="21"/>
  <c r="J97" i="24"/>
  <c r="J266" i="22"/>
  <c r="J266" i="21"/>
  <c r="J266" i="24"/>
  <c r="J97" i="12"/>
  <c r="R220" i="24"/>
  <c r="R215" i="22"/>
  <c r="N45" i="23"/>
  <c r="M26" i="23"/>
  <c r="J4" i="8"/>
  <c r="R51" i="16"/>
  <c r="O132" i="21"/>
  <c r="N286" i="22"/>
  <c r="N211" i="22" s="1"/>
  <c r="M45" i="21"/>
  <c r="Q132" i="24"/>
  <c r="P26" i="24"/>
  <c r="N26" i="12"/>
  <c r="N51" i="16"/>
  <c r="K47" i="16"/>
  <c r="M47" i="16"/>
  <c r="K249" i="22"/>
  <c r="R297" i="12"/>
  <c r="R220" i="12"/>
  <c r="R215" i="12"/>
  <c r="Q286" i="21"/>
  <c r="Q210" i="21"/>
  <c r="J215" i="12"/>
  <c r="J291" i="12"/>
  <c r="L291" i="23"/>
  <c r="L297" i="23"/>
  <c r="L215" i="23"/>
  <c r="K291" i="12"/>
  <c r="Q45" i="22"/>
  <c r="P96" i="12"/>
  <c r="J130" i="21"/>
  <c r="K215" i="12"/>
  <c r="J75" i="23"/>
  <c r="J79" i="23" s="1"/>
  <c r="J80" i="23" s="1"/>
  <c r="Q286" i="22"/>
  <c r="Q211" i="22" s="1"/>
  <c r="O77" i="21"/>
  <c r="M286" i="12"/>
  <c r="Q77" i="24"/>
  <c r="F82" i="22"/>
  <c r="Q96" i="12"/>
  <c r="P132" i="23"/>
  <c r="Q243" i="12"/>
  <c r="M96" i="21"/>
  <c r="J241" i="21"/>
  <c r="M286" i="21"/>
  <c r="M210" i="21"/>
  <c r="P265" i="21"/>
  <c r="P96" i="21"/>
  <c r="P150" i="21"/>
  <c r="P45" i="21"/>
  <c r="M77" i="23"/>
  <c r="N249" i="21"/>
  <c r="R215" i="24"/>
  <c r="R291" i="22"/>
  <c r="N150" i="23"/>
  <c r="M243" i="23"/>
  <c r="Q47" i="16"/>
  <c r="J4" i="22"/>
  <c r="P45" i="12"/>
  <c r="N45" i="24"/>
  <c r="P132" i="24"/>
  <c r="N243" i="12"/>
  <c r="N249" i="12"/>
  <c r="P243" i="12"/>
  <c r="M48" i="16"/>
  <c r="P286" i="21"/>
  <c r="P210" i="21"/>
  <c r="J4" i="9"/>
  <c r="M77" i="12"/>
  <c r="M26" i="12"/>
  <c r="Q45" i="12"/>
  <c r="Q265" i="21"/>
  <c r="Q45" i="21"/>
  <c r="F31" i="22"/>
  <c r="L220" i="23"/>
  <c r="J75" i="21"/>
  <c r="J79" i="21" s="1"/>
  <c r="J80" i="21" s="1"/>
  <c r="J241" i="23"/>
  <c r="N132" i="12"/>
  <c r="R297" i="24"/>
  <c r="R220" i="22"/>
  <c r="J4" i="23"/>
  <c r="G159" i="22"/>
  <c r="G184" i="22"/>
  <c r="K21" i="8"/>
  <c r="K85" i="8"/>
  <c r="G184" i="24"/>
  <c r="G159" i="24"/>
  <c r="O45" i="21"/>
  <c r="O96" i="21"/>
  <c r="O265" i="21"/>
  <c r="O150" i="21"/>
  <c r="G159" i="12"/>
  <c r="G184" i="12"/>
  <c r="K291" i="23"/>
  <c r="K220" i="23"/>
  <c r="K215" i="23"/>
  <c r="K297" i="23"/>
  <c r="Q279" i="23"/>
  <c r="Q171" i="23"/>
  <c r="Q279" i="22"/>
  <c r="Q171" i="12"/>
  <c r="Q188" i="12"/>
  <c r="Q171" i="22"/>
  <c r="Q188" i="21"/>
  <c r="Q279" i="21"/>
  <c r="Q171" i="21"/>
  <c r="O171" i="24"/>
  <c r="O279" i="24"/>
  <c r="O188" i="23"/>
  <c r="O279" i="23"/>
  <c r="O171" i="23"/>
  <c r="O279" i="22"/>
  <c r="O188" i="22"/>
  <c r="O188" i="24"/>
  <c r="O171" i="12"/>
  <c r="O279" i="12"/>
  <c r="O279" i="21"/>
  <c r="O171" i="22"/>
  <c r="O188" i="21"/>
  <c r="O188" i="12"/>
  <c r="O171" i="21"/>
  <c r="J281" i="24"/>
  <c r="J280" i="24"/>
  <c r="J193" i="24"/>
  <c r="J189" i="24"/>
  <c r="J194" i="24"/>
  <c r="J190" i="24"/>
  <c r="J192" i="24"/>
  <c r="J191" i="24"/>
  <c r="J282" i="24"/>
  <c r="P211" i="22"/>
  <c r="P287" i="22"/>
  <c r="R297" i="21"/>
  <c r="R291" i="21"/>
  <c r="R220" i="21"/>
  <c r="R215" i="21"/>
  <c r="O287" i="23"/>
  <c r="O211" i="23"/>
  <c r="M287" i="22"/>
  <c r="M211" i="22"/>
  <c r="J40" i="22"/>
  <c r="J35" i="22"/>
  <c r="J28" i="22"/>
  <c r="J29" i="22" s="1"/>
  <c r="J141" i="23"/>
  <c r="J146" i="23"/>
  <c r="J134" i="23"/>
  <c r="J135" i="23" s="1"/>
  <c r="O92" i="16"/>
  <c r="P89" i="16"/>
  <c r="P130" i="16" s="1"/>
  <c r="J256" i="22"/>
  <c r="J261" i="22"/>
  <c r="J245" i="22"/>
  <c r="J246" i="22" s="1"/>
  <c r="Q48" i="16"/>
  <c r="M68" i="24"/>
  <c r="M235" i="12"/>
  <c r="J172" i="23"/>
  <c r="J173" i="23"/>
  <c r="J174" i="23" s="1"/>
  <c r="J176" i="23" s="1"/>
  <c r="J290" i="21"/>
  <c r="J173" i="22"/>
  <c r="J172" i="22"/>
  <c r="N287" i="12"/>
  <c r="N211" i="12"/>
  <c r="K25" i="16"/>
  <c r="K66" i="16" s="1"/>
  <c r="J28" i="16"/>
  <c r="J30" i="16" s="1"/>
  <c r="J55" i="16" s="1"/>
  <c r="J57" i="16" s="1"/>
  <c r="J60" i="16" s="1"/>
  <c r="J63" i="16" s="1"/>
  <c r="J65" i="16" s="1"/>
  <c r="J67" i="16" s="1"/>
  <c r="J69" i="16" s="1"/>
  <c r="J261" i="23"/>
  <c r="J256" i="23"/>
  <c r="J245" i="23"/>
  <c r="J246" i="23" s="1"/>
  <c r="L215" i="24"/>
  <c r="L291" i="24"/>
  <c r="L220" i="24"/>
  <c r="L297" i="24"/>
  <c r="J196" i="21"/>
  <c r="Q111" i="16"/>
  <c r="Q112" i="16"/>
  <c r="P115" i="16"/>
  <c r="P211" i="12"/>
  <c r="P287" i="12"/>
  <c r="J196" i="22"/>
  <c r="O211" i="12"/>
  <c r="O287" i="12"/>
  <c r="J245" i="12"/>
  <c r="J246" i="12" s="1"/>
  <c r="J261" i="12"/>
  <c r="J256" i="12"/>
  <c r="J146" i="24"/>
  <c r="J134" i="24"/>
  <c r="J135" i="24" s="1"/>
  <c r="J141" i="24"/>
  <c r="N287" i="21"/>
  <c r="N211" i="21"/>
  <c r="O89" i="16"/>
  <c r="O130" i="16" s="1"/>
  <c r="N92" i="16"/>
  <c r="J141" i="21"/>
  <c r="J134" i="21"/>
  <c r="J135" i="21" s="1"/>
  <c r="J146" i="21"/>
  <c r="J290" i="22"/>
  <c r="N89" i="16"/>
  <c r="N130" i="16" s="1"/>
  <c r="J296" i="22"/>
  <c r="K215" i="21"/>
  <c r="K297" i="21"/>
  <c r="K291" i="21"/>
  <c r="K220" i="21"/>
  <c r="J220" i="24"/>
  <c r="J297" i="24"/>
  <c r="J291" i="24"/>
  <c r="J215" i="24"/>
  <c r="Q211" i="24"/>
  <c r="Q287" i="24"/>
  <c r="J200" i="21"/>
  <c r="O211" i="22"/>
  <c r="O287" i="22"/>
  <c r="F251" i="12"/>
  <c r="F252" i="12" s="1"/>
  <c r="J200" i="22"/>
  <c r="Q211" i="23"/>
  <c r="Q287" i="23"/>
  <c r="J40" i="12"/>
  <c r="J28" i="12"/>
  <c r="J29" i="12" s="1"/>
  <c r="J35" i="12"/>
  <c r="J86" i="24"/>
  <c r="J91" i="24" s="1"/>
  <c r="J79" i="24"/>
  <c r="J80" i="24" s="1"/>
  <c r="M171" i="24"/>
  <c r="M188" i="24"/>
  <c r="M279" i="24"/>
  <c r="M279" i="23"/>
  <c r="M188" i="23"/>
  <c r="M171" i="22"/>
  <c r="M188" i="22"/>
  <c r="M171" i="23"/>
  <c r="M279" i="22"/>
  <c r="M279" i="12"/>
  <c r="M171" i="12"/>
  <c r="M188" i="12"/>
  <c r="M188" i="21"/>
  <c r="M279" i="21"/>
  <c r="M171" i="21"/>
  <c r="M211" i="24"/>
  <c r="M287" i="24"/>
  <c r="R297" i="23"/>
  <c r="R291" i="23"/>
  <c r="R215" i="23"/>
  <c r="R220" i="23"/>
  <c r="M134" i="16"/>
  <c r="M125" i="16"/>
  <c r="J115" i="16"/>
  <c r="J117" i="16" s="1"/>
  <c r="J120" i="16" s="1"/>
  <c r="J121" i="16" s="1"/>
  <c r="J124" i="16" s="1"/>
  <c r="J127" i="16" s="1"/>
  <c r="J129" i="16" s="1"/>
  <c r="J131" i="16" s="1"/>
  <c r="J133" i="16" s="1"/>
  <c r="K112" i="16"/>
  <c r="K111" i="16"/>
  <c r="J204" i="21"/>
  <c r="F251" i="23"/>
  <c r="F252" i="23" s="1"/>
  <c r="L25" i="16"/>
  <c r="L66" i="16" s="1"/>
  <c r="K28" i="16"/>
  <c r="J204" i="22"/>
  <c r="R134" i="16"/>
  <c r="R125" i="16"/>
  <c r="J40" i="21"/>
  <c r="J35" i="21"/>
  <c r="J28" i="21"/>
  <c r="J29" i="21" s="1"/>
  <c r="J79" i="12"/>
  <c r="J80" i="12" s="1"/>
  <c r="J86" i="12"/>
  <c r="J91" i="12" s="1"/>
  <c r="J40" i="24"/>
  <c r="J35" i="24"/>
  <c r="J28" i="24"/>
  <c r="J29" i="24" s="1"/>
  <c r="J220" i="22"/>
  <c r="J291" i="22"/>
  <c r="J215" i="22"/>
  <c r="J297" i="22"/>
  <c r="J197" i="21"/>
  <c r="J173" i="24"/>
  <c r="J172" i="24"/>
  <c r="J174" i="12"/>
  <c r="J176" i="12" s="1"/>
  <c r="J197" i="22"/>
  <c r="M111" i="16"/>
  <c r="R111" i="16"/>
  <c r="N211" i="24"/>
  <c r="N287" i="24"/>
  <c r="J146" i="12"/>
  <c r="J134" i="12"/>
  <c r="J135" i="12" s="1"/>
  <c r="J141" i="12"/>
  <c r="J256" i="24"/>
  <c r="J245" i="24"/>
  <c r="J246" i="24" s="1"/>
  <c r="J261" i="24"/>
  <c r="K235" i="24"/>
  <c r="K124" i="24"/>
  <c r="K68" i="24"/>
  <c r="K235" i="23"/>
  <c r="K13" i="24"/>
  <c r="K18" i="24"/>
  <c r="K68" i="23"/>
  <c r="K18" i="23"/>
  <c r="K235" i="22"/>
  <c r="K13" i="23"/>
  <c r="K124" i="22"/>
  <c r="K124" i="23"/>
  <c r="K124" i="12"/>
  <c r="K124" i="21"/>
  <c r="K235" i="12"/>
  <c r="K18" i="22"/>
  <c r="K68" i="12"/>
  <c r="K18" i="12"/>
  <c r="K70" i="16"/>
  <c r="K18" i="21"/>
  <c r="K61" i="16"/>
  <c r="K13" i="22"/>
  <c r="K235" i="21"/>
  <c r="K13" i="21"/>
  <c r="K68" i="21"/>
  <c r="K13" i="12"/>
  <c r="K68" i="22"/>
  <c r="L235" i="24"/>
  <c r="L68" i="24"/>
  <c r="L13" i="24"/>
  <c r="L235" i="23"/>
  <c r="L18" i="24"/>
  <c r="L124" i="24"/>
  <c r="L18" i="23"/>
  <c r="L13" i="23"/>
  <c r="L124" i="23"/>
  <c r="L68" i="23"/>
  <c r="L18" i="22"/>
  <c r="L235" i="22"/>
  <c r="L68" i="22"/>
  <c r="L13" i="22"/>
  <c r="L235" i="12"/>
  <c r="L68" i="12"/>
  <c r="L18" i="12"/>
  <c r="L13" i="12"/>
  <c r="L18" i="21"/>
  <c r="L235" i="21"/>
  <c r="L124" i="21"/>
  <c r="L61" i="16"/>
  <c r="L13" i="21"/>
  <c r="L68" i="21"/>
  <c r="L124" i="12"/>
  <c r="L70" i="16"/>
  <c r="L124" i="22"/>
  <c r="J194" i="12"/>
  <c r="J193" i="12"/>
  <c r="J192" i="12"/>
  <c r="J191" i="12"/>
  <c r="J190" i="12"/>
  <c r="J189" i="12"/>
  <c r="J281" i="12"/>
  <c r="J282" i="12"/>
  <c r="J280" i="12"/>
  <c r="O211" i="24"/>
  <c r="O287" i="24"/>
  <c r="J201" i="21"/>
  <c r="J202" i="21" s="1"/>
  <c r="J280" i="23"/>
  <c r="J281" i="23"/>
  <c r="J282" i="23"/>
  <c r="J194" i="23"/>
  <c r="J193" i="23"/>
  <c r="J192" i="23"/>
  <c r="J191" i="23"/>
  <c r="J190" i="23"/>
  <c r="J189" i="23"/>
  <c r="F251" i="24"/>
  <c r="F252" i="24" s="1"/>
  <c r="O111" i="16"/>
  <c r="N115" i="16"/>
  <c r="O112" i="16"/>
  <c r="O249" i="24"/>
  <c r="O249" i="23"/>
  <c r="O249" i="22"/>
  <c r="O249" i="12"/>
  <c r="O51" i="16"/>
  <c r="P48" i="16"/>
  <c r="P47" i="16"/>
  <c r="O249" i="21"/>
  <c r="J201" i="22"/>
  <c r="P211" i="24"/>
  <c r="P287" i="24"/>
  <c r="J297" i="21"/>
  <c r="J298" i="21" s="1"/>
  <c r="J291" i="21"/>
  <c r="J215" i="21"/>
  <c r="J220" i="21"/>
  <c r="N111" i="16"/>
  <c r="J146" i="22"/>
  <c r="J141" i="22"/>
  <c r="J134" i="22"/>
  <c r="J135" i="22" s="1"/>
  <c r="J35" i="23"/>
  <c r="J40" i="23"/>
  <c r="J28" i="23"/>
  <c r="J29" i="23" s="1"/>
  <c r="O48" i="16"/>
  <c r="K171" i="24"/>
  <c r="K188" i="24"/>
  <c r="K279" i="23"/>
  <c r="K279" i="24"/>
  <c r="K188" i="23"/>
  <c r="K188" i="12"/>
  <c r="K171" i="22"/>
  <c r="K171" i="23"/>
  <c r="K188" i="22"/>
  <c r="K279" i="12"/>
  <c r="K171" i="12"/>
  <c r="K279" i="21"/>
  <c r="K188" i="21"/>
  <c r="K171" i="21"/>
  <c r="K279" i="22"/>
  <c r="L111" i="16"/>
  <c r="L279" i="24"/>
  <c r="L171" i="24"/>
  <c r="L188" i="24"/>
  <c r="L279" i="23"/>
  <c r="L188" i="23"/>
  <c r="L171" i="23"/>
  <c r="L171" i="22"/>
  <c r="L188" i="22"/>
  <c r="L279" i="22"/>
  <c r="L279" i="12"/>
  <c r="L171" i="12"/>
  <c r="L279" i="21"/>
  <c r="L188" i="12"/>
  <c r="L188" i="21"/>
  <c r="L171" i="21"/>
  <c r="M287" i="23"/>
  <c r="M211" i="23"/>
  <c r="P111" i="16"/>
  <c r="P112" i="16"/>
  <c r="O115" i="16"/>
  <c r="Q249" i="24"/>
  <c r="Q249" i="23"/>
  <c r="Q249" i="22"/>
  <c r="Q249" i="12"/>
  <c r="Q51" i="16"/>
  <c r="Q249" i="21"/>
  <c r="R48" i="16"/>
  <c r="R47" i="16"/>
  <c r="L215" i="22"/>
  <c r="L297" i="22"/>
  <c r="L291" i="22"/>
  <c r="L220" i="22"/>
  <c r="J205" i="21"/>
  <c r="J206" i="21" s="1"/>
  <c r="Q89" i="16"/>
  <c r="Q130" i="16" s="1"/>
  <c r="P92" i="16"/>
  <c r="M249" i="24"/>
  <c r="M249" i="23"/>
  <c r="M249" i="22"/>
  <c r="M249" i="12"/>
  <c r="M249" i="21"/>
  <c r="N48" i="16"/>
  <c r="M51" i="16"/>
  <c r="N47" i="16"/>
  <c r="R89" i="16"/>
  <c r="R130" i="16" s="1"/>
  <c r="J205" i="22"/>
  <c r="Q287" i="12"/>
  <c r="Q211" i="12"/>
  <c r="N112" i="16"/>
  <c r="J86" i="22"/>
  <c r="J91" i="22" s="1"/>
  <c r="J79" i="22"/>
  <c r="J80" i="22" s="1"/>
  <c r="L125" i="16"/>
  <c r="L134" i="16"/>
  <c r="J2" i="20"/>
  <c r="J2" i="9"/>
  <c r="J2" i="24"/>
  <c r="J2" i="23"/>
  <c r="J2" i="22"/>
  <c r="J2" i="21"/>
  <c r="J25" i="8"/>
  <c r="J27" i="8" s="1"/>
  <c r="J2" i="12"/>
  <c r="J84" i="8"/>
  <c r="J49" i="8"/>
  <c r="J2" i="16"/>
  <c r="J33" i="8"/>
  <c r="K22" i="8"/>
  <c r="J3" i="7"/>
  <c r="J2" i="8"/>
  <c r="J39" i="8"/>
  <c r="J40" i="8" s="1"/>
  <c r="M13" i="23" l="1"/>
  <c r="M124" i="21"/>
  <c r="M68" i="23"/>
  <c r="M18" i="21"/>
  <c r="M18" i="23"/>
  <c r="M61" i="16"/>
  <c r="M18" i="24"/>
  <c r="M13" i="21"/>
  <c r="M124" i="12"/>
  <c r="M13" i="24"/>
  <c r="M124" i="23"/>
  <c r="M70" i="16"/>
  <c r="M68" i="12"/>
  <c r="M18" i="12"/>
  <c r="M13" i="12"/>
  <c r="M13" i="22"/>
  <c r="M235" i="21"/>
  <c r="M124" i="24"/>
  <c r="M68" i="21"/>
  <c r="M68" i="22"/>
  <c r="M18" i="22"/>
  <c r="M235" i="23"/>
  <c r="M235" i="22"/>
  <c r="M124" i="22"/>
  <c r="M235" i="24"/>
  <c r="M211" i="21"/>
  <c r="M287" i="21"/>
  <c r="J256" i="21"/>
  <c r="J245" i="21"/>
  <c r="J246" i="21" s="1"/>
  <c r="M287" i="12"/>
  <c r="M211" i="12"/>
  <c r="P211" i="23"/>
  <c r="P287" i="23"/>
  <c r="J261" i="21"/>
  <c r="J86" i="21"/>
  <c r="J91" i="21" s="1"/>
  <c r="Q188" i="23"/>
  <c r="Q188" i="22"/>
  <c r="Q279" i="12"/>
  <c r="N287" i="22"/>
  <c r="N291" i="22" s="1"/>
  <c r="Q171" i="24"/>
  <c r="J86" i="23"/>
  <c r="J91" i="23" s="1"/>
  <c r="N287" i="23"/>
  <c r="N211" i="23"/>
  <c r="M6" i="22"/>
  <c r="M6" i="20"/>
  <c r="N11" i="8"/>
  <c r="M6" i="7"/>
  <c r="M14" i="8"/>
  <c r="M15" i="8" s="1"/>
  <c r="M6" i="23"/>
  <c r="M6" i="12"/>
  <c r="M5" i="9"/>
  <c r="M6" i="24"/>
  <c r="M6" i="8"/>
  <c r="M6" i="16"/>
  <c r="M6" i="21"/>
  <c r="L21" i="8"/>
  <c r="L85" i="8"/>
  <c r="Q287" i="22"/>
  <c r="Q188" i="24"/>
  <c r="P211" i="21"/>
  <c r="P287" i="21"/>
  <c r="Q279" i="24"/>
  <c r="O287" i="21"/>
  <c r="O211" i="21"/>
  <c r="J202" i="22"/>
  <c r="J206" i="22"/>
  <c r="Q211" i="21"/>
  <c r="Q287" i="21"/>
  <c r="J316" i="21"/>
  <c r="J303" i="21"/>
  <c r="J219" i="21"/>
  <c r="J221" i="21" s="1"/>
  <c r="J276" i="24"/>
  <c r="J270" i="24"/>
  <c r="J201" i="12"/>
  <c r="J138" i="24"/>
  <c r="J143" i="24" s="1"/>
  <c r="J83" i="24"/>
  <c r="J32" i="24"/>
  <c r="J253" i="23"/>
  <c r="J258" i="23" s="1"/>
  <c r="J17" i="24"/>
  <c r="J19" i="24" s="1"/>
  <c r="J253" i="24"/>
  <c r="J258" i="24" s="1"/>
  <c r="J138" i="23"/>
  <c r="J83" i="23"/>
  <c r="J17" i="23"/>
  <c r="J19" i="23" s="1"/>
  <c r="J17" i="22"/>
  <c r="J19" i="22" s="1"/>
  <c r="J32" i="22"/>
  <c r="J37" i="22" s="1"/>
  <c r="J32" i="12"/>
  <c r="J32" i="23"/>
  <c r="J83" i="22"/>
  <c r="J32" i="21"/>
  <c r="J37" i="21" s="1"/>
  <c r="J138" i="22"/>
  <c r="J253" i="22"/>
  <c r="J258" i="22" s="1"/>
  <c r="J17" i="12"/>
  <c r="J19" i="12" s="1"/>
  <c r="J83" i="12"/>
  <c r="J138" i="12"/>
  <c r="J253" i="12"/>
  <c r="J258" i="12" s="1"/>
  <c r="J17" i="21"/>
  <c r="J19" i="21" s="1"/>
  <c r="J138" i="21"/>
  <c r="J253" i="21"/>
  <c r="J258" i="21" s="1"/>
  <c r="J83" i="21"/>
  <c r="R279" i="24"/>
  <c r="R171" i="24"/>
  <c r="R279" i="23"/>
  <c r="R171" i="23"/>
  <c r="R188" i="24"/>
  <c r="R188" i="23"/>
  <c r="R279" i="22"/>
  <c r="R171" i="22"/>
  <c r="R279" i="12"/>
  <c r="R171" i="12"/>
  <c r="R188" i="12"/>
  <c r="R171" i="21"/>
  <c r="R279" i="21"/>
  <c r="R188" i="21"/>
  <c r="R188" i="22"/>
  <c r="M220" i="23"/>
  <c r="M215" i="23"/>
  <c r="M291" i="23"/>
  <c r="M297" i="23"/>
  <c r="J200" i="12"/>
  <c r="J292" i="22"/>
  <c r="J182" i="24"/>
  <c r="J142" i="24"/>
  <c r="J155" i="24"/>
  <c r="J155" i="23"/>
  <c r="J182" i="23"/>
  <c r="J142" i="23"/>
  <c r="J205" i="24"/>
  <c r="J201" i="24"/>
  <c r="P297" i="23"/>
  <c r="P215" i="23"/>
  <c r="P220" i="23"/>
  <c r="P291" i="23"/>
  <c r="N235" i="24"/>
  <c r="N68" i="24"/>
  <c r="N18" i="24"/>
  <c r="N13" i="24"/>
  <c r="N235" i="23"/>
  <c r="N124" i="24"/>
  <c r="N13" i="23"/>
  <c r="N68" i="22"/>
  <c r="N68" i="23"/>
  <c r="N124" i="23"/>
  <c r="N18" i="23"/>
  <c r="N124" i="12"/>
  <c r="N68" i="12"/>
  <c r="N235" i="22"/>
  <c r="N124" i="22"/>
  <c r="N18" i="22"/>
  <c r="N13" i="22"/>
  <c r="N13" i="12"/>
  <c r="N124" i="21"/>
  <c r="N18" i="21"/>
  <c r="N61" i="16"/>
  <c r="N235" i="21"/>
  <c r="N13" i="21"/>
  <c r="N235" i="12"/>
  <c r="N18" i="12"/>
  <c r="N68" i="21"/>
  <c r="N70" i="16"/>
  <c r="J296" i="23"/>
  <c r="J298" i="23" s="1"/>
  <c r="J198" i="21"/>
  <c r="M215" i="24"/>
  <c r="M297" i="24"/>
  <c r="M220" i="24"/>
  <c r="M291" i="24"/>
  <c r="N220" i="23"/>
  <c r="N215" i="23"/>
  <c r="N291" i="23"/>
  <c r="N297" i="23"/>
  <c r="R124" i="24"/>
  <c r="R235" i="24"/>
  <c r="R18" i="24"/>
  <c r="R13" i="24"/>
  <c r="R124" i="23"/>
  <c r="R68" i="24"/>
  <c r="R235" i="23"/>
  <c r="R68" i="23"/>
  <c r="R13" i="23"/>
  <c r="R13" i="22"/>
  <c r="R124" i="22"/>
  <c r="R18" i="22"/>
  <c r="R235" i="22"/>
  <c r="R68" i="22"/>
  <c r="R124" i="12"/>
  <c r="R13" i="12"/>
  <c r="R235" i="12"/>
  <c r="R18" i="12"/>
  <c r="R18" i="23"/>
  <c r="R68" i="12"/>
  <c r="R68" i="21"/>
  <c r="R61" i="16"/>
  <c r="R70" i="16"/>
  <c r="R235" i="21"/>
  <c r="R13" i="21"/>
  <c r="R18" i="21"/>
  <c r="R124" i="21"/>
  <c r="J182" i="22"/>
  <c r="J142" i="22"/>
  <c r="J155" i="22"/>
  <c r="O134" i="16"/>
  <c r="O125" i="16"/>
  <c r="J290" i="23"/>
  <c r="J292" i="23" s="1"/>
  <c r="J204" i="12"/>
  <c r="M297" i="12"/>
  <c r="M215" i="12"/>
  <c r="M220" i="12"/>
  <c r="M291" i="12"/>
  <c r="J106" i="12"/>
  <c r="J87" i="12"/>
  <c r="Q297" i="23"/>
  <c r="Q291" i="23"/>
  <c r="Q220" i="23"/>
  <c r="Q215" i="23"/>
  <c r="J106" i="23"/>
  <c r="J87" i="23"/>
  <c r="J292" i="21"/>
  <c r="O215" i="23"/>
  <c r="O297" i="23"/>
  <c r="O291" i="23"/>
  <c r="O220" i="23"/>
  <c r="J196" i="24"/>
  <c r="J51" i="21"/>
  <c r="J36" i="21"/>
  <c r="J198" i="22"/>
  <c r="P215" i="22"/>
  <c r="P220" i="22"/>
  <c r="P297" i="22"/>
  <c r="P291" i="22"/>
  <c r="J106" i="21"/>
  <c r="J87" i="21"/>
  <c r="J298" i="22"/>
  <c r="N291" i="12"/>
  <c r="N215" i="12"/>
  <c r="N297" i="12"/>
  <c r="N220" i="12"/>
  <c r="J197" i="12"/>
  <c r="N215" i="22"/>
  <c r="J182" i="21"/>
  <c r="J155" i="21"/>
  <c r="J142" i="21"/>
  <c r="J196" i="23"/>
  <c r="O291" i="12"/>
  <c r="O220" i="12"/>
  <c r="O297" i="12"/>
  <c r="O215" i="12"/>
  <c r="P220" i="12"/>
  <c r="P215" i="12"/>
  <c r="P297" i="12"/>
  <c r="P291" i="12"/>
  <c r="J200" i="23"/>
  <c r="O291" i="24"/>
  <c r="O220" i="24"/>
  <c r="O215" i="24"/>
  <c r="O297" i="24"/>
  <c r="J106" i="22"/>
  <c r="J87" i="22"/>
  <c r="P235" i="24"/>
  <c r="P124" i="24"/>
  <c r="P68" i="24"/>
  <c r="P18" i="24"/>
  <c r="P13" i="24"/>
  <c r="P124" i="23"/>
  <c r="P13" i="23"/>
  <c r="P13" i="22"/>
  <c r="P235" i="23"/>
  <c r="P68" i="23"/>
  <c r="P68" i="12"/>
  <c r="P18" i="12"/>
  <c r="P68" i="21"/>
  <c r="P18" i="22"/>
  <c r="P124" i="22"/>
  <c r="P68" i="22"/>
  <c r="P18" i="23"/>
  <c r="P124" i="12"/>
  <c r="P235" i="22"/>
  <c r="P13" i="12"/>
  <c r="P18" i="21"/>
  <c r="P235" i="21"/>
  <c r="P124" i="21"/>
  <c r="P13" i="21"/>
  <c r="P70" i="16"/>
  <c r="P61" i="16"/>
  <c r="P235" i="12"/>
  <c r="J204" i="23"/>
  <c r="J276" i="21"/>
  <c r="J270" i="21"/>
  <c r="O235" i="24"/>
  <c r="O68" i="24"/>
  <c r="O18" i="24"/>
  <c r="O13" i="24"/>
  <c r="O124" i="24"/>
  <c r="O68" i="23"/>
  <c r="O235" i="23"/>
  <c r="O18" i="23"/>
  <c r="O13" i="23"/>
  <c r="O13" i="22"/>
  <c r="O124" i="12"/>
  <c r="O18" i="22"/>
  <c r="O68" i="22"/>
  <c r="O124" i="21"/>
  <c r="O68" i="21"/>
  <c r="O235" i="21"/>
  <c r="O13" i="21"/>
  <c r="O124" i="23"/>
  <c r="O235" i="12"/>
  <c r="O235" i="22"/>
  <c r="O13" i="12"/>
  <c r="O70" i="16"/>
  <c r="O61" i="16"/>
  <c r="O68" i="12"/>
  <c r="O124" i="22"/>
  <c r="O18" i="12"/>
  <c r="O18" i="21"/>
  <c r="J197" i="23"/>
  <c r="J290" i="12"/>
  <c r="J292" i="12" s="1"/>
  <c r="N297" i="24"/>
  <c r="N291" i="24"/>
  <c r="N220" i="24"/>
  <c r="N215" i="24"/>
  <c r="J87" i="24"/>
  <c r="J106" i="24"/>
  <c r="N297" i="21"/>
  <c r="N291" i="21"/>
  <c r="N215" i="21"/>
  <c r="N220" i="21"/>
  <c r="Q134" i="16"/>
  <c r="Q125" i="16"/>
  <c r="J296" i="24"/>
  <c r="J298" i="24" s="1"/>
  <c r="J155" i="12"/>
  <c r="J182" i="12"/>
  <c r="J142" i="12"/>
  <c r="P171" i="24"/>
  <c r="P188" i="24"/>
  <c r="P279" i="23"/>
  <c r="P171" i="23"/>
  <c r="P279" i="22"/>
  <c r="P279" i="24"/>
  <c r="P188" i="23"/>
  <c r="P171" i="22"/>
  <c r="P279" i="12"/>
  <c r="P171" i="12"/>
  <c r="P188" i="12"/>
  <c r="P279" i="21"/>
  <c r="P171" i="21"/>
  <c r="P188" i="21"/>
  <c r="P188" i="22"/>
  <c r="N134" i="16"/>
  <c r="N125" i="16"/>
  <c r="P134" i="16"/>
  <c r="P125" i="16"/>
  <c r="J201" i="23"/>
  <c r="J36" i="24"/>
  <c r="J51" i="24"/>
  <c r="Q235" i="24"/>
  <c r="Q68" i="24"/>
  <c r="Q18" i="24"/>
  <c r="Q124" i="24"/>
  <c r="Q13" i="24"/>
  <c r="Q124" i="23"/>
  <c r="Q235" i="23"/>
  <c r="Q68" i="23"/>
  <c r="Q13" i="23"/>
  <c r="Q13" i="22"/>
  <c r="Q124" i="22"/>
  <c r="Q18" i="22"/>
  <c r="Q68" i="22"/>
  <c r="Q235" i="12"/>
  <c r="Q124" i="12"/>
  <c r="Q18" i="23"/>
  <c r="Q235" i="22"/>
  <c r="Q13" i="12"/>
  <c r="Q68" i="12"/>
  <c r="Q235" i="21"/>
  <c r="Q124" i="21"/>
  <c r="Q13" i="21"/>
  <c r="Q68" i="21"/>
  <c r="Q18" i="21"/>
  <c r="Q70" i="16"/>
  <c r="Q18" i="12"/>
  <c r="Q61" i="16"/>
  <c r="M297" i="22"/>
  <c r="M291" i="22"/>
  <c r="M220" i="22"/>
  <c r="M215" i="22"/>
  <c r="J204" i="24"/>
  <c r="K23" i="8"/>
  <c r="K2" i="7"/>
  <c r="K26" i="8"/>
  <c r="J36" i="22"/>
  <c r="J51" i="22"/>
  <c r="J51" i="23"/>
  <c r="J36" i="23"/>
  <c r="J205" i="23"/>
  <c r="J206" i="23" s="1"/>
  <c r="J296" i="12"/>
  <c r="J298" i="12" s="1"/>
  <c r="K125" i="16"/>
  <c r="K134" i="16"/>
  <c r="O291" i="22"/>
  <c r="O297" i="22"/>
  <c r="O215" i="22"/>
  <c r="O220" i="22"/>
  <c r="Q297" i="24"/>
  <c r="Q291" i="24"/>
  <c r="Q215" i="24"/>
  <c r="Q220" i="24"/>
  <c r="J197" i="24"/>
  <c r="J198" i="24" s="1"/>
  <c r="J219" i="22"/>
  <c r="J221" i="22" s="1"/>
  <c r="J290" i="24"/>
  <c r="J292" i="24" s="1"/>
  <c r="J35" i="8"/>
  <c r="J34" i="8"/>
  <c r="J205" i="12"/>
  <c r="J276" i="12"/>
  <c r="J270" i="12"/>
  <c r="J50" i="8"/>
  <c r="N279" i="24"/>
  <c r="N171" i="24"/>
  <c r="N188" i="24"/>
  <c r="N188" i="23"/>
  <c r="N279" i="23"/>
  <c r="N171" i="22"/>
  <c r="N279" i="22"/>
  <c r="N188" i="22"/>
  <c r="N171" i="23"/>
  <c r="N279" i="12"/>
  <c r="N171" i="12"/>
  <c r="N188" i="12"/>
  <c r="N188" i="21"/>
  <c r="N279" i="21"/>
  <c r="N171" i="21"/>
  <c r="Q220" i="12"/>
  <c r="Q215" i="12"/>
  <c r="Q291" i="12"/>
  <c r="Q297" i="12"/>
  <c r="P291" i="24"/>
  <c r="P297" i="24"/>
  <c r="P215" i="24"/>
  <c r="P220" i="24"/>
  <c r="J196" i="12"/>
  <c r="J174" i="24"/>
  <c r="J176" i="24" s="1"/>
  <c r="J51" i="12"/>
  <c r="J36" i="12"/>
  <c r="J270" i="23"/>
  <c r="J276" i="23"/>
  <c r="J174" i="22"/>
  <c r="J176" i="22" s="1"/>
  <c r="J276" i="22"/>
  <c r="J270" i="22"/>
  <c r="J200" i="24"/>
  <c r="Q215" i="22" l="1"/>
  <c r="Q297" i="22"/>
  <c r="Q291" i="22"/>
  <c r="Q220" i="22"/>
  <c r="M21" i="8"/>
  <c r="M85" i="8"/>
  <c r="Q297" i="21"/>
  <c r="Q220" i="21"/>
  <c r="Q215" i="21"/>
  <c r="Q291" i="21"/>
  <c r="P220" i="21"/>
  <c r="P291" i="21"/>
  <c r="P215" i="21"/>
  <c r="P297" i="21"/>
  <c r="J202" i="23"/>
  <c r="J219" i="23" s="1"/>
  <c r="J221" i="23" s="1"/>
  <c r="N220" i="22"/>
  <c r="J88" i="23"/>
  <c r="J170" i="23" s="1"/>
  <c r="J206" i="24"/>
  <c r="J143" i="21"/>
  <c r="K140" i="21" s="1"/>
  <c r="O291" i="21"/>
  <c r="O220" i="21"/>
  <c r="O297" i="21"/>
  <c r="O215" i="21"/>
  <c r="N6" i="24"/>
  <c r="N6" i="21"/>
  <c r="N14" i="8"/>
  <c r="N15" i="8" s="1"/>
  <c r="N6" i="23"/>
  <c r="N6" i="12"/>
  <c r="O11" i="8"/>
  <c r="N6" i="7"/>
  <c r="N5" i="9"/>
  <c r="N6" i="22"/>
  <c r="N6" i="16"/>
  <c r="N6" i="20"/>
  <c r="N6" i="8"/>
  <c r="N297" i="22"/>
  <c r="M291" i="21"/>
  <c r="M220" i="21"/>
  <c r="M215" i="21"/>
  <c r="M297" i="21"/>
  <c r="J206" i="12"/>
  <c r="J198" i="23"/>
  <c r="J214" i="23" s="1"/>
  <c r="J216" i="23" s="1"/>
  <c r="J303" i="24"/>
  <c r="J316" i="24"/>
  <c r="J185" i="22"/>
  <c r="J185" i="12"/>
  <c r="J302" i="22"/>
  <c r="J37" i="23"/>
  <c r="J147" i="24"/>
  <c r="J148" i="24" s="1"/>
  <c r="J152" i="24" s="1"/>
  <c r="J153" i="24" s="1"/>
  <c r="K140" i="24"/>
  <c r="J202" i="12"/>
  <c r="J185" i="24"/>
  <c r="K255" i="21"/>
  <c r="J262" i="21"/>
  <c r="J263" i="21" s="1"/>
  <c r="J267" i="21" s="1"/>
  <c r="J268" i="21" s="1"/>
  <c r="J37" i="12"/>
  <c r="K2" i="9"/>
  <c r="K2" i="20"/>
  <c r="K2" i="24"/>
  <c r="K2" i="23"/>
  <c r="K2" i="22"/>
  <c r="K2" i="12"/>
  <c r="K84" i="8"/>
  <c r="K86" i="8" s="1"/>
  <c r="K49" i="8"/>
  <c r="K2" i="16"/>
  <c r="K39" i="8"/>
  <c r="K40" i="8" s="1"/>
  <c r="K3" i="7"/>
  <c r="K25" i="8"/>
  <c r="K27" i="8" s="1"/>
  <c r="K2" i="8"/>
  <c r="K33" i="8"/>
  <c r="L22" i="8"/>
  <c r="K2" i="21"/>
  <c r="J316" i="23"/>
  <c r="J303" i="23"/>
  <c r="K255" i="12"/>
  <c r="J262" i="12"/>
  <c r="J263" i="12" s="1"/>
  <c r="J267" i="12" s="1"/>
  <c r="J268" i="12" s="1"/>
  <c r="J185" i="21"/>
  <c r="J302" i="21"/>
  <c r="J304" i="21" s="1"/>
  <c r="J143" i="12"/>
  <c r="J214" i="22"/>
  <c r="J216" i="22" s="1"/>
  <c r="J88" i="12"/>
  <c r="J143" i="23"/>
  <c r="J214" i="24"/>
  <c r="J216" i="24" s="1"/>
  <c r="J198" i="12"/>
  <c r="K255" i="24"/>
  <c r="J262" i="24"/>
  <c r="J263" i="24" s="1"/>
  <c r="J267" i="24" s="1"/>
  <c r="J268" i="24" s="1"/>
  <c r="J311" i="21"/>
  <c r="J321" i="21" s="1"/>
  <c r="J225" i="21"/>
  <c r="J101" i="24"/>
  <c r="J101" i="23"/>
  <c r="J101" i="22"/>
  <c r="J101" i="12"/>
  <c r="J53" i="8"/>
  <c r="J101" i="21"/>
  <c r="J64" i="8"/>
  <c r="J45" i="8"/>
  <c r="K46" i="8" s="1"/>
  <c r="J202" i="24"/>
  <c r="K255" i="22"/>
  <c r="J262" i="22"/>
  <c r="J263" i="22" s="1"/>
  <c r="J267" i="22" s="1"/>
  <c r="J268" i="22" s="1"/>
  <c r="J169" i="22"/>
  <c r="K34" i="22"/>
  <c r="J41" i="22"/>
  <c r="J42" i="22" s="1"/>
  <c r="J47" i="22" s="1"/>
  <c r="J48" i="22" s="1"/>
  <c r="J52" i="22" s="1"/>
  <c r="J53" i="22" s="1"/>
  <c r="J185" i="23"/>
  <c r="J214" i="21"/>
  <c r="J216" i="21" s="1"/>
  <c r="J143" i="22"/>
  <c r="K255" i="23"/>
  <c r="J262" i="23"/>
  <c r="J263" i="23" s="1"/>
  <c r="J267" i="23" s="1"/>
  <c r="J268" i="23" s="1"/>
  <c r="J303" i="22"/>
  <c r="J316" i="22"/>
  <c r="J302" i="24"/>
  <c r="J304" i="24" s="1"/>
  <c r="J41" i="21"/>
  <c r="J42" i="21" s="1"/>
  <c r="J47" i="21" s="1"/>
  <c r="J48" i="21" s="1"/>
  <c r="J52" i="21" s="1"/>
  <c r="J53" i="21" s="1"/>
  <c r="J169" i="21"/>
  <c r="K34" i="21"/>
  <c r="J37" i="24"/>
  <c r="J57" i="8"/>
  <c r="J59" i="8" s="1"/>
  <c r="J311" i="22"/>
  <c r="J225" i="22"/>
  <c r="J303" i="12"/>
  <c r="J316" i="12"/>
  <c r="J302" i="12"/>
  <c r="J304" i="12" s="1"/>
  <c r="J302" i="23"/>
  <c r="J88" i="21"/>
  <c r="J88" i="22"/>
  <c r="J88" i="24"/>
  <c r="K85" i="23" l="1"/>
  <c r="K78" i="23" s="1"/>
  <c r="J321" i="22"/>
  <c r="J102" i="23"/>
  <c r="J103" i="23" s="1"/>
  <c r="O6" i="16"/>
  <c r="O5" i="9"/>
  <c r="O6" i="22"/>
  <c r="O6" i="23"/>
  <c r="O6" i="12"/>
  <c r="P11" i="8"/>
  <c r="O6" i="7"/>
  <c r="O6" i="24"/>
  <c r="O6" i="20"/>
  <c r="O6" i="8"/>
  <c r="O6" i="21"/>
  <c r="O14" i="8"/>
  <c r="O15" i="8" s="1"/>
  <c r="J92" i="23"/>
  <c r="J93" i="23" s="1"/>
  <c r="J98" i="23" s="1"/>
  <c r="J99" i="23" s="1"/>
  <c r="J107" i="23" s="1"/>
  <c r="N21" i="8"/>
  <c r="N85" i="8"/>
  <c r="J147" i="21"/>
  <c r="J148" i="21" s="1"/>
  <c r="J152" i="21" s="1"/>
  <c r="J153" i="21" s="1"/>
  <c r="J61" i="21"/>
  <c r="J114" i="21" s="1"/>
  <c r="K145" i="21"/>
  <c r="K128" i="21"/>
  <c r="K133" i="21"/>
  <c r="J277" i="22"/>
  <c r="J271" i="22"/>
  <c r="J272" i="22" s="1"/>
  <c r="J224" i="22"/>
  <c r="J226" i="22" s="1"/>
  <c r="J310" i="22"/>
  <c r="J320" i="22" s="1"/>
  <c r="J277" i="23"/>
  <c r="J271" i="23"/>
  <c r="J272" i="23" s="1"/>
  <c r="K239" i="22"/>
  <c r="K244" i="22"/>
  <c r="K260" i="22"/>
  <c r="J214" i="12"/>
  <c r="J216" i="12" s="1"/>
  <c r="K50" i="8"/>
  <c r="J317" i="12"/>
  <c r="K260" i="23"/>
  <c r="K239" i="23"/>
  <c r="K244" i="23"/>
  <c r="J224" i="24"/>
  <c r="J310" i="24"/>
  <c r="J320" i="24" s="1"/>
  <c r="K73" i="23"/>
  <c r="J304" i="23"/>
  <c r="J61" i="22"/>
  <c r="J114" i="22" s="1"/>
  <c r="L23" i="8"/>
  <c r="L26" i="8"/>
  <c r="L2" i="7"/>
  <c r="J183" i="24"/>
  <c r="J156" i="24"/>
  <c r="J157" i="24" s="1"/>
  <c r="J219" i="12"/>
  <c r="J221" i="12" s="1"/>
  <c r="K140" i="23"/>
  <c r="J147" i="23"/>
  <c r="J148" i="23" s="1"/>
  <c r="J152" i="23" s="1"/>
  <c r="J153" i="23" s="1"/>
  <c r="K35" i="8"/>
  <c r="K34" i="8"/>
  <c r="J169" i="23"/>
  <c r="K34" i="23"/>
  <c r="J41" i="23"/>
  <c r="J42" i="23" s="1"/>
  <c r="J47" i="23" s="1"/>
  <c r="J48" i="23" s="1"/>
  <c r="J52" i="23" s="1"/>
  <c r="J53" i="23" s="1"/>
  <c r="J277" i="12"/>
  <c r="J271" i="12"/>
  <c r="J272" i="12" s="1"/>
  <c r="J317" i="24"/>
  <c r="J317" i="21"/>
  <c r="K244" i="12"/>
  <c r="K239" i="12"/>
  <c r="K260" i="12"/>
  <c r="K145" i="24"/>
  <c r="K128" i="24"/>
  <c r="K133" i="24"/>
  <c r="K85" i="12"/>
  <c r="J170" i="12"/>
  <c r="J102" i="12"/>
  <c r="J103" i="12" s="1"/>
  <c r="J92" i="12"/>
  <c r="J93" i="12" s="1"/>
  <c r="J98" i="12" s="1"/>
  <c r="J99" i="12" s="1"/>
  <c r="J107" i="12" s="1"/>
  <c r="J3" i="9"/>
  <c r="J3" i="20"/>
  <c r="J3" i="24"/>
  <c r="J3" i="23"/>
  <c r="J3" i="22"/>
  <c r="J3" i="21"/>
  <c r="J3" i="12"/>
  <c r="J3" i="16"/>
  <c r="J4" i="7"/>
  <c r="J3" i="8"/>
  <c r="J10" i="20"/>
  <c r="J277" i="24"/>
  <c r="J271" i="24"/>
  <c r="J272" i="24" s="1"/>
  <c r="K239" i="24"/>
  <c r="K244" i="24"/>
  <c r="K260" i="24"/>
  <c r="J170" i="24"/>
  <c r="K85" i="24"/>
  <c r="J92" i="24"/>
  <c r="J93" i="24" s="1"/>
  <c r="J98" i="24" s="1"/>
  <c r="J99" i="24" s="1"/>
  <c r="J107" i="24" s="1"/>
  <c r="J102" i="24"/>
  <c r="J103" i="24" s="1"/>
  <c r="K34" i="24"/>
  <c r="J41" i="24"/>
  <c r="J42" i="24" s="1"/>
  <c r="J47" i="24" s="1"/>
  <c r="J48" i="24" s="1"/>
  <c r="J52" i="24" s="1"/>
  <c r="J53" i="24" s="1"/>
  <c r="J169" i="24"/>
  <c r="K27" i="22"/>
  <c r="K22" i="22"/>
  <c r="K116" i="16"/>
  <c r="K117" i="16" s="1"/>
  <c r="K120" i="16" s="1"/>
  <c r="K52" i="8"/>
  <c r="K54" i="8" s="1"/>
  <c r="K62" i="16"/>
  <c r="K29" i="16"/>
  <c r="K30" i="16" s="1"/>
  <c r="K55" i="16" s="1"/>
  <c r="K126" i="16"/>
  <c r="K93" i="16"/>
  <c r="K94" i="16" s="1"/>
  <c r="K119" i="16" s="1"/>
  <c r="K121" i="16" s="1"/>
  <c r="K124" i="16" s="1"/>
  <c r="K127" i="16" s="1"/>
  <c r="K129" i="16" s="1"/>
  <c r="K131" i="16" s="1"/>
  <c r="K133" i="16" s="1"/>
  <c r="K135" i="16" s="1"/>
  <c r="K52" i="16"/>
  <c r="K53" i="16" s="1"/>
  <c r="K56" i="16" s="1"/>
  <c r="J147" i="12"/>
  <c r="J148" i="12" s="1"/>
  <c r="J152" i="12" s="1"/>
  <c r="J153" i="12" s="1"/>
  <c r="K140" i="12"/>
  <c r="J41" i="12"/>
  <c r="J42" i="12" s="1"/>
  <c r="J47" i="12" s="1"/>
  <c r="J48" i="12" s="1"/>
  <c r="J52" i="12" s="1"/>
  <c r="J53" i="12" s="1"/>
  <c r="J169" i="12"/>
  <c r="K34" i="12"/>
  <c r="J310" i="23"/>
  <c r="J320" i="23" s="1"/>
  <c r="J224" i="23"/>
  <c r="J304" i="22"/>
  <c r="J102" i="22"/>
  <c r="J103" i="22" s="1"/>
  <c r="J170" i="22"/>
  <c r="J92" i="22"/>
  <c r="J93" i="22" s="1"/>
  <c r="J98" i="22" s="1"/>
  <c r="J99" i="22" s="1"/>
  <c r="J107" i="22" s="1"/>
  <c r="K85" i="22"/>
  <c r="K27" i="21"/>
  <c r="K22" i="21"/>
  <c r="J224" i="21"/>
  <c r="J226" i="21" s="1"/>
  <c r="J310" i="21"/>
  <c r="J320" i="21" s="1"/>
  <c r="J177" i="23"/>
  <c r="J178" i="23" s="1"/>
  <c r="J26" i="20" s="1"/>
  <c r="J177" i="24"/>
  <c r="J178" i="24" s="1"/>
  <c r="J32" i="20" s="1"/>
  <c r="J177" i="12"/>
  <c r="J178" i="12" s="1"/>
  <c r="J14" i="20" s="1"/>
  <c r="J177" i="22"/>
  <c r="J178" i="22" s="1"/>
  <c r="J20" i="20" s="1"/>
  <c r="J177" i="21"/>
  <c r="J178" i="21" s="1"/>
  <c r="J8" i="20" s="1"/>
  <c r="K65" i="8"/>
  <c r="J277" i="21"/>
  <c r="J271" i="21"/>
  <c r="J272" i="21" s="1"/>
  <c r="J22" i="20"/>
  <c r="K4" i="20"/>
  <c r="K4" i="9"/>
  <c r="K4" i="24"/>
  <c r="K4" i="23"/>
  <c r="K4" i="22"/>
  <c r="K4" i="12"/>
  <c r="K4" i="8"/>
  <c r="K4" i="21"/>
  <c r="K4" i="16"/>
  <c r="K5" i="7"/>
  <c r="K140" i="22"/>
  <c r="J147" i="22"/>
  <c r="J148" i="22" s="1"/>
  <c r="J152" i="22" s="1"/>
  <c r="J153" i="22" s="1"/>
  <c r="K85" i="21"/>
  <c r="J170" i="21"/>
  <c r="J102" i="21"/>
  <c r="J103" i="21" s="1"/>
  <c r="J92" i="21"/>
  <c r="J93" i="21" s="1"/>
  <c r="J98" i="21" s="1"/>
  <c r="J99" i="21" s="1"/>
  <c r="J107" i="21" s="1"/>
  <c r="J225" i="23"/>
  <c r="J311" i="23"/>
  <c r="J321" i="23" s="1"/>
  <c r="J156" i="21"/>
  <c r="J157" i="21" s="1"/>
  <c r="J183" i="21"/>
  <c r="J219" i="24"/>
  <c r="J221" i="24" s="1"/>
  <c r="K83" i="24"/>
  <c r="K138" i="24"/>
  <c r="K32" i="24"/>
  <c r="K17" i="24"/>
  <c r="K19" i="24" s="1"/>
  <c r="K253" i="23"/>
  <c r="K17" i="23"/>
  <c r="K19" i="23" s="1"/>
  <c r="K253" i="22"/>
  <c r="K83" i="23"/>
  <c r="K32" i="23"/>
  <c r="K32" i="22"/>
  <c r="K138" i="23"/>
  <c r="K138" i="22"/>
  <c r="K83" i="22"/>
  <c r="K253" i="24"/>
  <c r="K17" i="22"/>
  <c r="K19" i="22" s="1"/>
  <c r="K17" i="12"/>
  <c r="K19" i="12" s="1"/>
  <c r="K138" i="21"/>
  <c r="K83" i="12"/>
  <c r="K253" i="12"/>
  <c r="K17" i="21"/>
  <c r="K19" i="21" s="1"/>
  <c r="K32" i="12"/>
  <c r="K138" i="12"/>
  <c r="K83" i="21"/>
  <c r="K253" i="21"/>
  <c r="K32" i="21"/>
  <c r="K260" i="21"/>
  <c r="K244" i="21"/>
  <c r="K239" i="21"/>
  <c r="K57" i="16" l="1"/>
  <c r="K60" i="16" s="1"/>
  <c r="K63" i="16" s="1"/>
  <c r="K65" i="16" s="1"/>
  <c r="K67" i="16" s="1"/>
  <c r="K69" i="16" s="1"/>
  <c r="K71" i="16" s="1"/>
  <c r="K14" i="23" s="1"/>
  <c r="K15" i="23" s="1"/>
  <c r="K23" i="23" s="1"/>
  <c r="K90" i="23"/>
  <c r="O21" i="8"/>
  <c r="O85" i="8"/>
  <c r="J226" i="23"/>
  <c r="J186" i="23"/>
  <c r="J108" i="23"/>
  <c r="P6" i="23"/>
  <c r="P5" i="9"/>
  <c r="P6" i="24"/>
  <c r="P6" i="20"/>
  <c r="P6" i="16"/>
  <c r="Q11" i="8"/>
  <c r="P6" i="7"/>
  <c r="P6" i="21"/>
  <c r="P6" i="8"/>
  <c r="P6" i="12"/>
  <c r="P6" i="22"/>
  <c r="P14" i="8"/>
  <c r="P15" i="8" s="1"/>
  <c r="J186" i="24"/>
  <c r="J108" i="24"/>
  <c r="J61" i="23"/>
  <c r="J114" i="23" s="1"/>
  <c r="J278" i="23"/>
  <c r="J183" i="22"/>
  <c r="J156" i="22"/>
  <c r="J157" i="22" s="1"/>
  <c r="J312" i="21"/>
  <c r="J322" i="21" s="1"/>
  <c r="K90" i="24"/>
  <c r="K73" i="24"/>
  <c r="K78" i="24"/>
  <c r="K22" i="23"/>
  <c r="K27" i="23"/>
  <c r="L2" i="9"/>
  <c r="L2" i="20"/>
  <c r="L2" i="24"/>
  <c r="L2" i="23"/>
  <c r="L2" i="22"/>
  <c r="L2" i="12"/>
  <c r="L84" i="8"/>
  <c r="L86" i="8" s="1"/>
  <c r="L49" i="8"/>
  <c r="L2" i="16"/>
  <c r="L39" i="8"/>
  <c r="L40" i="8" s="1"/>
  <c r="L3" i="7"/>
  <c r="L2" i="21"/>
  <c r="L33" i="8"/>
  <c r="M22" i="8"/>
  <c r="L25" i="8"/>
  <c r="L27" i="8" s="1"/>
  <c r="L2" i="8"/>
  <c r="K236" i="24"/>
  <c r="K237" i="24" s="1"/>
  <c r="K240" i="24" s="1"/>
  <c r="K241" i="24" s="1"/>
  <c r="K125" i="24"/>
  <c r="K126" i="24" s="1"/>
  <c r="K129" i="24" s="1"/>
  <c r="K130" i="24" s="1"/>
  <c r="K14" i="24"/>
  <c r="K15" i="24" s="1"/>
  <c r="K23" i="24" s="1"/>
  <c r="K125" i="23"/>
  <c r="K126" i="23" s="1"/>
  <c r="K129" i="23" s="1"/>
  <c r="K236" i="22"/>
  <c r="K237" i="22" s="1"/>
  <c r="K240" i="22" s="1"/>
  <c r="K241" i="22" s="1"/>
  <c r="K236" i="12"/>
  <c r="K237" i="12" s="1"/>
  <c r="K240" i="12" s="1"/>
  <c r="K241" i="12" s="1"/>
  <c r="K125" i="22"/>
  <c r="K126" i="22" s="1"/>
  <c r="K129" i="22" s="1"/>
  <c r="K125" i="21"/>
  <c r="K126" i="21" s="1"/>
  <c r="K129" i="21" s="1"/>
  <c r="K14" i="21"/>
  <c r="K15" i="21" s="1"/>
  <c r="K23" i="21" s="1"/>
  <c r="K24" i="21" s="1"/>
  <c r="K14" i="12"/>
  <c r="K15" i="12" s="1"/>
  <c r="K23" i="12" s="1"/>
  <c r="K39" i="21"/>
  <c r="K45" i="8"/>
  <c r="L46" i="8" s="1"/>
  <c r="K22" i="12"/>
  <c r="K27" i="12"/>
  <c r="J159" i="21"/>
  <c r="J184" i="21"/>
  <c r="K67" i="8"/>
  <c r="K68" i="8" s="1"/>
  <c r="J156" i="23"/>
  <c r="J157" i="23" s="1"/>
  <c r="J183" i="23"/>
  <c r="J317" i="23"/>
  <c r="K101" i="24"/>
  <c r="K101" i="23"/>
  <c r="K101" i="22"/>
  <c r="K101" i="12"/>
  <c r="K101" i="21"/>
  <c r="K64" i="8"/>
  <c r="K53" i="8"/>
  <c r="J28" i="20"/>
  <c r="J61" i="12"/>
  <c r="J114" i="12" s="1"/>
  <c r="J278" i="24"/>
  <c r="K133" i="23"/>
  <c r="K145" i="23"/>
  <c r="K128" i="23"/>
  <c r="J9" i="20"/>
  <c r="J278" i="21"/>
  <c r="J21" i="20"/>
  <c r="K73" i="22"/>
  <c r="K75" i="22" s="1"/>
  <c r="K90" i="22"/>
  <c r="K78" i="22"/>
  <c r="K151" i="24"/>
  <c r="K266" i="24"/>
  <c r="K266" i="23"/>
  <c r="K97" i="24"/>
  <c r="K151" i="23"/>
  <c r="K46" i="23"/>
  <c r="K46" i="24"/>
  <c r="K46" i="22"/>
  <c r="K151" i="12"/>
  <c r="K151" i="22"/>
  <c r="K97" i="23"/>
  <c r="K97" i="22"/>
  <c r="K266" i="12"/>
  <c r="K97" i="12"/>
  <c r="K46" i="12"/>
  <c r="K266" i="22"/>
  <c r="K266" i="21"/>
  <c r="K46" i="21"/>
  <c r="K151" i="21"/>
  <c r="K97" i="21"/>
  <c r="K58" i="8"/>
  <c r="K57" i="8"/>
  <c r="K59" i="8" s="1"/>
  <c r="J312" i="22"/>
  <c r="J186" i="22"/>
  <c r="J108" i="22"/>
  <c r="J278" i="22"/>
  <c r="K39" i="22"/>
  <c r="J311" i="12"/>
  <c r="J321" i="12" s="1"/>
  <c r="J225" i="12"/>
  <c r="J224" i="12"/>
  <c r="J310" i="12"/>
  <c r="J320" i="12" s="1"/>
  <c r="J317" i="22"/>
  <c r="J311" i="24"/>
  <c r="J321" i="24" s="1"/>
  <c r="J225" i="24"/>
  <c r="J226" i="24" s="1"/>
  <c r="J27" i="20"/>
  <c r="K128" i="12"/>
  <c r="K133" i="12"/>
  <c r="K145" i="12"/>
  <c r="J186" i="12"/>
  <c r="J108" i="12"/>
  <c r="K130" i="21"/>
  <c r="K69" i="24"/>
  <c r="K70" i="24" s="1"/>
  <c r="K74" i="24" s="1"/>
  <c r="K69" i="23"/>
  <c r="K70" i="23" s="1"/>
  <c r="K74" i="23" s="1"/>
  <c r="K75" i="23" s="1"/>
  <c r="K69" i="22"/>
  <c r="K70" i="22" s="1"/>
  <c r="K74" i="22" s="1"/>
  <c r="K69" i="12"/>
  <c r="K70" i="12" s="1"/>
  <c r="K74" i="12" s="1"/>
  <c r="K69" i="21"/>
  <c r="K70" i="21" s="1"/>
  <c r="K74" i="21" s="1"/>
  <c r="K133" i="22"/>
  <c r="K128" i="22"/>
  <c r="K145" i="22"/>
  <c r="J312" i="23"/>
  <c r="J186" i="21"/>
  <c r="J108" i="21"/>
  <c r="J183" i="12"/>
  <c r="J156" i="12"/>
  <c r="J157" i="12" s="1"/>
  <c r="J61" i="24"/>
  <c r="J114" i="24" s="1"/>
  <c r="J159" i="24"/>
  <c r="J184" i="24"/>
  <c r="J33" i="20"/>
  <c r="K22" i="24"/>
  <c r="K27" i="24"/>
  <c r="J278" i="12"/>
  <c r="K73" i="21"/>
  <c r="K90" i="21"/>
  <c r="K78" i="21"/>
  <c r="K73" i="12"/>
  <c r="K75" i="12" s="1"/>
  <c r="K90" i="12"/>
  <c r="K78" i="12"/>
  <c r="P21" i="8" l="1"/>
  <c r="P85" i="8"/>
  <c r="J322" i="23"/>
  <c r="J29" i="20" s="1"/>
  <c r="K236" i="21"/>
  <c r="K237" i="21" s="1"/>
  <c r="K240" i="21" s="1"/>
  <c r="K241" i="21" s="1"/>
  <c r="K125" i="12"/>
  <c r="K126" i="12" s="1"/>
  <c r="K129" i="12" s="1"/>
  <c r="K130" i="12" s="1"/>
  <c r="J322" i="22"/>
  <c r="K14" i="22"/>
  <c r="K15" i="22" s="1"/>
  <c r="K23" i="22" s="1"/>
  <c r="K24" i="22" s="1"/>
  <c r="K28" i="22" s="1"/>
  <c r="K29" i="22" s="1"/>
  <c r="J187" i="23"/>
  <c r="J160" i="23"/>
  <c r="J115" i="23"/>
  <c r="K24" i="23"/>
  <c r="K28" i="23" s="1"/>
  <c r="K29" i="23" s="1"/>
  <c r="Q6" i="7"/>
  <c r="Q5" i="9"/>
  <c r="Q6" i="16"/>
  <c r="Q6" i="20"/>
  <c r="R11" i="8"/>
  <c r="Q6" i="21"/>
  <c r="Q14" i="8"/>
  <c r="Q15" i="8" s="1"/>
  <c r="Q6" i="24"/>
  <c r="Q6" i="23"/>
  <c r="Q6" i="12"/>
  <c r="Q6" i="8"/>
  <c r="Q6" i="22"/>
  <c r="K236" i="23"/>
  <c r="K237" i="23" s="1"/>
  <c r="K240" i="23" s="1"/>
  <c r="K241" i="23" s="1"/>
  <c r="K245" i="23" s="1"/>
  <c r="K246" i="23" s="1"/>
  <c r="K245" i="24"/>
  <c r="K246" i="24" s="1"/>
  <c r="K256" i="24"/>
  <c r="K258" i="24" s="1"/>
  <c r="K261" i="24"/>
  <c r="K35" i="22"/>
  <c r="K40" i="22"/>
  <c r="J312" i="24"/>
  <c r="J322" i="24" s="1"/>
  <c r="K256" i="22"/>
  <c r="K258" i="22" s="1"/>
  <c r="K245" i="22"/>
  <c r="K246" i="22" s="1"/>
  <c r="K261" i="22"/>
  <c r="K256" i="23"/>
  <c r="K258" i="23" s="1"/>
  <c r="K261" i="23"/>
  <c r="K86" i="23"/>
  <c r="K79" i="23"/>
  <c r="K80" i="23" s="1"/>
  <c r="K35" i="21"/>
  <c r="K40" i="21"/>
  <c r="K28" i="21"/>
  <c r="K29" i="21" s="1"/>
  <c r="K146" i="24"/>
  <c r="K141" i="24"/>
  <c r="K134" i="24"/>
  <c r="K135" i="24" s="1"/>
  <c r="K80" i="12"/>
  <c r="K39" i="24"/>
  <c r="K39" i="12"/>
  <c r="K24" i="24"/>
  <c r="J159" i="12"/>
  <c r="J184" i="12"/>
  <c r="K130" i="22"/>
  <c r="K24" i="12"/>
  <c r="M23" i="8"/>
  <c r="M26" i="8"/>
  <c r="M2" i="7"/>
  <c r="K79" i="12"/>
  <c r="K86" i="12"/>
  <c r="L52" i="8"/>
  <c r="L54" i="8" s="1"/>
  <c r="L62" i="16"/>
  <c r="L29" i="16"/>
  <c r="L30" i="16" s="1"/>
  <c r="L55" i="16" s="1"/>
  <c r="L52" i="16"/>
  <c r="L53" i="16" s="1"/>
  <c r="L56" i="16" s="1"/>
  <c r="L116" i="16"/>
  <c r="L117" i="16" s="1"/>
  <c r="L120" i="16" s="1"/>
  <c r="L126" i="16"/>
  <c r="L93" i="16"/>
  <c r="L94" i="16" s="1"/>
  <c r="L119" i="16" s="1"/>
  <c r="K40" i="23"/>
  <c r="J15" i="20"/>
  <c r="K79" i="22"/>
  <c r="K80" i="22" s="1"/>
  <c r="K86" i="22"/>
  <c r="L138" i="24"/>
  <c r="L143" i="24" s="1"/>
  <c r="L83" i="24"/>
  <c r="L88" i="24" s="1"/>
  <c r="L32" i="24"/>
  <c r="L37" i="24" s="1"/>
  <c r="L253" i="24"/>
  <c r="L258" i="24" s="1"/>
  <c r="L17" i="24"/>
  <c r="L19" i="24" s="1"/>
  <c r="L17" i="23"/>
  <c r="L19" i="23" s="1"/>
  <c r="L253" i="22"/>
  <c r="L258" i="22" s="1"/>
  <c r="L138" i="22"/>
  <c r="L143" i="22" s="1"/>
  <c r="L83" i="23"/>
  <c r="L88" i="23" s="1"/>
  <c r="L32" i="23"/>
  <c r="L37" i="23" s="1"/>
  <c r="L138" i="23"/>
  <c r="L143" i="23" s="1"/>
  <c r="L253" i="23"/>
  <c r="L258" i="23" s="1"/>
  <c r="L83" i="22"/>
  <c r="L88" i="22" s="1"/>
  <c r="L32" i="22"/>
  <c r="L37" i="22" s="1"/>
  <c r="L138" i="12"/>
  <c r="L143" i="12" s="1"/>
  <c r="L83" i="12"/>
  <c r="L88" i="12" s="1"/>
  <c r="L253" i="12"/>
  <c r="L258" i="12" s="1"/>
  <c r="L32" i="12"/>
  <c r="L37" i="12" s="1"/>
  <c r="L17" i="22"/>
  <c r="L19" i="22" s="1"/>
  <c r="L17" i="21"/>
  <c r="L19" i="21" s="1"/>
  <c r="L83" i="21"/>
  <c r="L88" i="21" s="1"/>
  <c r="L253" i="21"/>
  <c r="L258" i="21" s="1"/>
  <c r="L138" i="21"/>
  <c r="L143" i="21" s="1"/>
  <c r="L17" i="12"/>
  <c r="L19" i="12" s="1"/>
  <c r="L32" i="21"/>
  <c r="L37" i="21" s="1"/>
  <c r="J226" i="12"/>
  <c r="K130" i="23"/>
  <c r="L50" i="8"/>
  <c r="K75" i="24"/>
  <c r="J187" i="22"/>
  <c r="J115" i="22"/>
  <c r="J160" i="22"/>
  <c r="L4" i="9"/>
  <c r="L4" i="20"/>
  <c r="L4" i="24"/>
  <c r="L4" i="23"/>
  <c r="L4" i="22"/>
  <c r="L4" i="12"/>
  <c r="L4" i="21"/>
  <c r="L4" i="8"/>
  <c r="L5" i="7"/>
  <c r="L4" i="16"/>
  <c r="J11" i="20"/>
  <c r="K3" i="20"/>
  <c r="K3" i="9"/>
  <c r="K3" i="24"/>
  <c r="K3" i="23"/>
  <c r="K3" i="22"/>
  <c r="K3" i="21"/>
  <c r="K3" i="16"/>
  <c r="K3" i="8"/>
  <c r="K3" i="12"/>
  <c r="K4" i="7"/>
  <c r="K39" i="23"/>
  <c r="K134" i="21"/>
  <c r="K135" i="21" s="1"/>
  <c r="K141" i="21"/>
  <c r="K146" i="21"/>
  <c r="J16" i="20"/>
  <c r="J23" i="20"/>
  <c r="J187" i="24"/>
  <c r="J160" i="24"/>
  <c r="J161" i="24" s="1"/>
  <c r="J115" i="24"/>
  <c r="L35" i="8"/>
  <c r="L34" i="8"/>
  <c r="J187" i="21"/>
  <c r="J115" i="21"/>
  <c r="J160" i="21"/>
  <c r="J161" i="21" s="1"/>
  <c r="J184" i="23"/>
  <c r="J159" i="23"/>
  <c r="K256" i="21"/>
  <c r="K258" i="21" s="1"/>
  <c r="K245" i="21"/>
  <c r="K246" i="21" s="1"/>
  <c r="K261" i="21"/>
  <c r="K177" i="23"/>
  <c r="K177" i="24"/>
  <c r="K177" i="22"/>
  <c r="K177" i="12"/>
  <c r="K177" i="21"/>
  <c r="L65" i="8"/>
  <c r="K75" i="21"/>
  <c r="J34" i="20"/>
  <c r="J115" i="12"/>
  <c r="J160" i="12"/>
  <c r="J161" i="12" s="1"/>
  <c r="J187" i="12"/>
  <c r="K256" i="12"/>
  <c r="K258" i="12" s="1"/>
  <c r="K261" i="12"/>
  <c r="K245" i="12"/>
  <c r="K246" i="12" s="1"/>
  <c r="J184" i="22"/>
  <c r="J159" i="22"/>
  <c r="K134" i="12" l="1"/>
  <c r="K135" i="12" s="1"/>
  <c r="K141" i="12"/>
  <c r="K146" i="12"/>
  <c r="K35" i="23"/>
  <c r="L121" i="16"/>
  <c r="L124" i="16" s="1"/>
  <c r="L127" i="16" s="1"/>
  <c r="L129" i="16" s="1"/>
  <c r="L131" i="16" s="1"/>
  <c r="L133" i="16" s="1"/>
  <c r="L135" i="16" s="1"/>
  <c r="Q85" i="8"/>
  <c r="Q21" i="8"/>
  <c r="H15" i="8"/>
  <c r="R14" i="8"/>
  <c r="R15" i="8" s="1"/>
  <c r="R6" i="8"/>
  <c r="R6" i="23"/>
  <c r="R6" i="24"/>
  <c r="R6" i="7"/>
  <c r="R6" i="20"/>
  <c r="R6" i="16"/>
  <c r="R6" i="21"/>
  <c r="R5" i="9"/>
  <c r="R6" i="22"/>
  <c r="R6" i="12"/>
  <c r="F12" i="8"/>
  <c r="F74" i="8" s="1"/>
  <c r="J161" i="23"/>
  <c r="J163" i="23" s="1"/>
  <c r="J165" i="23" s="1"/>
  <c r="K182" i="12"/>
  <c r="K189" i="12" s="1"/>
  <c r="K142" i="12"/>
  <c r="K155" i="12"/>
  <c r="K142" i="24"/>
  <c r="K182" i="24"/>
  <c r="K189" i="24" s="1"/>
  <c r="K155" i="24"/>
  <c r="K276" i="21"/>
  <c r="K280" i="21" s="1"/>
  <c r="K270" i="21"/>
  <c r="J312" i="12"/>
  <c r="J322" i="12" s="1"/>
  <c r="L102" i="12"/>
  <c r="L92" i="12"/>
  <c r="L170" i="12"/>
  <c r="L173" i="12" s="1"/>
  <c r="M85" i="12"/>
  <c r="M255" i="24"/>
  <c r="L262" i="24"/>
  <c r="K91" i="12"/>
  <c r="K88" i="12"/>
  <c r="K106" i="22"/>
  <c r="K87" i="22"/>
  <c r="K88" i="22" s="1"/>
  <c r="K262" i="23"/>
  <c r="K263" i="23" s="1"/>
  <c r="K267" i="23" s="1"/>
  <c r="K268" i="23" s="1"/>
  <c r="L255" i="23"/>
  <c r="L255" i="21"/>
  <c r="K262" i="21"/>
  <c r="K263" i="21" s="1"/>
  <c r="K267" i="21" s="1"/>
  <c r="K268" i="21" s="1"/>
  <c r="J163" i="24"/>
  <c r="J165" i="24" s="1"/>
  <c r="L147" i="12"/>
  <c r="M140" i="12"/>
  <c r="L169" i="24"/>
  <c r="L172" i="24" s="1"/>
  <c r="M34" i="24"/>
  <c r="L41" i="24"/>
  <c r="K40" i="24"/>
  <c r="K35" i="24"/>
  <c r="K28" i="24"/>
  <c r="K29" i="24" s="1"/>
  <c r="M34" i="22"/>
  <c r="L169" i="22"/>
  <c r="L172" i="22" s="1"/>
  <c r="L41" i="22"/>
  <c r="L102" i="22"/>
  <c r="L92" i="22"/>
  <c r="L170" i="22"/>
  <c r="L173" i="22" s="1"/>
  <c r="M85" i="22"/>
  <c r="M140" i="24"/>
  <c r="L147" i="24"/>
  <c r="K143" i="24"/>
  <c r="L255" i="12"/>
  <c r="K262" i="12"/>
  <c r="K263" i="12" s="1"/>
  <c r="K267" i="12" s="1"/>
  <c r="K268" i="12" s="1"/>
  <c r="M2" i="9"/>
  <c r="M2" i="20"/>
  <c r="M2" i="24"/>
  <c r="M2" i="23"/>
  <c r="M2" i="22"/>
  <c r="M2" i="12"/>
  <c r="M2" i="16"/>
  <c r="M39" i="8"/>
  <c r="M40" i="8" s="1"/>
  <c r="M3" i="7"/>
  <c r="M33" i="8"/>
  <c r="M84" i="8"/>
  <c r="M86" i="8" s="1"/>
  <c r="M2" i="8"/>
  <c r="M2" i="21"/>
  <c r="M25" i="8"/>
  <c r="M27" i="8" s="1"/>
  <c r="N22" i="8"/>
  <c r="M49" i="8"/>
  <c r="J35" i="20"/>
  <c r="L101" i="24"/>
  <c r="L101" i="22"/>
  <c r="L101" i="23"/>
  <c r="L101" i="12"/>
  <c r="L101" i="21"/>
  <c r="L53" i="8"/>
  <c r="L64" i="8"/>
  <c r="M140" i="21"/>
  <c r="L147" i="21"/>
  <c r="M140" i="23"/>
  <c r="L147" i="23"/>
  <c r="K35" i="12"/>
  <c r="K40" i="12"/>
  <c r="K28" i="12"/>
  <c r="K29" i="12" s="1"/>
  <c r="K51" i="21"/>
  <c r="K36" i="21"/>
  <c r="K37" i="21" s="1"/>
  <c r="J163" i="21"/>
  <c r="J165" i="21" s="1"/>
  <c r="K143" i="12"/>
  <c r="M255" i="21"/>
  <c r="L262" i="21"/>
  <c r="L169" i="23"/>
  <c r="L172" i="23" s="1"/>
  <c r="L41" i="23"/>
  <c r="M34" i="23"/>
  <c r="K51" i="23"/>
  <c r="K36" i="23"/>
  <c r="K276" i="22"/>
  <c r="K280" i="22" s="1"/>
  <c r="K270" i="22"/>
  <c r="L67" i="8"/>
  <c r="L68" i="8" s="1"/>
  <c r="L102" i="21"/>
  <c r="L103" i="21" s="1"/>
  <c r="M85" i="21"/>
  <c r="L170" i="21"/>
  <c r="L173" i="21" s="1"/>
  <c r="L174" i="21" s="1"/>
  <c r="L176" i="21" s="1"/>
  <c r="L92" i="21"/>
  <c r="L102" i="23"/>
  <c r="L92" i="23"/>
  <c r="L170" i="23"/>
  <c r="L173" i="23" s="1"/>
  <c r="M85" i="23"/>
  <c r="K91" i="22"/>
  <c r="K51" i="22"/>
  <c r="K36" i="22"/>
  <c r="K37" i="22" s="1"/>
  <c r="K276" i="12"/>
  <c r="K280" i="12" s="1"/>
  <c r="K270" i="12"/>
  <c r="L147" i="22"/>
  <c r="M140" i="22"/>
  <c r="L57" i="16"/>
  <c r="L60" i="16" s="1"/>
  <c r="L63" i="16" s="1"/>
  <c r="L65" i="16" s="1"/>
  <c r="L67" i="16" s="1"/>
  <c r="L69" i="16" s="1"/>
  <c r="L71" i="16" s="1"/>
  <c r="K87" i="23"/>
  <c r="K106" i="23"/>
  <c r="M34" i="21"/>
  <c r="L169" i="21"/>
  <c r="L172" i="21" s="1"/>
  <c r="L41" i="21"/>
  <c r="L255" i="22"/>
  <c r="K262" i="22"/>
  <c r="K263" i="22" s="1"/>
  <c r="K267" i="22" s="1"/>
  <c r="K268" i="22" s="1"/>
  <c r="K79" i="24"/>
  <c r="K80" i="24" s="1"/>
  <c r="K86" i="24"/>
  <c r="J163" i="12"/>
  <c r="J165" i="12" s="1"/>
  <c r="L45" i="8"/>
  <c r="M46" i="8" s="1"/>
  <c r="K141" i="23"/>
  <c r="K146" i="23"/>
  <c r="K134" i="23"/>
  <c r="K135" i="23" s="1"/>
  <c r="M255" i="22"/>
  <c r="L262" i="22"/>
  <c r="K146" i="22"/>
  <c r="K141" i="22"/>
  <c r="K134" i="22"/>
  <c r="K135" i="22" s="1"/>
  <c r="K91" i="23"/>
  <c r="K88" i="23"/>
  <c r="K86" i="21"/>
  <c r="K79" i="21"/>
  <c r="K80" i="21" s="1"/>
  <c r="L69" i="24"/>
  <c r="L70" i="24" s="1"/>
  <c r="L74" i="24" s="1"/>
  <c r="L69" i="22"/>
  <c r="L70" i="22" s="1"/>
  <c r="L74" i="22" s="1"/>
  <c r="L69" i="23"/>
  <c r="L70" i="23" s="1"/>
  <c r="L74" i="23" s="1"/>
  <c r="L69" i="12"/>
  <c r="L70" i="12" s="1"/>
  <c r="L74" i="12" s="1"/>
  <c r="L69" i="21"/>
  <c r="L70" i="21" s="1"/>
  <c r="L74" i="21" s="1"/>
  <c r="J161" i="22"/>
  <c r="M34" i="12"/>
  <c r="L169" i="12"/>
  <c r="L172" i="12" s="1"/>
  <c r="L41" i="12"/>
  <c r="L266" i="24"/>
  <c r="L97" i="24"/>
  <c r="L151" i="24"/>
  <c r="L266" i="23"/>
  <c r="L151" i="23"/>
  <c r="L46" i="24"/>
  <c r="L46" i="23"/>
  <c r="L97" i="23"/>
  <c r="L97" i="22"/>
  <c r="L151" i="22"/>
  <c r="L266" i="12"/>
  <c r="L266" i="22"/>
  <c r="L46" i="22"/>
  <c r="L97" i="12"/>
  <c r="L46" i="12"/>
  <c r="L151" i="12"/>
  <c r="L266" i="21"/>
  <c r="L46" i="21"/>
  <c r="L97" i="21"/>
  <c r="L151" i="21"/>
  <c r="L58" i="8"/>
  <c r="K276" i="23"/>
  <c r="K280" i="23" s="1"/>
  <c r="K270" i="23"/>
  <c r="L255" i="24"/>
  <c r="K262" i="24"/>
  <c r="K263" i="24" s="1"/>
  <c r="K267" i="24" s="1"/>
  <c r="K268" i="24" s="1"/>
  <c r="L102" i="24"/>
  <c r="L103" i="24" s="1"/>
  <c r="L92" i="24"/>
  <c r="L170" i="24"/>
  <c r="L173" i="24" s="1"/>
  <c r="M85" i="24"/>
  <c r="M255" i="23"/>
  <c r="L262" i="23"/>
  <c r="L57" i="8"/>
  <c r="L59" i="8" s="1"/>
  <c r="K155" i="21"/>
  <c r="K142" i="21"/>
  <c r="K143" i="21" s="1"/>
  <c r="K182" i="21"/>
  <c r="K189" i="21" s="1"/>
  <c r="L262" i="12"/>
  <c r="M255" i="12"/>
  <c r="K87" i="12"/>
  <c r="K106" i="12"/>
  <c r="K276" i="24"/>
  <c r="K280" i="24" s="1"/>
  <c r="K270" i="24"/>
  <c r="H85" i="8" l="1"/>
  <c r="H21" i="8"/>
  <c r="K37" i="23"/>
  <c r="K169" i="23" s="1"/>
  <c r="K172" i="23" s="1"/>
  <c r="L174" i="22"/>
  <c r="L176" i="22" s="1"/>
  <c r="R85" i="8"/>
  <c r="R21" i="8"/>
  <c r="L103" i="23"/>
  <c r="K147" i="21"/>
  <c r="K148" i="21" s="1"/>
  <c r="K152" i="21" s="1"/>
  <c r="K153" i="21" s="1"/>
  <c r="L140" i="21"/>
  <c r="K271" i="22"/>
  <c r="K272" i="22" s="1"/>
  <c r="K277" i="22"/>
  <c r="K281" i="22" s="1"/>
  <c r="K169" i="21"/>
  <c r="K172" i="21" s="1"/>
  <c r="K41" i="21"/>
  <c r="K42" i="21" s="1"/>
  <c r="K47" i="21" s="1"/>
  <c r="K48" i="21" s="1"/>
  <c r="K52" i="21" s="1"/>
  <c r="K53" i="21" s="1"/>
  <c r="L34" i="21"/>
  <c r="K169" i="22"/>
  <c r="K172" i="22" s="1"/>
  <c r="K41" i="22"/>
  <c r="K42" i="22" s="1"/>
  <c r="K47" i="22" s="1"/>
  <c r="K48" i="22" s="1"/>
  <c r="K52" i="22" s="1"/>
  <c r="K53" i="22" s="1"/>
  <c r="L34" i="22"/>
  <c r="K277" i="24"/>
  <c r="K281" i="24" s="1"/>
  <c r="K271" i="24"/>
  <c r="K272" i="24" s="1"/>
  <c r="K170" i="22"/>
  <c r="K173" i="22" s="1"/>
  <c r="K174" i="22" s="1"/>
  <c r="K176" i="22" s="1"/>
  <c r="K178" i="22" s="1"/>
  <c r="K20" i="20" s="1"/>
  <c r="K102" i="22"/>
  <c r="K103" i="22" s="1"/>
  <c r="K92" i="22"/>
  <c r="K93" i="22" s="1"/>
  <c r="K98" i="22" s="1"/>
  <c r="K99" i="22" s="1"/>
  <c r="K107" i="22" s="1"/>
  <c r="L85" i="22"/>
  <c r="K155" i="23"/>
  <c r="K182" i="23"/>
  <c r="K189" i="23" s="1"/>
  <c r="K142" i="23"/>
  <c r="K143" i="23" s="1"/>
  <c r="L236" i="24"/>
  <c r="L237" i="24" s="1"/>
  <c r="L240" i="24" s="1"/>
  <c r="L125" i="24"/>
  <c r="L126" i="24" s="1"/>
  <c r="L129" i="24" s="1"/>
  <c r="L14" i="24"/>
  <c r="L15" i="24" s="1"/>
  <c r="L23" i="24" s="1"/>
  <c r="L236" i="23"/>
  <c r="L237" i="23" s="1"/>
  <c r="L240" i="23" s="1"/>
  <c r="L14" i="23"/>
  <c r="L15" i="23" s="1"/>
  <c r="L23" i="23" s="1"/>
  <c r="L125" i="23"/>
  <c r="L126" i="23" s="1"/>
  <c r="L129" i="23" s="1"/>
  <c r="L125" i="12"/>
  <c r="L126" i="12" s="1"/>
  <c r="L129" i="12" s="1"/>
  <c r="L236" i="22"/>
  <c r="L237" i="22" s="1"/>
  <c r="L240" i="22" s="1"/>
  <c r="L125" i="22"/>
  <c r="L126" i="22" s="1"/>
  <c r="L129" i="22" s="1"/>
  <c r="L125" i="21"/>
  <c r="L126" i="21" s="1"/>
  <c r="L129" i="21" s="1"/>
  <c r="L14" i="21"/>
  <c r="L15" i="21" s="1"/>
  <c r="L23" i="21" s="1"/>
  <c r="L236" i="12"/>
  <c r="L237" i="12" s="1"/>
  <c r="L240" i="12" s="1"/>
  <c r="L236" i="21"/>
  <c r="L237" i="21" s="1"/>
  <c r="L240" i="21" s="1"/>
  <c r="L14" i="12"/>
  <c r="L15" i="12" s="1"/>
  <c r="L23" i="12" s="1"/>
  <c r="L14" i="22"/>
  <c r="L15" i="22" s="1"/>
  <c r="L23" i="22" s="1"/>
  <c r="M27" i="23"/>
  <c r="M22" i="23"/>
  <c r="L260" i="23"/>
  <c r="L244" i="23"/>
  <c r="L239" i="23"/>
  <c r="J17" i="20"/>
  <c r="M27" i="24"/>
  <c r="M22" i="24"/>
  <c r="M90" i="24"/>
  <c r="M78" i="24"/>
  <c r="M73" i="24"/>
  <c r="K91" i="24"/>
  <c r="K88" i="24"/>
  <c r="M260" i="12"/>
  <c r="M244" i="12"/>
  <c r="M239" i="12"/>
  <c r="L174" i="24"/>
  <c r="L176" i="24" s="1"/>
  <c r="K106" i="24"/>
  <c r="K87" i="24"/>
  <c r="M145" i="22"/>
  <c r="M133" i="22"/>
  <c r="M128" i="22"/>
  <c r="M138" i="24"/>
  <c r="M32" i="24"/>
  <c r="M253" i="23"/>
  <c r="M253" i="24"/>
  <c r="M83" i="24"/>
  <c r="M17" i="24"/>
  <c r="M19" i="24" s="1"/>
  <c r="M17" i="23"/>
  <c r="M19" i="23" s="1"/>
  <c r="M83" i="23"/>
  <c r="M138" i="22"/>
  <c r="M138" i="23"/>
  <c r="M32" i="23"/>
  <c r="M83" i="22"/>
  <c r="M138" i="12"/>
  <c r="M253" i="12"/>
  <c r="M253" i="22"/>
  <c r="M83" i="12"/>
  <c r="M32" i="12"/>
  <c r="M17" i="12"/>
  <c r="M19" i="12" s="1"/>
  <c r="M17" i="22"/>
  <c r="M19" i="22" s="1"/>
  <c r="M17" i="21"/>
  <c r="M19" i="21" s="1"/>
  <c r="M32" i="21"/>
  <c r="M32" i="22"/>
  <c r="M83" i="21"/>
  <c r="M138" i="21"/>
  <c r="M253" i="21"/>
  <c r="M145" i="24"/>
  <c r="M128" i="24"/>
  <c r="M133" i="24"/>
  <c r="L239" i="22"/>
  <c r="L244" i="22"/>
  <c r="L260" i="22"/>
  <c r="K272" i="12"/>
  <c r="K290" i="21"/>
  <c r="K292" i="21" s="1"/>
  <c r="K290" i="12"/>
  <c r="K292" i="12" s="1"/>
  <c r="M244" i="21"/>
  <c r="M239" i="21"/>
  <c r="M260" i="21"/>
  <c r="K147" i="12"/>
  <c r="K148" i="12" s="1"/>
  <c r="K152" i="12" s="1"/>
  <c r="K153" i="12" s="1"/>
  <c r="L140" i="12"/>
  <c r="M133" i="21"/>
  <c r="M128" i="21"/>
  <c r="M145" i="21"/>
  <c r="M50" i="8"/>
  <c r="L103" i="22"/>
  <c r="M133" i="12"/>
  <c r="M128" i="12"/>
  <c r="M145" i="12"/>
  <c r="K271" i="21"/>
  <c r="K272" i="21" s="1"/>
  <c r="K277" i="21"/>
  <c r="K281" i="21" s="1"/>
  <c r="K272" i="23"/>
  <c r="K106" i="21"/>
  <c r="K87" i="21"/>
  <c r="K88" i="21" s="1"/>
  <c r="M22" i="21"/>
  <c r="M27" i="21"/>
  <c r="N23" i="8"/>
  <c r="N2" i="7"/>
  <c r="N26" i="8"/>
  <c r="K196" i="24"/>
  <c r="K290" i="23"/>
  <c r="K292" i="23" s="1"/>
  <c r="K91" i="21"/>
  <c r="L177" i="24"/>
  <c r="L177" i="23"/>
  <c r="L177" i="22"/>
  <c r="L178" i="22" s="1"/>
  <c r="L20" i="20" s="1"/>
  <c r="L177" i="12"/>
  <c r="L177" i="21"/>
  <c r="M65" i="8"/>
  <c r="M244" i="24"/>
  <c r="M260" i="24"/>
  <c r="M239" i="24"/>
  <c r="M73" i="22"/>
  <c r="M78" i="22"/>
  <c r="M90" i="22"/>
  <c r="M145" i="23"/>
  <c r="M128" i="23"/>
  <c r="M133" i="23"/>
  <c r="K271" i="12"/>
  <c r="K277" i="12"/>
  <c r="K281" i="12" s="1"/>
  <c r="M27" i="22"/>
  <c r="M22" i="22"/>
  <c r="M73" i="12"/>
  <c r="M90" i="12"/>
  <c r="M78" i="12"/>
  <c r="K185" i="22"/>
  <c r="K192" i="22" s="1"/>
  <c r="K290" i="24"/>
  <c r="K292" i="24" s="1"/>
  <c r="K290" i="22"/>
  <c r="K292" i="22" s="1"/>
  <c r="L174" i="12"/>
  <c r="L176" i="12" s="1"/>
  <c r="L178" i="21"/>
  <c r="L8" i="20" s="1"/>
  <c r="L85" i="12"/>
  <c r="K170" i="12"/>
  <c r="K173" i="12" s="1"/>
  <c r="K102" i="12"/>
  <c r="K103" i="12" s="1"/>
  <c r="K92" i="12"/>
  <c r="K93" i="12" s="1"/>
  <c r="K98" i="12" s="1"/>
  <c r="K99" i="12" s="1"/>
  <c r="K107" i="12" s="1"/>
  <c r="L260" i="24"/>
  <c r="L244" i="24"/>
  <c r="L239" i="24"/>
  <c r="L241" i="24" s="1"/>
  <c r="M62" i="16"/>
  <c r="M29" i="16"/>
  <c r="M30" i="16" s="1"/>
  <c r="M55" i="16" s="1"/>
  <c r="M52" i="16"/>
  <c r="M53" i="16" s="1"/>
  <c r="M56" i="16" s="1"/>
  <c r="M116" i="16"/>
  <c r="M117" i="16" s="1"/>
  <c r="M120" i="16" s="1"/>
  <c r="M52" i="8"/>
  <c r="M54" i="8" s="1"/>
  <c r="M126" i="16"/>
  <c r="M93" i="16"/>
  <c r="M94" i="16" s="1"/>
  <c r="M119" i="16" s="1"/>
  <c r="K271" i="23"/>
  <c r="K277" i="23"/>
  <c r="K281" i="23" s="1"/>
  <c r="K185" i="23"/>
  <c r="K192" i="23" s="1"/>
  <c r="M90" i="23"/>
  <c r="M73" i="23"/>
  <c r="M78" i="23"/>
  <c r="M4" i="9"/>
  <c r="M4" i="20"/>
  <c r="M4" i="24"/>
  <c r="M4" i="23"/>
  <c r="M4" i="22"/>
  <c r="M4" i="21"/>
  <c r="M4" i="12"/>
  <c r="M5" i="7"/>
  <c r="M4" i="16"/>
  <c r="M4" i="8"/>
  <c r="L244" i="12"/>
  <c r="L239" i="12"/>
  <c r="L260" i="12"/>
  <c r="K36" i="24"/>
  <c r="K51" i="24"/>
  <c r="K196" i="12"/>
  <c r="K196" i="21"/>
  <c r="M244" i="22"/>
  <c r="M239" i="22"/>
  <c r="M260" i="22"/>
  <c r="M73" i="21"/>
  <c r="M78" i="21"/>
  <c r="M90" i="21"/>
  <c r="L3" i="20"/>
  <c r="L3" i="9"/>
  <c r="L3" i="24"/>
  <c r="L3" i="23"/>
  <c r="L3" i="22"/>
  <c r="L3" i="12"/>
  <c r="L3" i="21"/>
  <c r="L3" i="16"/>
  <c r="L3" i="8"/>
  <c r="L4" i="7"/>
  <c r="K170" i="23"/>
  <c r="K173" i="23" s="1"/>
  <c r="K92" i="23"/>
  <c r="K93" i="23" s="1"/>
  <c r="K98" i="23" s="1"/>
  <c r="K99" i="23" s="1"/>
  <c r="K107" i="23" s="1"/>
  <c r="K102" i="23"/>
  <c r="K103" i="23" s="1"/>
  <c r="L85" i="23"/>
  <c r="M27" i="12"/>
  <c r="M22" i="12"/>
  <c r="K185" i="12"/>
  <c r="K192" i="12" s="1"/>
  <c r="M239" i="23"/>
  <c r="M260" i="23"/>
  <c r="M244" i="23"/>
  <c r="J163" i="22"/>
  <c r="J165" i="22" s="1"/>
  <c r="K142" i="22"/>
  <c r="K143" i="22" s="1"/>
  <c r="K155" i="22"/>
  <c r="K182" i="22"/>
  <c r="K189" i="22" s="1"/>
  <c r="L174" i="23"/>
  <c r="L176" i="23" s="1"/>
  <c r="K51" i="12"/>
  <c r="K36" i="12"/>
  <c r="K37" i="12" s="1"/>
  <c r="M34" i="8"/>
  <c r="M35" i="8"/>
  <c r="K147" i="24"/>
  <c r="K148" i="24" s="1"/>
  <c r="K152" i="24" s="1"/>
  <c r="K153" i="24" s="1"/>
  <c r="L140" i="24"/>
  <c r="K37" i="24"/>
  <c r="L244" i="21"/>
  <c r="L260" i="21"/>
  <c r="L239" i="21"/>
  <c r="L241" i="21" s="1"/>
  <c r="L103" i="12"/>
  <c r="K186" i="22" l="1"/>
  <c r="K193" i="22" s="1"/>
  <c r="K108" i="22"/>
  <c r="K160" i="22" s="1"/>
  <c r="K174" i="23"/>
  <c r="K176" i="23" s="1"/>
  <c r="K178" i="23" s="1"/>
  <c r="K26" i="20" s="1"/>
  <c r="L34" i="23"/>
  <c r="K41" i="23"/>
  <c r="K42" i="23" s="1"/>
  <c r="K47" i="23" s="1"/>
  <c r="K48" i="23" s="1"/>
  <c r="K52" i="23" s="1"/>
  <c r="K53" i="23" s="1"/>
  <c r="L178" i="12"/>
  <c r="L14" i="20" s="1"/>
  <c r="L241" i="22"/>
  <c r="L245" i="22" s="1"/>
  <c r="L246" i="22" s="1"/>
  <c r="K170" i="21"/>
  <c r="K173" i="21" s="1"/>
  <c r="K174" i="21" s="1"/>
  <c r="K176" i="21" s="1"/>
  <c r="K178" i="21" s="1"/>
  <c r="K8" i="20" s="1"/>
  <c r="K102" i="21"/>
  <c r="K103" i="21" s="1"/>
  <c r="L85" i="21"/>
  <c r="K92" i="21"/>
  <c r="K93" i="21" s="1"/>
  <c r="K98" i="21" s="1"/>
  <c r="K99" i="21" s="1"/>
  <c r="K107" i="21" s="1"/>
  <c r="K186" i="21" s="1"/>
  <c r="K193" i="21" s="1"/>
  <c r="K186" i="23"/>
  <c r="K193" i="23" s="1"/>
  <c r="K108" i="23"/>
  <c r="K147" i="22"/>
  <c r="K148" i="22" s="1"/>
  <c r="K152" i="22" s="1"/>
  <c r="K153" i="22" s="1"/>
  <c r="L140" i="22"/>
  <c r="K61" i="23"/>
  <c r="K114" i="23" s="1"/>
  <c r="K186" i="12"/>
  <c r="K193" i="12" s="1"/>
  <c r="K108" i="12"/>
  <c r="K147" i="23"/>
  <c r="K148" i="23" s="1"/>
  <c r="K152" i="23" s="1"/>
  <c r="K153" i="23" s="1"/>
  <c r="L140" i="23"/>
  <c r="K61" i="22"/>
  <c r="K114" i="22" s="1"/>
  <c r="L34" i="12"/>
  <c r="K41" i="12"/>
  <c r="K42" i="12" s="1"/>
  <c r="K47" i="12" s="1"/>
  <c r="K48" i="12" s="1"/>
  <c r="K52" i="12" s="1"/>
  <c r="K53" i="12" s="1"/>
  <c r="K169" i="12"/>
  <c r="K172" i="12" s="1"/>
  <c r="K174" i="12" s="1"/>
  <c r="K176" i="12" s="1"/>
  <c r="K178" i="12" s="1"/>
  <c r="K14" i="20" s="1"/>
  <c r="K115" i="22"/>
  <c r="K187" i="22"/>
  <c r="K194" i="22" s="1"/>
  <c r="K278" i="23"/>
  <c r="K282" i="23" s="1"/>
  <c r="K196" i="23"/>
  <c r="K197" i="12"/>
  <c r="K198" i="12" s="1"/>
  <c r="K278" i="21"/>
  <c r="K282" i="21" s="1"/>
  <c r="K296" i="21"/>
  <c r="K298" i="21" s="1"/>
  <c r="K102" i="24"/>
  <c r="K103" i="24" s="1"/>
  <c r="K170" i="24"/>
  <c r="K173" i="24" s="1"/>
  <c r="K174" i="24" s="1"/>
  <c r="K176" i="24" s="1"/>
  <c r="K178" i="24" s="1"/>
  <c r="K32" i="20" s="1"/>
  <c r="K92" i="24"/>
  <c r="K93" i="24" s="1"/>
  <c r="K98" i="24" s="1"/>
  <c r="K99" i="24" s="1"/>
  <c r="K107" i="24" s="1"/>
  <c r="L85" i="24"/>
  <c r="K197" i="23"/>
  <c r="M57" i="16"/>
  <c r="M60" i="16" s="1"/>
  <c r="M63" i="16" s="1"/>
  <c r="M65" i="16" s="1"/>
  <c r="M67" i="16" s="1"/>
  <c r="M69" i="16" s="1"/>
  <c r="M71" i="16" s="1"/>
  <c r="L145" i="12"/>
  <c r="L128" i="12"/>
  <c r="L130" i="12" s="1"/>
  <c r="L133" i="12"/>
  <c r="K302" i="21"/>
  <c r="L241" i="23"/>
  <c r="L73" i="22"/>
  <c r="L75" i="22" s="1"/>
  <c r="L90" i="22"/>
  <c r="L78" i="22"/>
  <c r="L178" i="23"/>
  <c r="L26" i="20" s="1"/>
  <c r="N2" i="9"/>
  <c r="N2" i="20"/>
  <c r="N2" i="24"/>
  <c r="N2" i="12"/>
  <c r="N2" i="23"/>
  <c r="N2" i="22"/>
  <c r="N39" i="8"/>
  <c r="N40" i="8" s="1"/>
  <c r="N33" i="8"/>
  <c r="N2" i="8"/>
  <c r="O22" i="8"/>
  <c r="N2" i="21"/>
  <c r="N25" i="8"/>
  <c r="N27" i="8" s="1"/>
  <c r="N3" i="7"/>
  <c r="N49" i="8"/>
  <c r="N2" i="16"/>
  <c r="N84" i="8"/>
  <c r="N86" i="8" s="1"/>
  <c r="K156" i="12"/>
  <c r="K157" i="12" s="1"/>
  <c r="K183" i="12"/>
  <c r="K190" i="12" s="1"/>
  <c r="L27" i="21"/>
  <c r="L22" i="21"/>
  <c r="L24" i="21" s="1"/>
  <c r="K302" i="23"/>
  <c r="M39" i="24"/>
  <c r="M45" i="8"/>
  <c r="N46" i="8" s="1"/>
  <c r="L241" i="12"/>
  <c r="K196" i="22"/>
  <c r="K278" i="24"/>
  <c r="K282" i="24" s="1"/>
  <c r="K61" i="21"/>
  <c r="K114" i="21" s="1"/>
  <c r="K278" i="12"/>
  <c r="K282" i="12" s="1"/>
  <c r="M39" i="12"/>
  <c r="L245" i="24"/>
  <c r="L261" i="24"/>
  <c r="L256" i="24"/>
  <c r="M39" i="22"/>
  <c r="M39" i="21"/>
  <c r="K201" i="22"/>
  <c r="K296" i="23"/>
  <c r="K298" i="23" s="1"/>
  <c r="L246" i="24"/>
  <c r="K302" i="22"/>
  <c r="K278" i="22"/>
  <c r="K282" i="22" s="1"/>
  <c r="K185" i="24"/>
  <c r="K192" i="24" s="1"/>
  <c r="M39" i="23"/>
  <c r="K296" i="22"/>
  <c r="K298" i="22" s="1"/>
  <c r="K302" i="12"/>
  <c r="L245" i="21"/>
  <c r="L246" i="21" s="1"/>
  <c r="L256" i="21"/>
  <c r="L261" i="21"/>
  <c r="L263" i="21" s="1"/>
  <c r="L267" i="21" s="1"/>
  <c r="L268" i="21" s="1"/>
  <c r="L34" i="24"/>
  <c r="K41" i="24"/>
  <c r="K42" i="24" s="1"/>
  <c r="K47" i="24" s="1"/>
  <c r="K48" i="24" s="1"/>
  <c r="K52" i="24" s="1"/>
  <c r="K169" i="24"/>
  <c r="K172" i="24" s="1"/>
  <c r="L73" i="23"/>
  <c r="L75" i="23" s="1"/>
  <c r="L78" i="23"/>
  <c r="L90" i="23"/>
  <c r="L263" i="24"/>
  <c r="L267" i="24" s="1"/>
  <c r="L268" i="24" s="1"/>
  <c r="M67" i="8"/>
  <c r="M68" i="8" s="1"/>
  <c r="L256" i="22"/>
  <c r="L261" i="22"/>
  <c r="L263" i="22" s="1"/>
  <c r="L267" i="22" s="1"/>
  <c r="L268" i="22" s="1"/>
  <c r="K296" i="24"/>
  <c r="K298" i="24" s="1"/>
  <c r="M266" i="24"/>
  <c r="M151" i="24"/>
  <c r="M97" i="24"/>
  <c r="M266" i="23"/>
  <c r="M151" i="23"/>
  <c r="M46" i="24"/>
  <c r="M97" i="22"/>
  <c r="M151" i="22"/>
  <c r="M97" i="23"/>
  <c r="M46" i="23"/>
  <c r="M266" i="22"/>
  <c r="M46" i="22"/>
  <c r="M151" i="12"/>
  <c r="M266" i="12"/>
  <c r="M97" i="12"/>
  <c r="M266" i="21"/>
  <c r="M46" i="21"/>
  <c r="M46" i="12"/>
  <c r="M97" i="21"/>
  <c r="M58" i="8"/>
  <c r="M151" i="21"/>
  <c r="L22" i="22"/>
  <c r="L24" i="22" s="1"/>
  <c r="L27" i="22"/>
  <c r="L145" i="24"/>
  <c r="L133" i="24"/>
  <c r="L128" i="24"/>
  <c r="L130" i="24" s="1"/>
  <c r="K302" i="24"/>
  <c r="K296" i="12"/>
  <c r="K298" i="12" s="1"/>
  <c r="L145" i="21"/>
  <c r="L128" i="21"/>
  <c r="L130" i="21" s="1"/>
  <c r="L133" i="21"/>
  <c r="M57" i="8"/>
  <c r="M59" i="8" s="1"/>
  <c r="L78" i="12"/>
  <c r="L90" i="12"/>
  <c r="L73" i="12"/>
  <c r="L75" i="12" s="1"/>
  <c r="K53" i="24"/>
  <c r="K183" i="24"/>
  <c r="K190" i="24" s="1"/>
  <c r="K156" i="24"/>
  <c r="K157" i="24" s="1"/>
  <c r="M121" i="16"/>
  <c r="M124" i="16" s="1"/>
  <c r="M127" i="16" s="1"/>
  <c r="M129" i="16" s="1"/>
  <c r="M131" i="16" s="1"/>
  <c r="M133" i="16" s="1"/>
  <c r="M135" i="16" s="1"/>
  <c r="K197" i="22"/>
  <c r="K185" i="21"/>
  <c r="K192" i="21" s="1"/>
  <c r="M101" i="24"/>
  <c r="M101" i="23"/>
  <c r="M101" i="22"/>
  <c r="M101" i="12"/>
  <c r="M101" i="21"/>
  <c r="M64" i="8"/>
  <c r="M53" i="8"/>
  <c r="L178" i="24"/>
  <c r="L32" i="20" s="1"/>
  <c r="L22" i="23"/>
  <c r="L24" i="23" s="1"/>
  <c r="L27" i="23"/>
  <c r="K156" i="21"/>
  <c r="K157" i="21" s="1"/>
  <c r="K183" i="21"/>
  <c r="K190" i="21" s="1"/>
  <c r="K186" i="24" l="1"/>
  <c r="K193" i="24" s="1"/>
  <c r="K108" i="24"/>
  <c r="K61" i="12"/>
  <c r="K114" i="12" s="1"/>
  <c r="L270" i="21"/>
  <c r="L276" i="21"/>
  <c r="L280" i="21" s="1"/>
  <c r="K61" i="24"/>
  <c r="K114" i="24" s="1"/>
  <c r="L148" i="24"/>
  <c r="L152" i="24" s="1"/>
  <c r="L153" i="24" s="1"/>
  <c r="L73" i="24"/>
  <c r="L75" i="24" s="1"/>
  <c r="L90" i="24"/>
  <c r="L78" i="24"/>
  <c r="L271" i="22"/>
  <c r="L277" i="22"/>
  <c r="L281" i="22" s="1"/>
  <c r="K159" i="24"/>
  <c r="K184" i="24"/>
  <c r="K191" i="24" s="1"/>
  <c r="M3" i="20"/>
  <c r="M3" i="9"/>
  <c r="M3" i="24"/>
  <c r="M3" i="23"/>
  <c r="M3" i="22"/>
  <c r="M3" i="16"/>
  <c r="M3" i="21"/>
  <c r="M3" i="12"/>
  <c r="M3" i="8"/>
  <c r="M4" i="7"/>
  <c r="L134" i="24"/>
  <c r="L135" i="24" s="1"/>
  <c r="L146" i="24"/>
  <c r="L141" i="24"/>
  <c r="K304" i="23"/>
  <c r="N4" i="20"/>
  <c r="N4" i="9"/>
  <c r="N4" i="23"/>
  <c r="N4" i="24"/>
  <c r="N4" i="22"/>
  <c r="N4" i="21"/>
  <c r="N4" i="12"/>
  <c r="N4" i="16"/>
  <c r="N4" i="8"/>
  <c r="N5" i="7"/>
  <c r="K187" i="12"/>
  <c r="K194" i="12" s="1"/>
  <c r="K115" i="12"/>
  <c r="K160" i="12"/>
  <c r="K200" i="21"/>
  <c r="M177" i="24"/>
  <c r="M177" i="23"/>
  <c r="M177" i="22"/>
  <c r="M177" i="12"/>
  <c r="M177" i="21"/>
  <c r="N65" i="8"/>
  <c r="K200" i="24"/>
  <c r="L276" i="24"/>
  <c r="L280" i="24" s="1"/>
  <c r="L270" i="24"/>
  <c r="L272" i="24" s="1"/>
  <c r="K198" i="23"/>
  <c r="K205" i="22"/>
  <c r="K201" i="12"/>
  <c r="K202" i="12" s="1"/>
  <c r="K160" i="23"/>
  <c r="K115" i="23"/>
  <c r="K187" i="23"/>
  <c r="K194" i="23" s="1"/>
  <c r="L141" i="21"/>
  <c r="L134" i="21"/>
  <c r="L135" i="21" s="1"/>
  <c r="L146" i="21"/>
  <c r="L28" i="21"/>
  <c r="L40" i="21"/>
  <c r="L35" i="21"/>
  <c r="L271" i="21"/>
  <c r="L277" i="21"/>
  <c r="L281" i="21" s="1"/>
  <c r="K156" i="22"/>
  <c r="K157" i="22" s="1"/>
  <c r="K183" i="22"/>
  <c r="K190" i="22" s="1"/>
  <c r="K197" i="21"/>
  <c r="K198" i="21" s="1"/>
  <c r="L134" i="12"/>
  <c r="L135" i="12" s="1"/>
  <c r="L146" i="12"/>
  <c r="L141" i="12"/>
  <c r="L22" i="12"/>
  <c r="L24" i="12" s="1"/>
  <c r="L27" i="12"/>
  <c r="K201" i="23"/>
  <c r="K159" i="21"/>
  <c r="K184" i="21"/>
  <c r="K191" i="21" s="1"/>
  <c r="K214" i="12"/>
  <c r="K216" i="12" s="1"/>
  <c r="L28" i="23"/>
  <c r="L29" i="23" s="1"/>
  <c r="L35" i="23"/>
  <c r="L40" i="23"/>
  <c r="L35" i="22"/>
  <c r="L28" i="22"/>
  <c r="L29" i="22" s="1"/>
  <c r="L40" i="22"/>
  <c r="L271" i="24"/>
  <c r="L277" i="24"/>
  <c r="L281" i="24" s="1"/>
  <c r="L270" i="22"/>
  <c r="L276" i="22"/>
  <c r="L280" i="22" s="1"/>
  <c r="L256" i="12"/>
  <c r="L245" i="12"/>
  <c r="L246" i="12" s="1"/>
  <c r="L261" i="12"/>
  <c r="L263" i="12" s="1"/>
  <c r="L267" i="12" s="1"/>
  <c r="L268" i="12" s="1"/>
  <c r="K108" i="21"/>
  <c r="L86" i="23"/>
  <c r="L91" i="23" s="1"/>
  <c r="L79" i="23"/>
  <c r="L80" i="23" s="1"/>
  <c r="N29" i="16"/>
  <c r="N30" i="16" s="1"/>
  <c r="N55" i="16" s="1"/>
  <c r="N52" i="16"/>
  <c r="N53" i="16" s="1"/>
  <c r="N56" i="16" s="1"/>
  <c r="N116" i="16"/>
  <c r="N117" i="16" s="1"/>
  <c r="N120" i="16" s="1"/>
  <c r="N126" i="16"/>
  <c r="N62" i="16"/>
  <c r="N93" i="16"/>
  <c r="N94" i="16" s="1"/>
  <c r="N119" i="16" s="1"/>
  <c r="N52" i="8"/>
  <c r="N54" i="8" s="1"/>
  <c r="N35" i="8"/>
  <c r="N34" i="8"/>
  <c r="L148" i="12"/>
  <c r="L152" i="12" s="1"/>
  <c r="L153" i="12" s="1"/>
  <c r="K201" i="21"/>
  <c r="L39" i="23"/>
  <c r="L42" i="23" s="1"/>
  <c r="L47" i="23" s="1"/>
  <c r="L48" i="23" s="1"/>
  <c r="L52" i="23" s="1"/>
  <c r="L39" i="22"/>
  <c r="L42" i="22" s="1"/>
  <c r="L47" i="22" s="1"/>
  <c r="L48" i="22" s="1"/>
  <c r="L52" i="22" s="1"/>
  <c r="K303" i="12"/>
  <c r="K304" i="12" s="1"/>
  <c r="K316" i="12"/>
  <c r="N138" i="24"/>
  <c r="N253" i="24"/>
  <c r="N83" i="24"/>
  <c r="N32" i="24"/>
  <c r="N17" i="24"/>
  <c r="N19" i="24" s="1"/>
  <c r="N83" i="23"/>
  <c r="N253" i="23"/>
  <c r="N32" i="23"/>
  <c r="N138" i="23"/>
  <c r="N253" i="22"/>
  <c r="N83" i="22"/>
  <c r="N138" i="22"/>
  <c r="N253" i="12"/>
  <c r="N17" i="22"/>
  <c r="N19" i="22" s="1"/>
  <c r="N83" i="12"/>
  <c r="N32" i="22"/>
  <c r="N253" i="21"/>
  <c r="N17" i="21"/>
  <c r="N19" i="21" s="1"/>
  <c r="N17" i="23"/>
  <c r="N19" i="23" s="1"/>
  <c r="N32" i="12"/>
  <c r="N32" i="21"/>
  <c r="N83" i="21"/>
  <c r="N17" i="12"/>
  <c r="N19" i="12" s="1"/>
  <c r="N138" i="21"/>
  <c r="N138" i="12"/>
  <c r="K316" i="21"/>
  <c r="K303" i="21"/>
  <c r="K304" i="21" s="1"/>
  <c r="L78" i="21"/>
  <c r="L73" i="21"/>
  <c r="L75" i="21" s="1"/>
  <c r="L90" i="21"/>
  <c r="K197" i="24"/>
  <c r="K198" i="24" s="1"/>
  <c r="L39" i="21"/>
  <c r="L29" i="21"/>
  <c r="L86" i="12"/>
  <c r="L91" i="12" s="1"/>
  <c r="L93" i="12" s="1"/>
  <c r="L98" i="12" s="1"/>
  <c r="L99" i="12" s="1"/>
  <c r="L107" i="12" s="1"/>
  <c r="L186" i="12" s="1"/>
  <c r="L193" i="12" s="1"/>
  <c r="L79" i="12"/>
  <c r="L80" i="12" s="1"/>
  <c r="L93" i="23"/>
  <c r="L98" i="23" s="1"/>
  <c r="L99" i="23" s="1"/>
  <c r="L107" i="23" s="1"/>
  <c r="L186" i="23" s="1"/>
  <c r="L193" i="23" s="1"/>
  <c r="L201" i="23" s="1"/>
  <c r="O26" i="8"/>
  <c r="O2" i="7"/>
  <c r="O23" i="8"/>
  <c r="N50" i="8"/>
  <c r="L148" i="21"/>
  <c r="L152" i="21" s="1"/>
  <c r="L153" i="21" s="1"/>
  <c r="K316" i="23"/>
  <c r="K303" i="23"/>
  <c r="L145" i="22"/>
  <c r="L133" i="22"/>
  <c r="L128" i="22"/>
  <c r="L130" i="22" s="1"/>
  <c r="K303" i="24"/>
  <c r="K304" i="24" s="1"/>
  <c r="K316" i="24"/>
  <c r="K198" i="22"/>
  <c r="K200" i="12"/>
  <c r="L79" i="22"/>
  <c r="L80" i="22" s="1"/>
  <c r="L86" i="22"/>
  <c r="L91" i="22" s="1"/>
  <c r="L93" i="22" s="1"/>
  <c r="L98" i="22" s="1"/>
  <c r="L99" i="22" s="1"/>
  <c r="L107" i="22" s="1"/>
  <c r="L186" i="22" s="1"/>
  <c r="L193" i="22" s="1"/>
  <c r="L128" i="23"/>
  <c r="L130" i="23" s="1"/>
  <c r="L145" i="23"/>
  <c r="L133" i="23"/>
  <c r="M69" i="24"/>
  <c r="M70" i="24" s="1"/>
  <c r="M74" i="24" s="1"/>
  <c r="M75" i="24" s="1"/>
  <c r="M69" i="23"/>
  <c r="M70" i="23" s="1"/>
  <c r="M74" i="23" s="1"/>
  <c r="M75" i="23" s="1"/>
  <c r="M69" i="12"/>
  <c r="M70" i="12" s="1"/>
  <c r="M74" i="12" s="1"/>
  <c r="M75" i="12" s="1"/>
  <c r="M69" i="22"/>
  <c r="M70" i="22" s="1"/>
  <c r="M74" i="22" s="1"/>
  <c r="M75" i="22" s="1"/>
  <c r="M69" i="21"/>
  <c r="M70" i="21" s="1"/>
  <c r="M74" i="21" s="1"/>
  <c r="M75" i="21" s="1"/>
  <c r="L27" i="24"/>
  <c r="L22" i="24"/>
  <c r="L24" i="24" s="1"/>
  <c r="K303" i="22"/>
  <c r="K304" i="22" s="1"/>
  <c r="K316" i="22"/>
  <c r="K159" i="12"/>
  <c r="K184" i="12"/>
  <c r="K191" i="12" s="1"/>
  <c r="L256" i="23"/>
  <c r="L261" i="23"/>
  <c r="L263" i="23" s="1"/>
  <c r="L267" i="23" s="1"/>
  <c r="L268" i="23" s="1"/>
  <c r="L245" i="23"/>
  <c r="L246" i="23" s="1"/>
  <c r="M236" i="24"/>
  <c r="M237" i="24" s="1"/>
  <c r="M240" i="24" s="1"/>
  <c r="M241" i="24" s="1"/>
  <c r="M14" i="24"/>
  <c r="M15" i="24" s="1"/>
  <c r="M23" i="24" s="1"/>
  <c r="M24" i="24" s="1"/>
  <c r="M125" i="24"/>
  <c r="M126" i="24" s="1"/>
  <c r="M129" i="24" s="1"/>
  <c r="M130" i="24" s="1"/>
  <c r="M125" i="23"/>
  <c r="M126" i="23" s="1"/>
  <c r="M129" i="23" s="1"/>
  <c r="M130" i="23" s="1"/>
  <c r="M236" i="23"/>
  <c r="M237" i="23" s="1"/>
  <c r="M240" i="23" s="1"/>
  <c r="M241" i="23" s="1"/>
  <c r="M125" i="12"/>
  <c r="M126" i="12" s="1"/>
  <c r="M129" i="12" s="1"/>
  <c r="M130" i="12" s="1"/>
  <c r="M14" i="23"/>
  <c r="M15" i="23" s="1"/>
  <c r="M23" i="23" s="1"/>
  <c r="M24" i="23" s="1"/>
  <c r="M236" i="22"/>
  <c r="M237" i="22" s="1"/>
  <c r="M240" i="22" s="1"/>
  <c r="M241" i="22" s="1"/>
  <c r="M125" i="21"/>
  <c r="M126" i="21" s="1"/>
  <c r="M129" i="21" s="1"/>
  <c r="M130" i="21" s="1"/>
  <c r="M14" i="21"/>
  <c r="M15" i="21" s="1"/>
  <c r="M23" i="21" s="1"/>
  <c r="M24" i="21" s="1"/>
  <c r="M236" i="12"/>
  <c r="M237" i="12" s="1"/>
  <c r="M240" i="12" s="1"/>
  <c r="M241" i="12" s="1"/>
  <c r="M236" i="21"/>
  <c r="M237" i="21" s="1"/>
  <c r="M240" i="21" s="1"/>
  <c r="M241" i="21" s="1"/>
  <c r="M125" i="22"/>
  <c r="M126" i="22" s="1"/>
  <c r="M129" i="22" s="1"/>
  <c r="M130" i="22" s="1"/>
  <c r="M14" i="12"/>
  <c r="M15" i="12" s="1"/>
  <c r="M23" i="12" s="1"/>
  <c r="M24" i="12" s="1"/>
  <c r="M14" i="22"/>
  <c r="M15" i="22" s="1"/>
  <c r="M23" i="22" s="1"/>
  <c r="M24" i="22" s="1"/>
  <c r="K156" i="23"/>
  <c r="K157" i="23" s="1"/>
  <c r="K183" i="23"/>
  <c r="K190" i="23" s="1"/>
  <c r="L272" i="22" l="1"/>
  <c r="L278" i="22" s="1"/>
  <c r="L282" i="22" s="1"/>
  <c r="K202" i="21"/>
  <c r="K219" i="21" s="1"/>
  <c r="K221" i="21" s="1"/>
  <c r="L201" i="12"/>
  <c r="L51" i="22"/>
  <c r="L53" i="22" s="1"/>
  <c r="L36" i="22"/>
  <c r="L87" i="23"/>
  <c r="L106" i="23"/>
  <c r="L201" i="22"/>
  <c r="K317" i="22"/>
  <c r="L106" i="22"/>
  <c r="L87" i="22"/>
  <c r="K317" i="21"/>
  <c r="L155" i="21"/>
  <c r="L142" i="21"/>
  <c r="L182" i="21"/>
  <c r="L189" i="21" s="1"/>
  <c r="K317" i="24"/>
  <c r="L106" i="12"/>
  <c r="L87" i="12"/>
  <c r="L182" i="24"/>
  <c r="L189" i="24" s="1"/>
  <c r="L155" i="24"/>
  <c r="L142" i="24"/>
  <c r="L39" i="12"/>
  <c r="M141" i="24"/>
  <c r="M146" i="24"/>
  <c r="M134" i="24"/>
  <c r="M135" i="24" s="1"/>
  <c r="L183" i="21"/>
  <c r="L190" i="21" s="1"/>
  <c r="L156" i="21"/>
  <c r="L42" i="21"/>
  <c r="L47" i="21" s="1"/>
  <c r="L48" i="21" s="1"/>
  <c r="L52" i="21" s="1"/>
  <c r="M141" i="22"/>
  <c r="M146" i="22"/>
  <c r="M134" i="22"/>
  <c r="M135" i="22" s="1"/>
  <c r="N101" i="24"/>
  <c r="N101" i="23"/>
  <c r="N101" i="12"/>
  <c r="N101" i="21"/>
  <c r="N101" i="22"/>
  <c r="N53" i="8"/>
  <c r="N64" i="8"/>
  <c r="L156" i="12"/>
  <c r="L183" i="12"/>
  <c r="L190" i="12" s="1"/>
  <c r="L290" i="22"/>
  <c r="L292" i="22" s="1"/>
  <c r="L290" i="24"/>
  <c r="L292" i="24" s="1"/>
  <c r="L86" i="24"/>
  <c r="L91" i="24" s="1"/>
  <c r="L79" i="24"/>
  <c r="L80" i="24" s="1"/>
  <c r="M261" i="23"/>
  <c r="M256" i="23"/>
  <c r="M258" i="23" s="1"/>
  <c r="M245" i="23"/>
  <c r="M246" i="23" s="1"/>
  <c r="L51" i="23"/>
  <c r="L53" i="23" s="1"/>
  <c r="L36" i="23"/>
  <c r="N67" i="8"/>
  <c r="N68" i="8" s="1"/>
  <c r="L183" i="24"/>
  <c r="L190" i="24" s="1"/>
  <c r="L156" i="24"/>
  <c r="L182" i="12"/>
  <c r="L189" i="12" s="1"/>
  <c r="L155" i="12"/>
  <c r="L142" i="12"/>
  <c r="N57" i="16"/>
  <c r="N60" i="16" s="1"/>
  <c r="N63" i="16" s="1"/>
  <c r="N65" i="16" s="1"/>
  <c r="N67" i="16" s="1"/>
  <c r="N69" i="16" s="1"/>
  <c r="N71" i="16" s="1"/>
  <c r="M245" i="21"/>
  <c r="M246" i="21" s="1"/>
  <c r="M256" i="21"/>
  <c r="M258" i="21" s="1"/>
  <c r="M261" i="21"/>
  <c r="L276" i="23"/>
  <c r="L280" i="23" s="1"/>
  <c r="L270" i="23"/>
  <c r="M79" i="21"/>
  <c r="M80" i="21" s="1"/>
  <c r="M86" i="21"/>
  <c r="K214" i="24"/>
  <c r="K216" i="24" s="1"/>
  <c r="K204" i="24"/>
  <c r="L290" i="21"/>
  <c r="L292" i="21" s="1"/>
  <c r="K205" i="12"/>
  <c r="L141" i="23"/>
  <c r="L146" i="23"/>
  <c r="L148" i="23" s="1"/>
  <c r="L152" i="23" s="1"/>
  <c r="L153" i="23" s="1"/>
  <c r="L134" i="23"/>
  <c r="L135" i="23" s="1"/>
  <c r="M40" i="22"/>
  <c r="M28" i="22"/>
  <c r="M29" i="22" s="1"/>
  <c r="M35" i="22"/>
  <c r="K214" i="23"/>
  <c r="K216" i="23" s="1"/>
  <c r="M261" i="24"/>
  <c r="M245" i="24"/>
  <c r="M246" i="24" s="1"/>
  <c r="M256" i="24"/>
  <c r="M258" i="24" s="1"/>
  <c r="M245" i="12"/>
  <c r="M246" i="12" s="1"/>
  <c r="M261" i="12"/>
  <c r="M256" i="12"/>
  <c r="M258" i="12" s="1"/>
  <c r="L277" i="23"/>
  <c r="L281" i="23" s="1"/>
  <c r="L271" i="23"/>
  <c r="M79" i="22"/>
  <c r="M80" i="22" s="1"/>
  <c r="M86" i="22"/>
  <c r="L134" i="22"/>
  <c r="L146" i="22"/>
  <c r="L141" i="22"/>
  <c r="N45" i="8"/>
  <c r="O46" i="8" s="1"/>
  <c r="L296" i="24"/>
  <c r="L298" i="24" s="1"/>
  <c r="K310" i="12"/>
  <c r="K320" i="12" s="1"/>
  <c r="K224" i="12"/>
  <c r="L272" i="21"/>
  <c r="L271" i="12"/>
  <c r="L277" i="12"/>
  <c r="L281" i="12" s="1"/>
  <c r="K219" i="12"/>
  <c r="K221" i="12" s="1"/>
  <c r="K200" i="23"/>
  <c r="K202" i="23" s="1"/>
  <c r="M35" i="21"/>
  <c r="M28" i="21"/>
  <c r="M29" i="21" s="1"/>
  <c r="M40" i="21"/>
  <c r="M86" i="12"/>
  <c r="M79" i="12"/>
  <c r="M80" i="12" s="1"/>
  <c r="L135" i="22"/>
  <c r="N57" i="8"/>
  <c r="K214" i="21"/>
  <c r="K216" i="21" s="1"/>
  <c r="K205" i="23"/>
  <c r="L296" i="22"/>
  <c r="L298" i="22" s="1"/>
  <c r="M146" i="12"/>
  <c r="M141" i="12"/>
  <c r="M134" i="12"/>
  <c r="M135" i="12" s="1"/>
  <c r="L35" i="24"/>
  <c r="L28" i="24"/>
  <c r="L29" i="24" s="1"/>
  <c r="L40" i="24"/>
  <c r="M35" i="24"/>
  <c r="M28" i="24"/>
  <c r="M29" i="24" s="1"/>
  <c r="M40" i="24"/>
  <c r="O2" i="9"/>
  <c r="O2" i="20"/>
  <c r="O2" i="24"/>
  <c r="O2" i="23"/>
  <c r="O2" i="22"/>
  <c r="O39" i="8"/>
  <c r="O40" i="8" s="1"/>
  <c r="O2" i="12"/>
  <c r="O33" i="8"/>
  <c r="O2" i="8"/>
  <c r="P22" i="8"/>
  <c r="O2" i="21"/>
  <c r="O49" i="8"/>
  <c r="O84" i="8"/>
  <c r="O86" i="8" s="1"/>
  <c r="O25" i="8"/>
  <c r="O27" i="8" s="1"/>
  <c r="O3" i="7"/>
  <c r="O2" i="16"/>
  <c r="K317" i="12"/>
  <c r="K200" i="22"/>
  <c r="K202" i="22" s="1"/>
  <c r="K184" i="23"/>
  <c r="K191" i="23" s="1"/>
  <c r="K159" i="23"/>
  <c r="K161" i="23" s="1"/>
  <c r="L28" i="12"/>
  <c r="L29" i="12" s="1"/>
  <c r="L35" i="12"/>
  <c r="L40" i="12"/>
  <c r="L39" i="24"/>
  <c r="L42" i="24" s="1"/>
  <c r="L47" i="24" s="1"/>
  <c r="L48" i="24" s="1"/>
  <c r="L52" i="24" s="1"/>
  <c r="M86" i="23"/>
  <c r="M79" i="23"/>
  <c r="M80" i="23" s="1"/>
  <c r="M245" i="22"/>
  <c r="M246" i="22" s="1"/>
  <c r="M256" i="22"/>
  <c r="M258" i="22" s="1"/>
  <c r="M261" i="22"/>
  <c r="K204" i="12"/>
  <c r="M79" i="24"/>
  <c r="M80" i="24" s="1"/>
  <c r="M86" i="24"/>
  <c r="K214" i="22"/>
  <c r="K216" i="22" s="1"/>
  <c r="L86" i="21"/>
  <c r="L91" i="21" s="1"/>
  <c r="L93" i="21" s="1"/>
  <c r="L98" i="21" s="1"/>
  <c r="L99" i="21" s="1"/>
  <c r="L107" i="21" s="1"/>
  <c r="L186" i="21" s="1"/>
  <c r="L193" i="21" s="1"/>
  <c r="L79" i="21"/>
  <c r="N266" i="24"/>
  <c r="N151" i="24"/>
  <c r="N97" i="24"/>
  <c r="N266" i="23"/>
  <c r="N151" i="23"/>
  <c r="N46" i="24"/>
  <c r="N266" i="22"/>
  <c r="N46" i="23"/>
  <c r="N46" i="22"/>
  <c r="N97" i="23"/>
  <c r="N266" i="12"/>
  <c r="N97" i="22"/>
  <c r="N151" i="12"/>
  <c r="N266" i="21"/>
  <c r="N151" i="22"/>
  <c r="N97" i="12"/>
  <c r="N46" i="12"/>
  <c r="N97" i="21"/>
  <c r="N46" i="21"/>
  <c r="N58" i="8"/>
  <c r="N151" i="21"/>
  <c r="K160" i="21"/>
  <c r="K161" i="21" s="1"/>
  <c r="K187" i="21"/>
  <c r="K194" i="21" s="1"/>
  <c r="K115" i="21"/>
  <c r="K204" i="21"/>
  <c r="K184" i="22"/>
  <c r="K191" i="22" s="1"/>
  <c r="K159" i="22"/>
  <c r="K161" i="22" s="1"/>
  <c r="K161" i="12"/>
  <c r="K160" i="24"/>
  <c r="K161" i="24" s="1"/>
  <c r="K187" i="24"/>
  <c r="K194" i="24" s="1"/>
  <c r="K115" i="24"/>
  <c r="K317" i="23"/>
  <c r="L276" i="12"/>
  <c r="L280" i="12" s="1"/>
  <c r="L270" i="12"/>
  <c r="M146" i="23"/>
  <c r="M134" i="23"/>
  <c r="M135" i="23" s="1"/>
  <c r="M141" i="23"/>
  <c r="L51" i="21"/>
  <c r="L36" i="21"/>
  <c r="M28" i="12"/>
  <c r="M29" i="12" s="1"/>
  <c r="M35" i="12"/>
  <c r="M40" i="12"/>
  <c r="L278" i="24"/>
  <c r="L282" i="24" s="1"/>
  <c r="M146" i="21"/>
  <c r="M141" i="21"/>
  <c r="M134" i="21"/>
  <c r="M135" i="21" s="1"/>
  <c r="L148" i="22"/>
  <c r="L152" i="22" s="1"/>
  <c r="L153" i="22" s="1"/>
  <c r="M40" i="23"/>
  <c r="M28" i="23"/>
  <c r="M29" i="23" s="1"/>
  <c r="M35" i="23"/>
  <c r="L80" i="21"/>
  <c r="N121" i="16"/>
  <c r="N124" i="16" s="1"/>
  <c r="N127" i="16" s="1"/>
  <c r="N129" i="16" s="1"/>
  <c r="N131" i="16" s="1"/>
  <c r="N133" i="16" s="1"/>
  <c r="N135" i="16" s="1"/>
  <c r="L296" i="21"/>
  <c r="L298" i="21" s="1"/>
  <c r="L93" i="24"/>
  <c r="L98" i="24" s="1"/>
  <c r="L99" i="24" s="1"/>
  <c r="L107" i="24" s="1"/>
  <c r="L186" i="24" s="1"/>
  <c r="L193" i="24" s="1"/>
  <c r="L201" i="24" s="1"/>
  <c r="K201" i="24"/>
  <c r="K202" i="24" s="1"/>
  <c r="L272" i="12" l="1"/>
  <c r="L278" i="12" s="1"/>
  <c r="L282" i="12" s="1"/>
  <c r="L157" i="12"/>
  <c r="L272" i="23"/>
  <c r="K219" i="23"/>
  <c r="K221" i="23" s="1"/>
  <c r="L183" i="23"/>
  <c r="L190" i="23" s="1"/>
  <c r="L156" i="23"/>
  <c r="L106" i="24"/>
  <c r="L87" i="24"/>
  <c r="L51" i="12"/>
  <c r="L53" i="12" s="1"/>
  <c r="L36" i="12"/>
  <c r="L155" i="23"/>
  <c r="L182" i="23"/>
  <c r="L189" i="23" s="1"/>
  <c r="L142" i="23"/>
  <c r="K163" i="23"/>
  <c r="K165" i="23" s="1"/>
  <c r="L51" i="24"/>
  <c r="L53" i="24" s="1"/>
  <c r="L36" i="24"/>
  <c r="K219" i="24"/>
  <c r="K221" i="24" s="1"/>
  <c r="M142" i="21"/>
  <c r="M143" i="21" s="1"/>
  <c r="M182" i="21"/>
  <c r="M189" i="21" s="1"/>
  <c r="M196" i="21" s="1"/>
  <c r="M155" i="21"/>
  <c r="K310" i="22"/>
  <c r="K320" i="22" s="1"/>
  <c r="K224" i="22"/>
  <c r="K311" i="21"/>
  <c r="K321" i="21" s="1"/>
  <c r="K225" i="21"/>
  <c r="L303" i="24"/>
  <c r="L316" i="24"/>
  <c r="M262" i="12"/>
  <c r="M263" i="12" s="1"/>
  <c r="M267" i="12" s="1"/>
  <c r="M268" i="12" s="1"/>
  <c r="N255" i="12"/>
  <c r="M270" i="21"/>
  <c r="M276" i="21"/>
  <c r="M280" i="21" s="1"/>
  <c r="L200" i="12"/>
  <c r="L202" i="12" s="1"/>
  <c r="M142" i="22"/>
  <c r="M155" i="22"/>
  <c r="M182" i="22"/>
  <c r="M189" i="22" s="1"/>
  <c r="M196" i="22" s="1"/>
  <c r="K163" i="22"/>
  <c r="K165" i="22" s="1"/>
  <c r="M91" i="24"/>
  <c r="O253" i="24"/>
  <c r="O138" i="24"/>
  <c r="O32" i="24"/>
  <c r="O17" i="24"/>
  <c r="O19" i="24" s="1"/>
  <c r="O83" i="24"/>
  <c r="O138" i="23"/>
  <c r="O83" i="23"/>
  <c r="O32" i="23"/>
  <c r="O17" i="23"/>
  <c r="O19" i="23" s="1"/>
  <c r="O17" i="22"/>
  <c r="O19" i="22" s="1"/>
  <c r="O253" i="23"/>
  <c r="O138" i="22"/>
  <c r="O83" i="22"/>
  <c r="O138" i="12"/>
  <c r="O253" i="12"/>
  <c r="O253" i="22"/>
  <c r="O138" i="21"/>
  <c r="O83" i="12"/>
  <c r="O32" i="12"/>
  <c r="O17" i="21"/>
  <c r="O19" i="21" s="1"/>
  <c r="O32" i="21"/>
  <c r="O83" i="21"/>
  <c r="O32" i="22"/>
  <c r="O17" i="12"/>
  <c r="O19" i="12" s="1"/>
  <c r="O253" i="21"/>
  <c r="K310" i="21"/>
  <c r="K320" i="21" s="1"/>
  <c r="K224" i="21"/>
  <c r="K226" i="21" s="1"/>
  <c r="N236" i="24"/>
  <c r="N237" i="24" s="1"/>
  <c r="N240" i="24" s="1"/>
  <c r="N14" i="24"/>
  <c r="N15" i="24" s="1"/>
  <c r="N23" i="24" s="1"/>
  <c r="N125" i="23"/>
  <c r="N126" i="23" s="1"/>
  <c r="N129" i="23" s="1"/>
  <c r="N125" i="24"/>
  <c r="N126" i="24" s="1"/>
  <c r="N129" i="24" s="1"/>
  <c r="N14" i="23"/>
  <c r="N15" i="23" s="1"/>
  <c r="N23" i="23" s="1"/>
  <c r="N14" i="22"/>
  <c r="N15" i="22" s="1"/>
  <c r="N23" i="22" s="1"/>
  <c r="N236" i="23"/>
  <c r="N237" i="23" s="1"/>
  <c r="N240" i="23" s="1"/>
  <c r="N125" i="12"/>
  <c r="N126" i="12" s="1"/>
  <c r="N129" i="12" s="1"/>
  <c r="N236" i="22"/>
  <c r="N237" i="22" s="1"/>
  <c r="N240" i="22" s="1"/>
  <c r="N125" i="22"/>
  <c r="N126" i="22" s="1"/>
  <c r="N129" i="22" s="1"/>
  <c r="N14" i="12"/>
  <c r="N15" i="12" s="1"/>
  <c r="N23" i="12" s="1"/>
  <c r="N236" i="12"/>
  <c r="N237" i="12" s="1"/>
  <c r="N240" i="12" s="1"/>
  <c r="N236" i="21"/>
  <c r="N237" i="21" s="1"/>
  <c r="N240" i="21" s="1"/>
  <c r="N125" i="21"/>
  <c r="N126" i="21" s="1"/>
  <c r="N129" i="21" s="1"/>
  <c r="N14" i="21"/>
  <c r="N15" i="21" s="1"/>
  <c r="N23" i="21" s="1"/>
  <c r="M276" i="23"/>
  <c r="M280" i="23" s="1"/>
  <c r="M290" i="23" s="1"/>
  <c r="M292" i="23" s="1"/>
  <c r="M302" i="23" s="1"/>
  <c r="M270" i="23"/>
  <c r="L157" i="24"/>
  <c r="L108" i="22"/>
  <c r="L185" i="22"/>
  <c r="L192" i="22" s="1"/>
  <c r="O29" i="16"/>
  <c r="O30" i="16" s="1"/>
  <c r="O55" i="16" s="1"/>
  <c r="O52" i="16"/>
  <c r="O53" i="16" s="1"/>
  <c r="O56" i="16" s="1"/>
  <c r="O52" i="8"/>
  <c r="O54" i="8" s="1"/>
  <c r="O62" i="16"/>
  <c r="O116" i="16"/>
  <c r="O117" i="16" s="1"/>
  <c r="O120" i="16" s="1"/>
  <c r="O93" i="16"/>
  <c r="O94" i="16" s="1"/>
  <c r="O119" i="16" s="1"/>
  <c r="O121" i="16" s="1"/>
  <c r="O124" i="16" s="1"/>
  <c r="O127" i="16" s="1"/>
  <c r="O129" i="16" s="1"/>
  <c r="O131" i="16" s="1"/>
  <c r="O133" i="16" s="1"/>
  <c r="O135" i="16" s="1"/>
  <c r="O126" i="16"/>
  <c r="N255" i="23"/>
  <c r="M262" i="23"/>
  <c r="L316" i="21"/>
  <c r="L303" i="21"/>
  <c r="L184" i="12"/>
  <c r="L191" i="12" s="1"/>
  <c r="L159" i="12"/>
  <c r="K311" i="12"/>
  <c r="K321" i="12" s="1"/>
  <c r="K225" i="12"/>
  <c r="K226" i="12" s="1"/>
  <c r="M270" i="24"/>
  <c r="M276" i="24"/>
  <c r="M280" i="24" s="1"/>
  <c r="L196" i="12"/>
  <c r="M91" i="21"/>
  <c r="L200" i="24"/>
  <c r="L202" i="24" s="1"/>
  <c r="L200" i="21"/>
  <c r="L185" i="23"/>
  <c r="L192" i="23" s="1"/>
  <c r="L108" i="23"/>
  <c r="N59" i="8"/>
  <c r="L108" i="12"/>
  <c r="L185" i="12"/>
  <c r="L192" i="12" s="1"/>
  <c r="K224" i="24"/>
  <c r="K310" i="24"/>
  <c r="K320" i="24" s="1"/>
  <c r="M51" i="12"/>
  <c r="M36" i="12"/>
  <c r="K205" i="24"/>
  <c r="K206" i="24" s="1"/>
  <c r="K205" i="21"/>
  <c r="K206" i="21" s="1"/>
  <c r="M270" i="22"/>
  <c r="M276" i="22"/>
  <c r="M280" i="22" s="1"/>
  <c r="O50" i="8"/>
  <c r="L142" i="22"/>
  <c r="L182" i="22"/>
  <c r="L189" i="22" s="1"/>
  <c r="L155" i="22"/>
  <c r="L278" i="21"/>
  <c r="L282" i="21" s="1"/>
  <c r="K310" i="23"/>
  <c r="K320" i="23" s="1"/>
  <c r="K224" i="23"/>
  <c r="K206" i="12"/>
  <c r="M106" i="21"/>
  <c r="M87" i="21"/>
  <c r="M88" i="21" s="1"/>
  <c r="M155" i="24"/>
  <c r="M182" i="24"/>
  <c r="M189" i="24" s="1"/>
  <c r="M196" i="24" s="1"/>
  <c r="M142" i="24"/>
  <c r="L196" i="21"/>
  <c r="L290" i="12"/>
  <c r="L292" i="12" s="1"/>
  <c r="L201" i="21"/>
  <c r="M270" i="12"/>
  <c r="M276" i="12"/>
  <c r="M280" i="12" s="1"/>
  <c r="M290" i="12" s="1"/>
  <c r="M292" i="12" s="1"/>
  <c r="M302" i="12" s="1"/>
  <c r="L196" i="24"/>
  <c r="M262" i="24"/>
  <c r="N255" i="24"/>
  <c r="L296" i="12"/>
  <c r="L298" i="12" s="1"/>
  <c r="L87" i="21"/>
  <c r="L106" i="21"/>
  <c r="N255" i="22"/>
  <c r="M262" i="22"/>
  <c r="M263" i="22" s="1"/>
  <c r="M267" i="22" s="1"/>
  <c r="M268" i="22" s="1"/>
  <c r="K163" i="24"/>
  <c r="K165" i="24" s="1"/>
  <c r="K163" i="21"/>
  <c r="K165" i="21" s="1"/>
  <c r="M87" i="23"/>
  <c r="M88" i="23" s="1"/>
  <c r="M106" i="23"/>
  <c r="M106" i="12"/>
  <c r="M87" i="12"/>
  <c r="M88" i="12" s="1"/>
  <c r="M91" i="22"/>
  <c r="L278" i="23"/>
  <c r="L282" i="23" s="1"/>
  <c r="M87" i="24"/>
  <c r="M88" i="24" s="1"/>
  <c r="M106" i="24"/>
  <c r="M155" i="12"/>
  <c r="M142" i="12"/>
  <c r="M143" i="12" s="1"/>
  <c r="M182" i="12"/>
  <c r="M189" i="12" s="1"/>
  <c r="M196" i="12" s="1"/>
  <c r="N177" i="24"/>
  <c r="N177" i="23"/>
  <c r="N177" i="22"/>
  <c r="N177" i="12"/>
  <c r="N177" i="21"/>
  <c r="O65" i="8"/>
  <c r="M37" i="12"/>
  <c r="K204" i="23"/>
  <c r="K206" i="23" s="1"/>
  <c r="M51" i="23"/>
  <c r="M36" i="23"/>
  <c r="M37" i="23" s="1"/>
  <c r="L53" i="21"/>
  <c r="M91" i="23"/>
  <c r="K219" i="22"/>
  <c r="K221" i="22" s="1"/>
  <c r="P26" i="8"/>
  <c r="P2" i="7"/>
  <c r="P23" i="8"/>
  <c r="M36" i="24"/>
  <c r="M51" i="24"/>
  <c r="L316" i="22"/>
  <c r="L303" i="22"/>
  <c r="M91" i="12"/>
  <c r="M106" i="22"/>
  <c r="M87" i="22"/>
  <c r="M88" i="22" s="1"/>
  <c r="M37" i="22"/>
  <c r="L290" i="23"/>
  <c r="L292" i="23" s="1"/>
  <c r="L302" i="24"/>
  <c r="L304" i="24" s="1"/>
  <c r="M143" i="24"/>
  <c r="L157" i="21"/>
  <c r="L61" i="22"/>
  <c r="L114" i="22" s="1"/>
  <c r="M263" i="24"/>
  <c r="M267" i="24" s="1"/>
  <c r="M268" i="24" s="1"/>
  <c r="O4" i="20"/>
  <c r="O4" i="9"/>
  <c r="O4" i="24"/>
  <c r="O4" i="22"/>
  <c r="O4" i="23"/>
  <c r="O4" i="21"/>
  <c r="O4" i="12"/>
  <c r="O4" i="16"/>
  <c r="O5" i="7"/>
  <c r="O4" i="8"/>
  <c r="K163" i="12"/>
  <c r="K165" i="12" s="1"/>
  <c r="M37" i="24"/>
  <c r="K15" i="20"/>
  <c r="M51" i="22"/>
  <c r="M36" i="22"/>
  <c r="L302" i="21"/>
  <c r="L304" i="21" s="1"/>
  <c r="K204" i="22"/>
  <c r="K206" i="22" s="1"/>
  <c r="M143" i="22"/>
  <c r="M263" i="23"/>
  <c r="M267" i="23" s="1"/>
  <c r="M268" i="23" s="1"/>
  <c r="N69" i="24"/>
  <c r="N70" i="24" s="1"/>
  <c r="N74" i="24" s="1"/>
  <c r="N69" i="23"/>
  <c r="N70" i="23" s="1"/>
  <c r="N74" i="23" s="1"/>
  <c r="N69" i="12"/>
  <c r="N70" i="12" s="1"/>
  <c r="N74" i="12" s="1"/>
  <c r="N69" i="21"/>
  <c r="N70" i="21" s="1"/>
  <c r="N74" i="21" s="1"/>
  <c r="N69" i="22"/>
  <c r="N70" i="22" s="1"/>
  <c r="N74" i="22" s="1"/>
  <c r="L156" i="22"/>
  <c r="L183" i="22"/>
  <c r="L190" i="22" s="1"/>
  <c r="M155" i="23"/>
  <c r="M182" i="23"/>
  <c r="M189" i="23" s="1"/>
  <c r="M196" i="23" s="1"/>
  <c r="M142" i="23"/>
  <c r="M143" i="23" s="1"/>
  <c r="O34" i="8"/>
  <c r="O45" i="8" s="1"/>
  <c r="P46" i="8" s="1"/>
  <c r="O35" i="8"/>
  <c r="O57" i="8" s="1"/>
  <c r="M51" i="21"/>
  <c r="M36" i="21"/>
  <c r="M37" i="21" s="1"/>
  <c r="L296" i="23"/>
  <c r="L298" i="23" s="1"/>
  <c r="N255" i="21"/>
  <c r="M262" i="21"/>
  <c r="M263" i="21" s="1"/>
  <c r="M267" i="21" s="1"/>
  <c r="M268" i="21" s="1"/>
  <c r="L61" i="23"/>
  <c r="L114" i="23" s="1"/>
  <c r="L302" i="22"/>
  <c r="L42" i="12"/>
  <c r="L47" i="12" s="1"/>
  <c r="L48" i="12" s="1"/>
  <c r="L52" i="12" s="1"/>
  <c r="L202" i="21" l="1"/>
  <c r="O57" i="16"/>
  <c r="O60" i="16" s="1"/>
  <c r="O63" i="16" s="1"/>
  <c r="O65" i="16" s="1"/>
  <c r="O67" i="16" s="1"/>
  <c r="O69" i="16" s="1"/>
  <c r="O71" i="16" s="1"/>
  <c r="L304" i="22"/>
  <c r="L317" i="22" s="1"/>
  <c r="L157" i="23"/>
  <c r="L184" i="23" s="1"/>
  <c r="L191" i="23" s="1"/>
  <c r="M147" i="23"/>
  <c r="M148" i="23" s="1"/>
  <c r="M152" i="23" s="1"/>
  <c r="M153" i="23" s="1"/>
  <c r="N140" i="23"/>
  <c r="M92" i="22"/>
  <c r="M93" i="22" s="1"/>
  <c r="M98" i="22" s="1"/>
  <c r="M99" i="22" s="1"/>
  <c r="M107" i="22" s="1"/>
  <c r="M170" i="22"/>
  <c r="M173" i="22" s="1"/>
  <c r="M102" i="22"/>
  <c r="M103" i="22" s="1"/>
  <c r="N85" i="22"/>
  <c r="M277" i="22"/>
  <c r="M281" i="22" s="1"/>
  <c r="M271" i="22"/>
  <c r="M169" i="23"/>
  <c r="M172" i="23" s="1"/>
  <c r="M41" i="23"/>
  <c r="M42" i="23" s="1"/>
  <c r="M47" i="23" s="1"/>
  <c r="M48" i="23" s="1"/>
  <c r="M52" i="23" s="1"/>
  <c r="M53" i="23" s="1"/>
  <c r="N34" i="23"/>
  <c r="M170" i="24"/>
  <c r="M173" i="24" s="1"/>
  <c r="N85" i="24"/>
  <c r="M92" i="24"/>
  <c r="M93" i="24" s="1"/>
  <c r="M98" i="24" s="1"/>
  <c r="M99" i="24" s="1"/>
  <c r="M107" i="24" s="1"/>
  <c r="M102" i="24"/>
  <c r="M103" i="24" s="1"/>
  <c r="M277" i="21"/>
  <c r="M281" i="21" s="1"/>
  <c r="M271" i="21"/>
  <c r="L219" i="24"/>
  <c r="L221" i="24" s="1"/>
  <c r="M170" i="12"/>
  <c r="M173" i="12" s="1"/>
  <c r="M174" i="12" s="1"/>
  <c r="M176" i="12" s="1"/>
  <c r="M178" i="12" s="1"/>
  <c r="M14" i="20" s="1"/>
  <c r="M92" i="12"/>
  <c r="M93" i="12" s="1"/>
  <c r="M98" i="12" s="1"/>
  <c r="M99" i="12" s="1"/>
  <c r="M107" i="12" s="1"/>
  <c r="M102" i="12"/>
  <c r="M103" i="12" s="1"/>
  <c r="N85" i="12"/>
  <c r="M277" i="12"/>
  <c r="M281" i="12" s="1"/>
  <c r="M271" i="12"/>
  <c r="N34" i="21"/>
  <c r="M169" i="21"/>
  <c r="M172" i="21" s="1"/>
  <c r="M41" i="21"/>
  <c r="M42" i="21" s="1"/>
  <c r="M47" i="21" s="1"/>
  <c r="M48" i="21" s="1"/>
  <c r="M52" i="21" s="1"/>
  <c r="L219" i="12"/>
  <c r="L221" i="12" s="1"/>
  <c r="M170" i="23"/>
  <c r="M173" i="23" s="1"/>
  <c r="M92" i="23"/>
  <c r="M93" i="23" s="1"/>
  <c r="M98" i="23" s="1"/>
  <c r="M99" i="23" s="1"/>
  <c r="M107" i="23" s="1"/>
  <c r="M186" i="23" s="1"/>
  <c r="M193" i="23" s="1"/>
  <c r="M102" i="23"/>
  <c r="M103" i="23" s="1"/>
  <c r="N85" i="23"/>
  <c r="N140" i="12"/>
  <c r="M147" i="12"/>
  <c r="M148" i="12" s="1"/>
  <c r="M152" i="12" s="1"/>
  <c r="M153" i="12" s="1"/>
  <c r="M272" i="12"/>
  <c r="M290" i="22"/>
  <c r="M292" i="22" s="1"/>
  <c r="K16" i="20"/>
  <c r="N239" i="22"/>
  <c r="N241" i="22" s="1"/>
  <c r="N260" i="22"/>
  <c r="N244" i="22"/>
  <c r="M272" i="22"/>
  <c r="M102" i="21"/>
  <c r="M103" i="21" s="1"/>
  <c r="M170" i="21"/>
  <c r="M173" i="21" s="1"/>
  <c r="N85" i="21"/>
  <c r="M92" i="21"/>
  <c r="M290" i="21"/>
  <c r="M292" i="21" s="1"/>
  <c r="K226" i="22"/>
  <c r="M185" i="23"/>
  <c r="M192" i="23" s="1"/>
  <c r="M197" i="23" s="1"/>
  <c r="M198" i="23" s="1"/>
  <c r="M214" i="23" s="1"/>
  <c r="M216" i="23" s="1"/>
  <c r="O67" i="8"/>
  <c r="O68" i="8" s="1"/>
  <c r="L316" i="12"/>
  <c r="L303" i="12"/>
  <c r="O266" i="24"/>
  <c r="O151" i="24"/>
  <c r="O46" i="24"/>
  <c r="O266" i="23"/>
  <c r="O266" i="22"/>
  <c r="O97" i="24"/>
  <c r="O97" i="23"/>
  <c r="O266" i="12"/>
  <c r="O97" i="22"/>
  <c r="O97" i="12"/>
  <c r="O151" i="23"/>
  <c r="O46" i="23"/>
  <c r="O151" i="12"/>
  <c r="O97" i="21"/>
  <c r="O151" i="22"/>
  <c r="O151" i="21"/>
  <c r="O58" i="8"/>
  <c r="O46" i="22"/>
  <c r="O46" i="12"/>
  <c r="O46" i="21"/>
  <c r="O266" i="21"/>
  <c r="L316" i="23"/>
  <c r="L303" i="23"/>
  <c r="M271" i="24"/>
  <c r="M272" i="24" s="1"/>
  <c r="M277" i="24"/>
  <c r="M281" i="24" s="1"/>
  <c r="K312" i="12"/>
  <c r="K322" i="12" s="1"/>
  <c r="K311" i="22"/>
  <c r="K321" i="22" s="1"/>
  <c r="K225" i="22"/>
  <c r="L157" i="22"/>
  <c r="N140" i="21"/>
  <c r="M147" i="21"/>
  <c r="M148" i="21" s="1"/>
  <c r="M152" i="21" s="1"/>
  <c r="M153" i="21" s="1"/>
  <c r="M277" i="23"/>
  <c r="M281" i="23" s="1"/>
  <c r="M271" i="23"/>
  <c r="M272" i="23" s="1"/>
  <c r="L108" i="21"/>
  <c r="L185" i="21"/>
  <c r="L192" i="21" s="1"/>
  <c r="M93" i="21"/>
  <c r="M98" i="21" s="1"/>
  <c r="M99" i="21" s="1"/>
  <c r="M107" i="21" s="1"/>
  <c r="M186" i="21" s="1"/>
  <c r="M193" i="21" s="1"/>
  <c r="L196" i="23"/>
  <c r="M147" i="22"/>
  <c r="M148" i="22" s="1"/>
  <c r="M152" i="22" s="1"/>
  <c r="M153" i="22" s="1"/>
  <c r="N140" i="22"/>
  <c r="N260" i="12"/>
  <c r="N244" i="12"/>
  <c r="N239" i="12"/>
  <c r="N241" i="12" s="1"/>
  <c r="L61" i="12"/>
  <c r="L114" i="12" s="1"/>
  <c r="N260" i="24"/>
  <c r="N244" i="24"/>
  <c r="N239" i="24"/>
  <c r="N241" i="24" s="1"/>
  <c r="L196" i="22"/>
  <c r="L187" i="23"/>
  <c r="L194" i="23" s="1"/>
  <c r="L115" i="23"/>
  <c r="L160" i="23"/>
  <c r="L108" i="24"/>
  <c r="L185" i="24"/>
  <c r="L192" i="24" s="1"/>
  <c r="L317" i="24"/>
  <c r="M169" i="24"/>
  <c r="M172" i="24" s="1"/>
  <c r="N34" i="24"/>
  <c r="M41" i="24"/>
  <c r="M42" i="24" s="1"/>
  <c r="M47" i="24" s="1"/>
  <c r="M48" i="24" s="1"/>
  <c r="M52" i="24" s="1"/>
  <c r="M53" i="24" s="1"/>
  <c r="K21" i="20"/>
  <c r="N244" i="21"/>
  <c r="N239" i="21"/>
  <c r="N241" i="21" s="1"/>
  <c r="N260" i="21"/>
  <c r="L187" i="12"/>
  <c r="L194" i="12" s="1"/>
  <c r="L115" i="12"/>
  <c r="L160" i="12"/>
  <c r="L161" i="12" s="1"/>
  <c r="L302" i="12"/>
  <c r="M185" i="22"/>
  <c r="M192" i="22" s="1"/>
  <c r="M197" i="22" s="1"/>
  <c r="M198" i="22" s="1"/>
  <c r="M214" i="22" s="1"/>
  <c r="M216" i="22" s="1"/>
  <c r="L204" i="12"/>
  <c r="M53" i="21"/>
  <c r="M61" i="21" s="1"/>
  <c r="M114" i="21" s="1"/>
  <c r="L317" i="21"/>
  <c r="L197" i="23"/>
  <c r="M290" i="24"/>
  <c r="M292" i="24" s="1"/>
  <c r="K312" i="21"/>
  <c r="K322" i="21" s="1"/>
  <c r="K311" i="24"/>
  <c r="K321" i="24" s="1"/>
  <c r="K225" i="24"/>
  <c r="K226" i="24" s="1"/>
  <c r="P2" i="9"/>
  <c r="P2" i="20"/>
  <c r="P2" i="24"/>
  <c r="P2" i="23"/>
  <c r="P2" i="22"/>
  <c r="P2" i="12"/>
  <c r="P33" i="8"/>
  <c r="P2" i="8"/>
  <c r="Q22" i="8"/>
  <c r="P39" i="8"/>
  <c r="P40" i="8" s="1"/>
  <c r="P2" i="21"/>
  <c r="P3" i="7"/>
  <c r="P49" i="8"/>
  <c r="P25" i="8"/>
  <c r="P27" i="8" s="1"/>
  <c r="P84" i="8"/>
  <c r="P86" i="8" s="1"/>
  <c r="P2" i="16"/>
  <c r="L219" i="21"/>
  <c r="L221" i="21" s="1"/>
  <c r="L197" i="12"/>
  <c r="L198" i="12" s="1"/>
  <c r="M185" i="24"/>
  <c r="M192" i="24" s="1"/>
  <c r="M197" i="24" s="1"/>
  <c r="M198" i="24" s="1"/>
  <c r="M214" i="24" s="1"/>
  <c r="M216" i="24" s="1"/>
  <c r="N34" i="12"/>
  <c r="M41" i="12"/>
  <c r="M42" i="12" s="1"/>
  <c r="M47" i="12" s="1"/>
  <c r="M48" i="12" s="1"/>
  <c r="M52" i="12" s="1"/>
  <c r="M53" i="12" s="1"/>
  <c r="M61" i="12" s="1"/>
  <c r="M114" i="12" s="1"/>
  <c r="M169" i="12"/>
  <c r="M172" i="12" s="1"/>
  <c r="L159" i="21"/>
  <c r="L184" i="21"/>
  <c r="L191" i="21" s="1"/>
  <c r="L197" i="22"/>
  <c r="K9" i="20"/>
  <c r="L200" i="23"/>
  <c r="L202" i="23" s="1"/>
  <c r="M185" i="12"/>
  <c r="M192" i="12" s="1"/>
  <c r="M197" i="12" s="1"/>
  <c r="M198" i="12" s="1"/>
  <c r="M214" i="12" s="1"/>
  <c r="M216" i="12" s="1"/>
  <c r="M272" i="21"/>
  <c r="N3" i="9"/>
  <c r="N3" i="20"/>
  <c r="N3" i="24"/>
  <c r="N3" i="23"/>
  <c r="N3" i="22"/>
  <c r="N3" i="16"/>
  <c r="N4" i="7"/>
  <c r="N3" i="21"/>
  <c r="N3" i="8"/>
  <c r="N3" i="12"/>
  <c r="O59" i="8"/>
  <c r="M147" i="24"/>
  <c r="M148" i="24" s="1"/>
  <c r="M152" i="24" s="1"/>
  <c r="M153" i="24" s="1"/>
  <c r="N140" i="24"/>
  <c r="L61" i="21"/>
  <c r="L114" i="21" s="1"/>
  <c r="O101" i="24"/>
  <c r="O101" i="23"/>
  <c r="O101" i="22"/>
  <c r="O101" i="21"/>
  <c r="O101" i="12"/>
  <c r="O64" i="8"/>
  <c r="O53" i="8"/>
  <c r="N260" i="23"/>
  <c r="N244" i="23"/>
  <c r="N239" i="23"/>
  <c r="N241" i="23" s="1"/>
  <c r="L187" i="22"/>
  <c r="L194" i="22" s="1"/>
  <c r="L115" i="22"/>
  <c r="L160" i="22"/>
  <c r="L61" i="24"/>
  <c r="L114" i="24" s="1"/>
  <c r="L302" i="23"/>
  <c r="O69" i="24"/>
  <c r="O70" i="24" s="1"/>
  <c r="O74" i="24" s="1"/>
  <c r="O69" i="23"/>
  <c r="O70" i="23" s="1"/>
  <c r="O74" i="23" s="1"/>
  <c r="O69" i="21"/>
  <c r="O70" i="21" s="1"/>
  <c r="O74" i="21" s="1"/>
  <c r="O69" i="22"/>
  <c r="O70" i="22" s="1"/>
  <c r="O74" i="22" s="1"/>
  <c r="O69" i="12"/>
  <c r="O70" i="12" s="1"/>
  <c r="O74" i="12" s="1"/>
  <c r="N34" i="22"/>
  <c r="M169" i="22"/>
  <c r="M172" i="22" s="1"/>
  <c r="M41" i="22"/>
  <c r="M42" i="22" s="1"/>
  <c r="M47" i="22" s="1"/>
  <c r="M48" i="22" s="1"/>
  <c r="M52" i="22" s="1"/>
  <c r="M53" i="22" s="1"/>
  <c r="K27" i="20"/>
  <c r="L200" i="22"/>
  <c r="L202" i="22" s="1"/>
  <c r="P52" i="16"/>
  <c r="P53" i="16" s="1"/>
  <c r="P56" i="16" s="1"/>
  <c r="P126" i="16"/>
  <c r="P52" i="8"/>
  <c r="P62" i="16"/>
  <c r="P93" i="16"/>
  <c r="P94" i="16" s="1"/>
  <c r="P119" i="16" s="1"/>
  <c r="P116" i="16"/>
  <c r="P117" i="16" s="1"/>
  <c r="P120" i="16" s="1"/>
  <c r="P29" i="16"/>
  <c r="P30" i="16" s="1"/>
  <c r="P55" i="16" s="1"/>
  <c r="M185" i="21"/>
  <c r="M192" i="21" s="1"/>
  <c r="M197" i="21" s="1"/>
  <c r="M198" i="21" s="1"/>
  <c r="M214" i="21" s="1"/>
  <c r="M216" i="21" s="1"/>
  <c r="M108" i="21"/>
  <c r="K33" i="20"/>
  <c r="L184" i="24"/>
  <c r="L191" i="24" s="1"/>
  <c r="L159" i="24"/>
  <c r="K10" i="20"/>
  <c r="K225" i="23"/>
  <c r="K226" i="23" s="1"/>
  <c r="K311" i="23"/>
  <c r="K321" i="23" s="1"/>
  <c r="M186" i="22" l="1"/>
  <c r="M193" i="22" s="1"/>
  <c r="M108" i="22"/>
  <c r="M115" i="22" s="1"/>
  <c r="M116" i="22" s="1"/>
  <c r="L159" i="23"/>
  <c r="L161" i="23" s="1"/>
  <c r="L304" i="12"/>
  <c r="L198" i="23"/>
  <c r="M174" i="21"/>
  <c r="M176" i="21" s="1"/>
  <c r="M178" i="21" s="1"/>
  <c r="M8" i="20" s="1"/>
  <c r="K312" i="23"/>
  <c r="K322" i="23" s="1"/>
  <c r="K312" i="24"/>
  <c r="K322" i="24" s="1"/>
  <c r="M61" i="23"/>
  <c r="M114" i="23" s="1"/>
  <c r="M61" i="24"/>
  <c r="M114" i="24" s="1"/>
  <c r="M278" i="23"/>
  <c r="M282" i="23" s="1"/>
  <c r="M186" i="24"/>
  <c r="M193" i="24" s="1"/>
  <c r="M108" i="24"/>
  <c r="M186" i="12"/>
  <c r="M193" i="12" s="1"/>
  <c r="M108" i="12"/>
  <c r="M201" i="23"/>
  <c r="M174" i="23"/>
  <c r="M176" i="23" s="1"/>
  <c r="M178" i="23" s="1"/>
  <c r="M26" i="20" s="1"/>
  <c r="M61" i="22"/>
  <c r="M114" i="22" s="1"/>
  <c r="L214" i="23"/>
  <c r="L216" i="23" s="1"/>
  <c r="K17" i="20"/>
  <c r="M108" i="23"/>
  <c r="N133" i="12"/>
  <c r="N128" i="12"/>
  <c r="N130" i="12" s="1"/>
  <c r="N145" i="12"/>
  <c r="N73" i="12"/>
  <c r="N75" i="12" s="1"/>
  <c r="N90" i="12"/>
  <c r="N78" i="12"/>
  <c r="Q26" i="8"/>
  <c r="Q23" i="8"/>
  <c r="Q2" i="7"/>
  <c r="M302" i="22"/>
  <c r="L204" i="24"/>
  <c r="N22" i="22"/>
  <c r="N24" i="22" s="1"/>
  <c r="N27" i="22"/>
  <c r="O177" i="24"/>
  <c r="O177" i="23"/>
  <c r="O177" i="22"/>
  <c r="O177" i="12"/>
  <c r="P65" i="8"/>
  <c r="P67" i="8" s="1"/>
  <c r="P68" i="8" s="1"/>
  <c r="O177" i="21"/>
  <c r="O3" i="9"/>
  <c r="O3" i="20"/>
  <c r="O3" i="24"/>
  <c r="O3" i="23"/>
  <c r="O3" i="22"/>
  <c r="O3" i="12"/>
  <c r="O3" i="16"/>
  <c r="O4" i="7"/>
  <c r="O3" i="8"/>
  <c r="O3" i="21"/>
  <c r="L198" i="22"/>
  <c r="N27" i="12"/>
  <c r="N22" i="12"/>
  <c r="N24" i="12" s="1"/>
  <c r="P50" i="8"/>
  <c r="L205" i="23"/>
  <c r="L206" i="23" s="1"/>
  <c r="N245" i="12"/>
  <c r="N246" i="12" s="1"/>
  <c r="N261" i="12"/>
  <c r="N256" i="12"/>
  <c r="N258" i="12" s="1"/>
  <c r="M296" i="23"/>
  <c r="M298" i="23" s="1"/>
  <c r="M296" i="24"/>
  <c r="M298" i="24" s="1"/>
  <c r="M310" i="23"/>
  <c r="M320" i="23" s="1"/>
  <c r="M27" i="20" s="1"/>
  <c r="M224" i="23"/>
  <c r="N90" i="23"/>
  <c r="N73" i="23"/>
  <c r="N75" i="23" s="1"/>
  <c r="N78" i="23"/>
  <c r="N22" i="23"/>
  <c r="N24" i="23" s="1"/>
  <c r="N27" i="23"/>
  <c r="M278" i="21"/>
  <c r="M282" i="21" s="1"/>
  <c r="M278" i="24"/>
  <c r="M282" i="24" s="1"/>
  <c r="N27" i="24"/>
  <c r="N22" i="24"/>
  <c r="N24" i="24" s="1"/>
  <c r="M278" i="22"/>
  <c r="M282" i="22" s="1"/>
  <c r="N128" i="21"/>
  <c r="N130" i="21" s="1"/>
  <c r="N145" i="21"/>
  <c r="N133" i="21"/>
  <c r="P138" i="24"/>
  <c r="P253" i="24"/>
  <c r="P17" i="24"/>
  <c r="P19" i="24" s="1"/>
  <c r="P32" i="24"/>
  <c r="P83" i="24"/>
  <c r="P253" i="23"/>
  <c r="P32" i="23"/>
  <c r="P138" i="23"/>
  <c r="P83" i="23"/>
  <c r="P83" i="22"/>
  <c r="P138" i="12"/>
  <c r="P138" i="22"/>
  <c r="P253" i="22"/>
  <c r="P17" i="22"/>
  <c r="P19" i="22" s="1"/>
  <c r="P17" i="23"/>
  <c r="P19" i="23" s="1"/>
  <c r="P32" i="12"/>
  <c r="P253" i="12"/>
  <c r="P83" i="12"/>
  <c r="P32" i="21"/>
  <c r="P83" i="21"/>
  <c r="P17" i="12"/>
  <c r="P19" i="12" s="1"/>
  <c r="P253" i="21"/>
  <c r="P32" i="22"/>
  <c r="P17" i="21"/>
  <c r="P19" i="21" s="1"/>
  <c r="P138" i="21"/>
  <c r="M156" i="22"/>
  <c r="M157" i="22" s="1"/>
  <c r="M183" i="22"/>
  <c r="M190" i="22" s="1"/>
  <c r="L219" i="23"/>
  <c r="L221" i="23" s="1"/>
  <c r="N245" i="22"/>
  <c r="N246" i="22" s="1"/>
  <c r="N256" i="22"/>
  <c r="N258" i="22" s="1"/>
  <c r="N261" i="22"/>
  <c r="L204" i="21"/>
  <c r="L214" i="12"/>
  <c r="L216" i="12" s="1"/>
  <c r="P34" i="8"/>
  <c r="P45" i="8" s="1"/>
  <c r="Q46" i="8" s="1"/>
  <c r="P35" i="8"/>
  <c r="P57" i="8" s="1"/>
  <c r="L115" i="24"/>
  <c r="L187" i="24"/>
  <c r="L194" i="24" s="1"/>
  <c r="L160" i="24"/>
  <c r="L161" i="24" s="1"/>
  <c r="L159" i="22"/>
  <c r="L161" i="22" s="1"/>
  <c r="L184" i="22"/>
  <c r="L191" i="22" s="1"/>
  <c r="M302" i="21"/>
  <c r="M278" i="12"/>
  <c r="M282" i="12" s="1"/>
  <c r="M296" i="21"/>
  <c r="M298" i="21" s="1"/>
  <c r="M156" i="21"/>
  <c r="M157" i="21" s="1"/>
  <c r="M183" i="21"/>
  <c r="M190" i="21" s="1"/>
  <c r="M160" i="21"/>
  <c r="M187" i="21"/>
  <c r="M194" i="21" s="1"/>
  <c r="M205" i="21" s="1"/>
  <c r="M115" i="21"/>
  <c r="M116" i="21" s="1"/>
  <c r="M310" i="12"/>
  <c r="M320" i="12" s="1"/>
  <c r="M15" i="20" s="1"/>
  <c r="M224" i="12"/>
  <c r="M224" i="24"/>
  <c r="M310" i="24"/>
  <c r="M320" i="24" s="1"/>
  <c r="M33" i="20" s="1"/>
  <c r="K34" i="20"/>
  <c r="L163" i="12"/>
  <c r="L165" i="12" s="1"/>
  <c r="N145" i="22"/>
  <c r="N133" i="22"/>
  <c r="N128" i="22"/>
  <c r="N130" i="22" s="1"/>
  <c r="L204" i="23"/>
  <c r="K312" i="22"/>
  <c r="K322" i="22" s="1"/>
  <c r="M296" i="22"/>
  <c r="M298" i="22" s="1"/>
  <c r="P57" i="16"/>
  <c r="P60" i="16" s="1"/>
  <c r="P63" i="16" s="1"/>
  <c r="P65" i="16" s="1"/>
  <c r="P67" i="16" s="1"/>
  <c r="P69" i="16" s="1"/>
  <c r="P71" i="16" s="1"/>
  <c r="L219" i="22"/>
  <c r="L221" i="22" s="1"/>
  <c r="L205" i="12"/>
  <c r="L206" i="12" s="1"/>
  <c r="K11" i="20"/>
  <c r="M201" i="22"/>
  <c r="M174" i="22"/>
  <c r="M176" i="22" s="1"/>
  <c r="M178" i="22" s="1"/>
  <c r="M20" i="20" s="1"/>
  <c r="L317" i="12"/>
  <c r="M310" i="21"/>
  <c r="M320" i="21" s="1"/>
  <c r="M9" i="20" s="1"/>
  <c r="M224" i="21"/>
  <c r="K28" i="20"/>
  <c r="L311" i="24"/>
  <c r="L321" i="24" s="1"/>
  <c r="L34" i="20" s="1"/>
  <c r="L225" i="24"/>
  <c r="N245" i="24"/>
  <c r="N246" i="24" s="1"/>
  <c r="N261" i="24"/>
  <c r="N256" i="24"/>
  <c r="N258" i="24" s="1"/>
  <c r="N73" i="22"/>
  <c r="N75" i="22" s="1"/>
  <c r="N78" i="22"/>
  <c r="N90" i="22"/>
  <c r="P121" i="16"/>
  <c r="P124" i="16" s="1"/>
  <c r="P127" i="16" s="1"/>
  <c r="P129" i="16" s="1"/>
  <c r="P131" i="16" s="1"/>
  <c r="P133" i="16" s="1"/>
  <c r="P135" i="16" s="1"/>
  <c r="L304" i="23"/>
  <c r="L225" i="21"/>
  <c r="L311" i="21"/>
  <c r="L321" i="21" s="1"/>
  <c r="N256" i="21"/>
  <c r="N258" i="21" s="1"/>
  <c r="N245" i="21"/>
  <c r="N246" i="21" s="1"/>
  <c r="N261" i="21"/>
  <c r="O236" i="24"/>
  <c r="O237" i="24" s="1"/>
  <c r="O240" i="24" s="1"/>
  <c r="O125" i="24"/>
  <c r="O126" i="24" s="1"/>
  <c r="O129" i="24" s="1"/>
  <c r="O14" i="24"/>
  <c r="O15" i="24" s="1"/>
  <c r="O23" i="24" s="1"/>
  <c r="O125" i="23"/>
  <c r="O126" i="23" s="1"/>
  <c r="O129" i="23" s="1"/>
  <c r="O14" i="23"/>
  <c r="O15" i="23" s="1"/>
  <c r="O23" i="23" s="1"/>
  <c r="O236" i="23"/>
  <c r="O237" i="23" s="1"/>
  <c r="O240" i="23" s="1"/>
  <c r="O125" i="22"/>
  <c r="O126" i="22" s="1"/>
  <c r="O129" i="22" s="1"/>
  <c r="O14" i="22"/>
  <c r="O15" i="22" s="1"/>
  <c r="O23" i="22" s="1"/>
  <c r="O236" i="12"/>
  <c r="O237" i="12" s="1"/>
  <c r="O240" i="12" s="1"/>
  <c r="O125" i="12"/>
  <c r="O126" i="12" s="1"/>
  <c r="O129" i="12" s="1"/>
  <c r="O236" i="22"/>
  <c r="O237" i="22" s="1"/>
  <c r="O240" i="22" s="1"/>
  <c r="O14" i="12"/>
  <c r="O15" i="12" s="1"/>
  <c r="O23" i="12" s="1"/>
  <c r="O14" i="21"/>
  <c r="O15" i="21" s="1"/>
  <c r="O23" i="21" s="1"/>
  <c r="O236" i="21"/>
  <c r="O237" i="21" s="1"/>
  <c r="O240" i="21" s="1"/>
  <c r="O125" i="21"/>
  <c r="O126" i="21" s="1"/>
  <c r="O129" i="21" s="1"/>
  <c r="M201" i="21"/>
  <c r="N27" i="21"/>
  <c r="N22" i="21"/>
  <c r="N24" i="21" s="1"/>
  <c r="L205" i="22"/>
  <c r="N256" i="23"/>
  <c r="N258" i="23" s="1"/>
  <c r="N245" i="23"/>
  <c r="N246" i="23" s="1"/>
  <c r="N261" i="23"/>
  <c r="P54" i="8"/>
  <c r="N133" i="24"/>
  <c r="N128" i="24"/>
  <c r="N130" i="24" s="1"/>
  <c r="N145" i="24"/>
  <c r="M302" i="24"/>
  <c r="M310" i="22"/>
  <c r="M320" i="22" s="1"/>
  <c r="M21" i="20" s="1"/>
  <c r="M224" i="22"/>
  <c r="L197" i="21"/>
  <c r="L198" i="21" s="1"/>
  <c r="K22" i="20"/>
  <c r="N90" i="24"/>
  <c r="N73" i="24"/>
  <c r="N75" i="24" s="1"/>
  <c r="N78" i="24"/>
  <c r="N145" i="23"/>
  <c r="N128" i="23"/>
  <c r="N130" i="23" s="1"/>
  <c r="N133" i="23"/>
  <c r="L197" i="24"/>
  <c r="L198" i="24" s="1"/>
  <c r="L311" i="12"/>
  <c r="L321" i="12" s="1"/>
  <c r="L225" i="12"/>
  <c r="M183" i="24"/>
  <c r="M190" i="24" s="1"/>
  <c r="M156" i="24"/>
  <c r="M157" i="24" s="1"/>
  <c r="P4" i="20"/>
  <c r="P4" i="9"/>
  <c r="P4" i="24"/>
  <c r="P4" i="23"/>
  <c r="P4" i="22"/>
  <c r="P4" i="12"/>
  <c r="P4" i="16"/>
  <c r="P5" i="7"/>
  <c r="P4" i="8"/>
  <c r="P4" i="21"/>
  <c r="L187" i="21"/>
  <c r="L194" i="21" s="1"/>
  <c r="L160" i="21"/>
  <c r="L161" i="21" s="1"/>
  <c r="L115" i="21"/>
  <c r="N73" i="21"/>
  <c r="N75" i="21" s="1"/>
  <c r="N78" i="21"/>
  <c r="N90" i="21"/>
  <c r="M183" i="12"/>
  <c r="M190" i="12" s="1"/>
  <c r="M156" i="12"/>
  <c r="M157" i="12" s="1"/>
  <c r="M296" i="12"/>
  <c r="M298" i="12" s="1"/>
  <c r="M174" i="24"/>
  <c r="M176" i="24" s="1"/>
  <c r="M178" i="24" s="1"/>
  <c r="M32" i="20" s="1"/>
  <c r="M183" i="23"/>
  <c r="M190" i="23" s="1"/>
  <c r="M156" i="23"/>
  <c r="M157" i="23" s="1"/>
  <c r="M160" i="22" l="1"/>
  <c r="M187" i="22"/>
  <c r="M194" i="22" s="1"/>
  <c r="M205" i="22" s="1"/>
  <c r="L163" i="22"/>
  <c r="L165" i="22" s="1"/>
  <c r="N270" i="24"/>
  <c r="N276" i="24"/>
  <c r="N280" i="24" s="1"/>
  <c r="N263" i="12"/>
  <c r="N267" i="12" s="1"/>
  <c r="N268" i="12" s="1"/>
  <c r="N270" i="22"/>
  <c r="N276" i="22"/>
  <c r="N280" i="22" s="1"/>
  <c r="N270" i="12"/>
  <c r="N276" i="12"/>
  <c r="N280" i="12" s="1"/>
  <c r="L163" i="23"/>
  <c r="L165" i="23" s="1"/>
  <c r="O255" i="12"/>
  <c r="N262" i="12"/>
  <c r="M200" i="21"/>
  <c r="N141" i="23"/>
  <c r="N146" i="23"/>
  <c r="N134" i="23"/>
  <c r="N135" i="23" s="1"/>
  <c r="M184" i="21"/>
  <c r="M191" i="21" s="1"/>
  <c r="M159" i="21"/>
  <c r="M161" i="21" s="1"/>
  <c r="L163" i="24"/>
  <c r="L165" i="24" s="1"/>
  <c r="N35" i="24"/>
  <c r="N28" i="24"/>
  <c r="N29" i="24" s="1"/>
  <c r="N40" i="24"/>
  <c r="M303" i="22"/>
  <c r="M304" i="22" s="1"/>
  <c r="M316" i="22"/>
  <c r="L204" i="22"/>
  <c r="Q2" i="9"/>
  <c r="Q2" i="20"/>
  <c r="Q2" i="24"/>
  <c r="Q2" i="23"/>
  <c r="Q2" i="22"/>
  <c r="Q2" i="12"/>
  <c r="Q33" i="8"/>
  <c r="Q2" i="8"/>
  <c r="R22" i="8"/>
  <c r="Q39" i="8"/>
  <c r="Q40" i="8" s="1"/>
  <c r="Q49" i="8"/>
  <c r="Q2" i="16"/>
  <c r="Q2" i="21"/>
  <c r="Q25" i="8"/>
  <c r="Q27" i="8" s="1"/>
  <c r="Q3" i="7"/>
  <c r="Q84" i="8"/>
  <c r="Q86" i="8" s="1"/>
  <c r="M201" i="24"/>
  <c r="M200" i="12"/>
  <c r="M200" i="24"/>
  <c r="N86" i="23"/>
  <c r="N79" i="23"/>
  <c r="N80" i="23" s="1"/>
  <c r="N276" i="21"/>
  <c r="N280" i="21" s="1"/>
  <c r="N270" i="21"/>
  <c r="N262" i="23"/>
  <c r="N263" i="23" s="1"/>
  <c r="N267" i="23" s="1"/>
  <c r="N268" i="23" s="1"/>
  <c r="O255" i="23"/>
  <c r="P69" i="24"/>
  <c r="P70" i="24" s="1"/>
  <c r="P74" i="24" s="1"/>
  <c r="P69" i="23"/>
  <c r="P70" i="23" s="1"/>
  <c r="P74" i="23" s="1"/>
  <c r="P69" i="22"/>
  <c r="P70" i="22" s="1"/>
  <c r="P74" i="22" s="1"/>
  <c r="P69" i="21"/>
  <c r="P70" i="21" s="1"/>
  <c r="P74" i="21" s="1"/>
  <c r="P69" i="12"/>
  <c r="P70" i="12" s="1"/>
  <c r="P74" i="12" s="1"/>
  <c r="M303" i="21"/>
  <c r="M304" i="21" s="1"/>
  <c r="M316" i="21"/>
  <c r="L205" i="24"/>
  <c r="L206" i="24" s="1"/>
  <c r="L311" i="23"/>
  <c r="L321" i="23" s="1"/>
  <c r="L225" i="23"/>
  <c r="N39" i="24"/>
  <c r="P101" i="24"/>
  <c r="P101" i="23"/>
  <c r="P101" i="22"/>
  <c r="P64" i="8"/>
  <c r="P101" i="21"/>
  <c r="P101" i="12"/>
  <c r="P53" i="8"/>
  <c r="N39" i="22"/>
  <c r="N79" i="12"/>
  <c r="N80" i="12" s="1"/>
  <c r="N86" i="12"/>
  <c r="M159" i="12"/>
  <c r="M184" i="12"/>
  <c r="M191" i="12" s="1"/>
  <c r="P266" i="24"/>
  <c r="P151" i="24"/>
  <c r="P46" i="24"/>
  <c r="P97" i="24"/>
  <c r="P151" i="23"/>
  <c r="P46" i="23"/>
  <c r="P266" i="23"/>
  <c r="P97" i="22"/>
  <c r="P266" i="22"/>
  <c r="P151" i="22"/>
  <c r="P97" i="23"/>
  <c r="P151" i="12"/>
  <c r="P97" i="12"/>
  <c r="P58" i="8"/>
  <c r="P59" i="8" s="1"/>
  <c r="P46" i="21"/>
  <c r="P46" i="22"/>
  <c r="P266" i="12"/>
  <c r="P151" i="21"/>
  <c r="P97" i="21"/>
  <c r="P266" i="21"/>
  <c r="P46" i="12"/>
  <c r="N276" i="23"/>
  <c r="N280" i="23" s="1"/>
  <c r="N270" i="23"/>
  <c r="K23" i="20"/>
  <c r="L214" i="21"/>
  <c r="L216" i="21" s="1"/>
  <c r="L317" i="23"/>
  <c r="N79" i="21"/>
  <c r="N80" i="21" s="1"/>
  <c r="N86" i="21"/>
  <c r="L16" i="20"/>
  <c r="N86" i="24"/>
  <c r="N79" i="24"/>
  <c r="N80" i="24" s="1"/>
  <c r="M200" i="22"/>
  <c r="N40" i="22"/>
  <c r="N28" i="22"/>
  <c r="N29" i="22" s="1"/>
  <c r="N35" i="22"/>
  <c r="M202" i="22"/>
  <c r="M159" i="22"/>
  <c r="M184" i="22"/>
  <c r="M191" i="22" s="1"/>
  <c r="M204" i="22" s="1"/>
  <c r="N40" i="23"/>
  <c r="N28" i="23"/>
  <c r="N29" i="23" s="1"/>
  <c r="N35" i="23"/>
  <c r="M164" i="22"/>
  <c r="L206" i="22"/>
  <c r="N141" i="22"/>
  <c r="N134" i="22"/>
  <c r="N146" i="22"/>
  <c r="M164" i="21"/>
  <c r="Q126" i="16"/>
  <c r="Q29" i="16"/>
  <c r="Q30" i="16" s="1"/>
  <c r="Q55" i="16" s="1"/>
  <c r="Q62" i="16"/>
  <c r="Q93" i="16"/>
  <c r="Q94" i="16" s="1"/>
  <c r="Q119" i="16" s="1"/>
  <c r="Q116" i="16"/>
  <c r="Q117" i="16" s="1"/>
  <c r="Q120" i="16" s="1"/>
  <c r="Q52" i="16"/>
  <c r="Q53" i="16" s="1"/>
  <c r="Q56" i="16" s="1"/>
  <c r="Q52" i="8"/>
  <c r="N28" i="12"/>
  <c r="N29" i="12" s="1"/>
  <c r="N40" i="12"/>
  <c r="N35" i="12"/>
  <c r="N146" i="12"/>
  <c r="N134" i="12"/>
  <c r="N135" i="12" s="1"/>
  <c r="N141" i="12"/>
  <c r="L10" i="20"/>
  <c r="M202" i="21"/>
  <c r="M159" i="23"/>
  <c r="M184" i="23"/>
  <c r="M191" i="23" s="1"/>
  <c r="L214" i="24"/>
  <c r="L216" i="24" s="1"/>
  <c r="M200" i="23"/>
  <c r="M202" i="23" s="1"/>
  <c r="N79" i="22"/>
  <c r="N80" i="22" s="1"/>
  <c r="N86" i="22"/>
  <c r="L311" i="22"/>
  <c r="L321" i="22" s="1"/>
  <c r="L225" i="22"/>
  <c r="N135" i="22"/>
  <c r="M303" i="24"/>
  <c r="M304" i="24" s="1"/>
  <c r="M316" i="24"/>
  <c r="N39" i="12"/>
  <c r="K35" i="20"/>
  <c r="M316" i="12"/>
  <c r="M303" i="12"/>
  <c r="M304" i="12" s="1"/>
  <c r="M160" i="24"/>
  <c r="M115" i="24"/>
  <c r="M116" i="24" s="1"/>
  <c r="M187" i="24"/>
  <c r="M194" i="24" s="1"/>
  <c r="M205" i="24" s="1"/>
  <c r="L163" i="21"/>
  <c r="L165" i="21" s="1"/>
  <c r="N28" i="21"/>
  <c r="N29" i="21" s="1"/>
  <c r="N40" i="21"/>
  <c r="N35" i="21"/>
  <c r="N262" i="21"/>
  <c r="N263" i="21" s="1"/>
  <c r="N267" i="21" s="1"/>
  <c r="N268" i="21" s="1"/>
  <c r="O255" i="21"/>
  <c r="N262" i="24"/>
  <c r="N263" i="24" s="1"/>
  <c r="N267" i="24" s="1"/>
  <c r="N268" i="24" s="1"/>
  <c r="O255" i="24"/>
  <c r="P236" i="24"/>
  <c r="P237" i="24" s="1"/>
  <c r="P240" i="24" s="1"/>
  <c r="P125" i="24"/>
  <c r="P126" i="24" s="1"/>
  <c r="P129" i="24" s="1"/>
  <c r="P14" i="24"/>
  <c r="P15" i="24" s="1"/>
  <c r="P23" i="24" s="1"/>
  <c r="P125" i="23"/>
  <c r="P126" i="23" s="1"/>
  <c r="P129" i="23" s="1"/>
  <c r="P14" i="23"/>
  <c r="P15" i="23" s="1"/>
  <c r="P23" i="23" s="1"/>
  <c r="P236" i="23"/>
  <c r="P237" i="23" s="1"/>
  <c r="P240" i="23" s="1"/>
  <c r="P125" i="22"/>
  <c r="P126" i="22" s="1"/>
  <c r="P129" i="22" s="1"/>
  <c r="P14" i="22"/>
  <c r="P15" i="22" s="1"/>
  <c r="P23" i="22" s="1"/>
  <c r="P14" i="12"/>
  <c r="P15" i="12" s="1"/>
  <c r="P23" i="12" s="1"/>
  <c r="P236" i="22"/>
  <c r="P237" i="22" s="1"/>
  <c r="P240" i="22" s="1"/>
  <c r="P125" i="12"/>
  <c r="P126" i="12" s="1"/>
  <c r="P129" i="12" s="1"/>
  <c r="P236" i="21"/>
  <c r="P237" i="21" s="1"/>
  <c r="P240" i="21" s="1"/>
  <c r="P125" i="21"/>
  <c r="P126" i="21" s="1"/>
  <c r="P129" i="21" s="1"/>
  <c r="P236" i="12"/>
  <c r="P237" i="12" s="1"/>
  <c r="P240" i="12" s="1"/>
  <c r="P14" i="21"/>
  <c r="P15" i="21" s="1"/>
  <c r="P23" i="21" s="1"/>
  <c r="L310" i="12"/>
  <c r="L320" i="12" s="1"/>
  <c r="L224" i="12"/>
  <c r="L226" i="12" s="1"/>
  <c r="N135" i="21"/>
  <c r="L214" i="22"/>
  <c r="L216" i="22" s="1"/>
  <c r="M187" i="23"/>
  <c r="M194" i="23" s="1"/>
  <c r="M115" i="23"/>
  <c r="M116" i="23" s="1"/>
  <c r="M160" i="23"/>
  <c r="M161" i="23" s="1"/>
  <c r="M163" i="23" s="1"/>
  <c r="M187" i="12"/>
  <c r="M194" i="12" s="1"/>
  <c r="M160" i="12"/>
  <c r="M115" i="12"/>
  <c r="M116" i="12" s="1"/>
  <c r="N141" i="21"/>
  <c r="N146" i="21"/>
  <c r="N134" i="21"/>
  <c r="M184" i="24"/>
  <c r="M191" i="24" s="1"/>
  <c r="M159" i="24"/>
  <c r="O255" i="22"/>
  <c r="N262" i="22"/>
  <c r="N263" i="22" s="1"/>
  <c r="N267" i="22" s="1"/>
  <c r="N268" i="22" s="1"/>
  <c r="L310" i="23"/>
  <c r="L320" i="23" s="1"/>
  <c r="L224" i="23"/>
  <c r="L226" i="23" s="1"/>
  <c r="L205" i="21"/>
  <c r="L206" i="21" s="1"/>
  <c r="N134" i="24"/>
  <c r="N135" i="24" s="1"/>
  <c r="N146" i="24"/>
  <c r="N141" i="24"/>
  <c r="N39" i="21"/>
  <c r="N39" i="23"/>
  <c r="M316" i="23"/>
  <c r="M303" i="23"/>
  <c r="M304" i="23" s="1"/>
  <c r="M317" i="23" s="1"/>
  <c r="M201" i="12"/>
  <c r="M202" i="12" s="1"/>
  <c r="K29" i="20"/>
  <c r="M161" i="24" l="1"/>
  <c r="M163" i="24" s="1"/>
  <c r="M206" i="22"/>
  <c r="M161" i="22"/>
  <c r="M202" i="24"/>
  <c r="M219" i="24" s="1"/>
  <c r="M221" i="24" s="1"/>
  <c r="M161" i="12"/>
  <c r="Q54" i="8"/>
  <c r="Q266" i="22" s="1"/>
  <c r="N51" i="12"/>
  <c r="N36" i="12"/>
  <c r="N37" i="12" s="1"/>
  <c r="N51" i="22"/>
  <c r="N36" i="22"/>
  <c r="N37" i="22" s="1"/>
  <c r="M219" i="23"/>
  <c r="M221" i="23" s="1"/>
  <c r="N271" i="22"/>
  <c r="N272" i="22" s="1"/>
  <c r="N277" i="22"/>
  <c r="N281" i="22" s="1"/>
  <c r="N36" i="24"/>
  <c r="N37" i="24" s="1"/>
  <c r="N51" i="24"/>
  <c r="M317" i="24"/>
  <c r="N182" i="24"/>
  <c r="N189" i="24" s="1"/>
  <c r="N155" i="24"/>
  <c r="N142" i="24"/>
  <c r="N142" i="12"/>
  <c r="N143" i="12" s="1"/>
  <c r="N182" i="12"/>
  <c r="N189" i="12" s="1"/>
  <c r="N155" i="12"/>
  <c r="M163" i="22"/>
  <c r="M163" i="21"/>
  <c r="N182" i="23"/>
  <c r="N189" i="23" s="1"/>
  <c r="N142" i="23"/>
  <c r="N155" i="23"/>
  <c r="M164" i="12"/>
  <c r="M204" i="21"/>
  <c r="M206" i="21" s="1"/>
  <c r="M163" i="12"/>
  <c r="P3" i="9"/>
  <c r="P3" i="20"/>
  <c r="P3" i="24"/>
  <c r="P3" i="23"/>
  <c r="P3" i="22"/>
  <c r="P3" i="12"/>
  <c r="P4" i="7"/>
  <c r="P3" i="8"/>
  <c r="P3" i="21"/>
  <c r="P3" i="16"/>
  <c r="M204" i="12"/>
  <c r="L27" i="20"/>
  <c r="L312" i="12"/>
  <c r="L322" i="12" s="1"/>
  <c r="N290" i="21"/>
  <c r="N292" i="21" s="1"/>
  <c r="N51" i="21"/>
  <c r="N36" i="21"/>
  <c r="N37" i="21" s="1"/>
  <c r="L15" i="20"/>
  <c r="Q57" i="16"/>
  <c r="Q60" i="16" s="1"/>
  <c r="Q63" i="16" s="1"/>
  <c r="Q65" i="16" s="1"/>
  <c r="Q67" i="16" s="1"/>
  <c r="Q69" i="16" s="1"/>
  <c r="Q71" i="16" s="1"/>
  <c r="N91" i="12"/>
  <c r="N143" i="23"/>
  <c r="N106" i="21"/>
  <c r="N87" i="21"/>
  <c r="Q121" i="16"/>
  <c r="Q124" i="16" s="1"/>
  <c r="Q127" i="16" s="1"/>
  <c r="Q129" i="16" s="1"/>
  <c r="Q131" i="16" s="1"/>
  <c r="Q133" i="16" s="1"/>
  <c r="Q135" i="16" s="1"/>
  <c r="N272" i="21"/>
  <c r="M219" i="22"/>
  <c r="M221" i="22" s="1"/>
  <c r="O244" i="22"/>
  <c r="O260" i="22"/>
  <c r="O239" i="22"/>
  <c r="O241" i="22" s="1"/>
  <c r="N142" i="22"/>
  <c r="N155" i="22"/>
  <c r="N182" i="22"/>
  <c r="N189" i="22" s="1"/>
  <c r="M204" i="23"/>
  <c r="N91" i="21"/>
  <c r="N88" i="21"/>
  <c r="N91" i="23"/>
  <c r="N271" i="12"/>
  <c r="N272" i="12" s="1"/>
  <c r="N277" i="12"/>
  <c r="N281" i="12" s="1"/>
  <c r="M164" i="23"/>
  <c r="M166" i="23" s="1"/>
  <c r="N36" i="23"/>
  <c r="N37" i="23" s="1"/>
  <c r="N51" i="23"/>
  <c r="N87" i="12"/>
  <c r="N88" i="12" s="1"/>
  <c r="N106" i="12"/>
  <c r="M205" i="12"/>
  <c r="M206" i="12" s="1"/>
  <c r="M317" i="21"/>
  <c r="N143" i="24"/>
  <c r="M219" i="12"/>
  <c r="M221" i="12" s="1"/>
  <c r="M205" i="23"/>
  <c r="Q50" i="8"/>
  <c r="N106" i="24"/>
  <c r="N87" i="24"/>
  <c r="N88" i="24" s="1"/>
  <c r="Q4" i="9"/>
  <c r="Q4" i="20"/>
  <c r="Q4" i="24"/>
  <c r="Q4" i="22"/>
  <c r="Q4" i="12"/>
  <c r="Q4" i="16"/>
  <c r="Q5" i="7"/>
  <c r="Q4" i="21"/>
  <c r="Q4" i="8"/>
  <c r="Q4" i="23"/>
  <c r="L310" i="24"/>
  <c r="L320" i="24" s="1"/>
  <c r="L224" i="24"/>
  <c r="L226" i="24" s="1"/>
  <c r="L22" i="20"/>
  <c r="N87" i="23"/>
  <c r="N88" i="23" s="1"/>
  <c r="N106" i="23"/>
  <c r="Q253" i="24"/>
  <c r="Q138" i="24"/>
  <c r="Q17" i="24"/>
  <c r="Q19" i="24" s="1"/>
  <c r="Q83" i="24"/>
  <c r="Q253" i="23"/>
  <c r="Q32" i="23"/>
  <c r="Q253" i="22"/>
  <c r="Q32" i="24"/>
  <c r="Q83" i="23"/>
  <c r="Q138" i="23"/>
  <c r="Q83" i="22"/>
  <c r="Q253" i="12"/>
  <c r="Q138" i="22"/>
  <c r="Q17" i="23"/>
  <c r="Q19" i="23" s="1"/>
  <c r="Q83" i="12"/>
  <c r="Q253" i="21"/>
  <c r="Q17" i="22"/>
  <c r="Q19" i="22" s="1"/>
  <c r="Q138" i="12"/>
  <c r="Q32" i="12"/>
  <c r="Q32" i="21"/>
  <c r="Q83" i="21"/>
  <c r="Q17" i="12"/>
  <c r="Q19" i="12" s="1"/>
  <c r="Q17" i="21"/>
  <c r="Q19" i="21" s="1"/>
  <c r="Q138" i="21"/>
  <c r="Q32" i="22"/>
  <c r="N290" i="24"/>
  <c r="N292" i="24" s="1"/>
  <c r="O244" i="21"/>
  <c r="O239" i="21"/>
  <c r="O241" i="21" s="1"/>
  <c r="O260" i="21"/>
  <c r="N290" i="22"/>
  <c r="N292" i="22" s="1"/>
  <c r="M204" i="24"/>
  <c r="M206" i="24" s="1"/>
  <c r="N91" i="22"/>
  <c r="M219" i="21"/>
  <c r="M221" i="21" s="1"/>
  <c r="O260" i="23"/>
  <c r="O244" i="23"/>
  <c r="O239" i="23"/>
  <c r="O241" i="23" s="1"/>
  <c r="R26" i="8"/>
  <c r="R2" i="7"/>
  <c r="R23" i="8"/>
  <c r="M166" i="24"/>
  <c r="L312" i="23"/>
  <c r="L322" i="23" s="1"/>
  <c r="N91" i="24"/>
  <c r="M317" i="12"/>
  <c r="N290" i="23"/>
  <c r="N292" i="23" s="1"/>
  <c r="M317" i="22"/>
  <c r="L310" i="22"/>
  <c r="L320" i="22" s="1"/>
  <c r="L224" i="22"/>
  <c r="L226" i="22" s="1"/>
  <c r="O260" i="24"/>
  <c r="O244" i="24"/>
  <c r="O239" i="24"/>
  <c r="O241" i="24" s="1"/>
  <c r="N143" i="22"/>
  <c r="L28" i="20"/>
  <c r="N277" i="23"/>
  <c r="N281" i="23" s="1"/>
  <c r="N271" i="23"/>
  <c r="N272" i="23" s="1"/>
  <c r="O244" i="12"/>
  <c r="O260" i="12"/>
  <c r="O239" i="12"/>
  <c r="O241" i="12" s="1"/>
  <c r="N277" i="21"/>
  <c r="N281" i="21" s="1"/>
  <c r="N296" i="21" s="1"/>
  <c r="N298" i="21" s="1"/>
  <c r="N271" i="21"/>
  <c r="N290" i="12"/>
  <c r="N292" i="12" s="1"/>
  <c r="N142" i="21"/>
  <c r="N143" i="21" s="1"/>
  <c r="N182" i="21"/>
  <c r="N189" i="21" s="1"/>
  <c r="N155" i="21"/>
  <c r="N271" i="24"/>
  <c r="N272" i="24" s="1"/>
  <c r="N277" i="24"/>
  <c r="N281" i="24" s="1"/>
  <c r="M164" i="24"/>
  <c r="M165" i="24" s="1"/>
  <c r="Q151" i="24"/>
  <c r="Q266" i="23"/>
  <c r="Q151" i="23"/>
  <c r="Q46" i="23"/>
  <c r="Q97" i="23"/>
  <c r="Q46" i="12"/>
  <c r="Q151" i="22"/>
  <c r="Q46" i="21"/>
  <c r="Q97" i="22"/>
  <c r="Q97" i="12"/>
  <c r="Q97" i="21"/>
  <c r="Q266" i="12"/>
  <c r="Q151" i="21"/>
  <c r="Q266" i="21"/>
  <c r="N106" i="22"/>
  <c r="N87" i="22"/>
  <c r="N88" i="22" s="1"/>
  <c r="L310" i="21"/>
  <c r="L320" i="21" s="1"/>
  <c r="L224" i="21"/>
  <c r="L226" i="21" s="1"/>
  <c r="P177" i="24"/>
  <c r="P177" i="23"/>
  <c r="P177" i="12"/>
  <c r="P177" i="22"/>
  <c r="Q65" i="8"/>
  <c r="Q67" i="8" s="1"/>
  <c r="Q68" i="8" s="1"/>
  <c r="P177" i="21"/>
  <c r="Q34" i="8"/>
  <c r="Q45" i="8" s="1"/>
  <c r="R46" i="8" s="1"/>
  <c r="Q35" i="8"/>
  <c r="Q57" i="8" s="1"/>
  <c r="Q58" i="8" l="1"/>
  <c r="Q59" i="8" s="1"/>
  <c r="Q97" i="24"/>
  <c r="Q46" i="22"/>
  <c r="Q46" i="24"/>
  <c r="Q151" i="12"/>
  <c r="Q266" i="24"/>
  <c r="N92" i="23"/>
  <c r="N170" i="23"/>
  <c r="N173" i="23" s="1"/>
  <c r="N102" i="23"/>
  <c r="N103" i="23" s="1"/>
  <c r="O85" i="23"/>
  <c r="N92" i="22"/>
  <c r="N170" i="22"/>
  <c r="N173" i="22" s="1"/>
  <c r="N102" i="22"/>
  <c r="N103" i="22" s="1"/>
  <c r="O85" i="22"/>
  <c r="N169" i="24"/>
  <c r="N172" i="24" s="1"/>
  <c r="O34" i="24"/>
  <c r="N41" i="24"/>
  <c r="N42" i="24" s="1"/>
  <c r="N47" i="24" s="1"/>
  <c r="N48" i="24" s="1"/>
  <c r="N52" i="24" s="1"/>
  <c r="N53" i="24" s="1"/>
  <c r="N170" i="12"/>
  <c r="N173" i="12" s="1"/>
  <c r="N174" i="12" s="1"/>
  <c r="N176" i="12" s="1"/>
  <c r="N178" i="12" s="1"/>
  <c r="N14" i="20" s="1"/>
  <c r="N102" i="12"/>
  <c r="N103" i="12" s="1"/>
  <c r="N92" i="12"/>
  <c r="N93" i="12" s="1"/>
  <c r="N98" i="12" s="1"/>
  <c r="N99" i="12" s="1"/>
  <c r="N107" i="12" s="1"/>
  <c r="O85" i="12"/>
  <c r="N278" i="24"/>
  <c r="N282" i="24" s="1"/>
  <c r="O140" i="21"/>
  <c r="N147" i="21"/>
  <c r="N148" i="21" s="1"/>
  <c r="N152" i="21" s="1"/>
  <c r="N153" i="21" s="1"/>
  <c r="O34" i="12"/>
  <c r="N169" i="12"/>
  <c r="N172" i="12" s="1"/>
  <c r="N41" i="12"/>
  <c r="N42" i="12" s="1"/>
  <c r="N47" i="12" s="1"/>
  <c r="N48" i="12" s="1"/>
  <c r="N52" i="12" s="1"/>
  <c r="N53" i="12" s="1"/>
  <c r="M311" i="22"/>
  <c r="M321" i="22" s="1"/>
  <c r="M225" i="22"/>
  <c r="M226" i="22" s="1"/>
  <c r="M312" i="22" s="1"/>
  <c r="M322" i="22" s="1"/>
  <c r="M23" i="20" s="1"/>
  <c r="N169" i="23"/>
  <c r="N172" i="23" s="1"/>
  <c r="N41" i="23"/>
  <c r="N42" i="23" s="1"/>
  <c r="N47" i="23" s="1"/>
  <c r="N48" i="23" s="1"/>
  <c r="N52" i="23" s="1"/>
  <c r="N53" i="23" s="1"/>
  <c r="O34" i="23"/>
  <c r="N185" i="12"/>
  <c r="N192" i="12" s="1"/>
  <c r="N296" i="12"/>
  <c r="N298" i="12" s="1"/>
  <c r="N196" i="22"/>
  <c r="N278" i="23"/>
  <c r="N282" i="23" s="1"/>
  <c r="M166" i="12"/>
  <c r="M165" i="12"/>
  <c r="M166" i="21"/>
  <c r="M165" i="21"/>
  <c r="L21" i="20"/>
  <c r="Q69" i="24"/>
  <c r="Q70" i="24" s="1"/>
  <c r="Q74" i="24" s="1"/>
  <c r="Q69" i="23"/>
  <c r="Q70" i="23" s="1"/>
  <c r="Q74" i="23" s="1"/>
  <c r="Q69" i="22"/>
  <c r="Q70" i="22" s="1"/>
  <c r="Q74" i="22" s="1"/>
  <c r="Q69" i="21"/>
  <c r="Q70" i="21" s="1"/>
  <c r="Q74" i="21" s="1"/>
  <c r="Q69" i="12"/>
  <c r="Q70" i="12" s="1"/>
  <c r="Q74" i="12" s="1"/>
  <c r="N296" i="22"/>
  <c r="N298" i="22" s="1"/>
  <c r="N278" i="12"/>
  <c r="N282" i="12" s="1"/>
  <c r="Q125" i="24"/>
  <c r="Q126" i="24" s="1"/>
  <c r="Q129" i="24" s="1"/>
  <c r="Q236" i="24"/>
  <c r="Q237" i="24" s="1"/>
  <c r="Q240" i="24" s="1"/>
  <c r="Q14" i="24"/>
  <c r="Q15" i="24" s="1"/>
  <c r="Q23" i="24" s="1"/>
  <c r="Q236" i="23"/>
  <c r="Q237" i="23" s="1"/>
  <c r="Q240" i="23" s="1"/>
  <c r="Q236" i="22"/>
  <c r="Q237" i="22" s="1"/>
  <c r="Q240" i="22" s="1"/>
  <c r="Q125" i="23"/>
  <c r="Q126" i="23" s="1"/>
  <c r="Q129" i="23" s="1"/>
  <c r="Q236" i="12"/>
  <c r="Q237" i="12" s="1"/>
  <c r="Q240" i="12" s="1"/>
  <c r="Q14" i="12"/>
  <c r="Q15" i="12" s="1"/>
  <c r="Q23" i="12" s="1"/>
  <c r="Q125" i="22"/>
  <c r="Q126" i="22" s="1"/>
  <c r="Q129" i="22" s="1"/>
  <c r="Q14" i="22"/>
  <c r="Q15" i="22" s="1"/>
  <c r="Q23" i="22" s="1"/>
  <c r="Q14" i="23"/>
  <c r="Q15" i="23" s="1"/>
  <c r="Q23" i="23" s="1"/>
  <c r="Q236" i="21"/>
  <c r="Q237" i="21" s="1"/>
  <c r="Q240" i="21" s="1"/>
  <c r="Q125" i="12"/>
  <c r="Q126" i="12" s="1"/>
  <c r="Q129" i="12" s="1"/>
  <c r="Q125" i="21"/>
  <c r="Q126" i="21" s="1"/>
  <c r="Q129" i="21" s="1"/>
  <c r="Q14" i="21"/>
  <c r="Q15" i="21" s="1"/>
  <c r="Q23" i="21" s="1"/>
  <c r="N147" i="12"/>
  <c r="N148" i="12" s="1"/>
  <c r="N152" i="12" s="1"/>
  <c r="N153" i="12" s="1"/>
  <c r="O140" i="12"/>
  <c r="N296" i="23"/>
  <c r="N298" i="23" s="1"/>
  <c r="L29" i="20"/>
  <c r="O245" i="21"/>
  <c r="O246" i="21" s="1"/>
  <c r="O261" i="21"/>
  <c r="O256" i="21"/>
  <c r="O258" i="21" s="1"/>
  <c r="M206" i="23"/>
  <c r="N169" i="21"/>
  <c r="N172" i="21" s="1"/>
  <c r="O34" i="21"/>
  <c r="N41" i="21"/>
  <c r="N42" i="21" s="1"/>
  <c r="N47" i="21" s="1"/>
  <c r="N48" i="21" s="1"/>
  <c r="N52" i="21" s="1"/>
  <c r="N53" i="21" s="1"/>
  <c r="M165" i="22"/>
  <c r="M166" i="22"/>
  <c r="N196" i="23"/>
  <c r="N302" i="12"/>
  <c r="N93" i="23"/>
  <c r="N98" i="23" s="1"/>
  <c r="N99" i="23" s="1"/>
  <c r="N107" i="23" s="1"/>
  <c r="N186" i="23" s="1"/>
  <c r="N193" i="23" s="1"/>
  <c r="M165" i="23"/>
  <c r="N185" i="21"/>
  <c r="N192" i="21" s="1"/>
  <c r="N196" i="21"/>
  <c r="O85" i="24"/>
  <c r="N102" i="24"/>
  <c r="N103" i="24" s="1"/>
  <c r="N92" i="24"/>
  <c r="N93" i="24" s="1"/>
  <c r="N98" i="24" s="1"/>
  <c r="N99" i="24" s="1"/>
  <c r="N107" i="24" s="1"/>
  <c r="N170" i="24"/>
  <c r="N173" i="24" s="1"/>
  <c r="L312" i="22"/>
  <c r="L322" i="22" s="1"/>
  <c r="L312" i="21"/>
  <c r="L322" i="21" s="1"/>
  <c r="M311" i="21"/>
  <c r="M321" i="21" s="1"/>
  <c r="M225" i="21"/>
  <c r="M226" i="21" s="1"/>
  <c r="M312" i="21" s="1"/>
  <c r="M322" i="21" s="1"/>
  <c r="M11" i="20" s="1"/>
  <c r="M311" i="12"/>
  <c r="M321" i="12" s="1"/>
  <c r="M225" i="12"/>
  <c r="M226" i="12" s="1"/>
  <c r="M225" i="24"/>
  <c r="M226" i="24" s="1"/>
  <c r="M312" i="24" s="1"/>
  <c r="M322" i="24" s="1"/>
  <c r="M35" i="20" s="1"/>
  <c r="M311" i="24"/>
  <c r="M321" i="24" s="1"/>
  <c r="N278" i="22"/>
  <c r="N282" i="22" s="1"/>
  <c r="N196" i="12"/>
  <c r="M311" i="23"/>
  <c r="M321" i="23" s="1"/>
  <c r="M225" i="23"/>
  <c r="M226" i="23" s="1"/>
  <c r="O256" i="23"/>
  <c r="O258" i="23" s="1"/>
  <c r="O245" i="23"/>
  <c r="O246" i="23" s="1"/>
  <c r="O261" i="23"/>
  <c r="N278" i="21"/>
  <c r="N282" i="21" s="1"/>
  <c r="L9" i="20"/>
  <c r="N303" i="21"/>
  <c r="N316" i="21"/>
  <c r="O140" i="22"/>
  <c r="N147" i="22"/>
  <c r="N148" i="22" s="1"/>
  <c r="N152" i="22" s="1"/>
  <c r="N153" i="22" s="1"/>
  <c r="N302" i="24"/>
  <c r="L312" i="24"/>
  <c r="L322" i="24" s="1"/>
  <c r="O140" i="24"/>
  <c r="N147" i="24"/>
  <c r="N148" i="24" s="1"/>
  <c r="N152" i="24" s="1"/>
  <c r="N153" i="24" s="1"/>
  <c r="N147" i="23"/>
  <c r="N148" i="23" s="1"/>
  <c r="N152" i="23" s="1"/>
  <c r="N153" i="23" s="1"/>
  <c r="O140" i="23"/>
  <c r="N302" i="21"/>
  <c r="N304" i="21" s="1"/>
  <c r="N302" i="22"/>
  <c r="R126" i="16"/>
  <c r="R93" i="16"/>
  <c r="R94" i="16" s="1"/>
  <c r="R119" i="16" s="1"/>
  <c r="R121" i="16" s="1"/>
  <c r="R124" i="16" s="1"/>
  <c r="R127" i="16" s="1"/>
  <c r="R129" i="16" s="1"/>
  <c r="R131" i="16" s="1"/>
  <c r="R133" i="16" s="1"/>
  <c r="R135" i="16" s="1"/>
  <c r="R62" i="16"/>
  <c r="R52" i="16"/>
  <c r="R53" i="16" s="1"/>
  <c r="R56" i="16" s="1"/>
  <c r="R52" i="8"/>
  <c r="R29" i="16"/>
  <c r="R30" i="16" s="1"/>
  <c r="R55" i="16" s="1"/>
  <c r="R116" i="16"/>
  <c r="R117" i="16" s="1"/>
  <c r="R120" i="16" s="1"/>
  <c r="H46" i="8"/>
  <c r="N93" i="22"/>
  <c r="N98" i="22" s="1"/>
  <c r="N99" i="22" s="1"/>
  <c r="N107" i="22" s="1"/>
  <c r="N186" i="22" s="1"/>
  <c r="N193" i="22" s="1"/>
  <c r="L33" i="20"/>
  <c r="N185" i="24"/>
  <c r="N192" i="24" s="1"/>
  <c r="N102" i="21"/>
  <c r="N103" i="21" s="1"/>
  <c r="N92" i="21"/>
  <c r="N93" i="21" s="1"/>
  <c r="N98" i="21" s="1"/>
  <c r="N99" i="21" s="1"/>
  <c r="N107" i="21" s="1"/>
  <c r="N186" i="21" s="1"/>
  <c r="N193" i="21" s="1"/>
  <c r="O85" i="21"/>
  <c r="N170" i="21"/>
  <c r="N173" i="21" s="1"/>
  <c r="O256" i="22"/>
  <c r="O258" i="22" s="1"/>
  <c r="O245" i="22"/>
  <c r="O261" i="22"/>
  <c r="O261" i="12"/>
  <c r="O256" i="12"/>
  <c r="O258" i="12" s="1"/>
  <c r="O245" i="12"/>
  <c r="O246" i="12" s="1"/>
  <c r="N108" i="22"/>
  <c r="N185" i="22"/>
  <c r="N192" i="22" s="1"/>
  <c r="N296" i="24"/>
  <c r="N298" i="24" s="1"/>
  <c r="N302" i="23"/>
  <c r="R2" i="20"/>
  <c r="R2" i="9"/>
  <c r="R2" i="24"/>
  <c r="R2" i="23"/>
  <c r="R2" i="22"/>
  <c r="R2" i="8"/>
  <c r="R2" i="21"/>
  <c r="R25" i="8"/>
  <c r="R27" i="8" s="1"/>
  <c r="H27" i="8" s="1"/>
  <c r="R2" i="12"/>
  <c r="R33" i="8"/>
  <c r="R2" i="16"/>
  <c r="R84" i="8"/>
  <c r="R86" i="8" s="1"/>
  <c r="R49" i="8"/>
  <c r="R50" i="8" s="1"/>
  <c r="R39" i="8"/>
  <c r="R40" i="8" s="1"/>
  <c r="R3" i="7"/>
  <c r="L17" i="20"/>
  <c r="O245" i="24"/>
  <c r="O246" i="24" s="1"/>
  <c r="O261" i="24"/>
  <c r="O256" i="24"/>
  <c r="O258" i="24" s="1"/>
  <c r="N185" i="23"/>
  <c r="N192" i="23" s="1"/>
  <c r="Q101" i="24"/>
  <c r="Q101" i="23"/>
  <c r="Q101" i="22"/>
  <c r="Q101" i="12"/>
  <c r="Q64" i="8"/>
  <c r="Q53" i="8"/>
  <c r="Q101" i="21"/>
  <c r="N41" i="22"/>
  <c r="N42" i="22" s="1"/>
  <c r="N47" i="22" s="1"/>
  <c r="N48" i="22" s="1"/>
  <c r="N52" i="22" s="1"/>
  <c r="N53" i="22" s="1"/>
  <c r="O34" i="22"/>
  <c r="N169" i="22"/>
  <c r="N172" i="22" s="1"/>
  <c r="O246" i="22"/>
  <c r="N196" i="24"/>
  <c r="N186" i="12" l="1"/>
  <c r="N193" i="12" s="1"/>
  <c r="N108" i="12"/>
  <c r="N115" i="12" s="1"/>
  <c r="N116" i="12" s="1"/>
  <c r="Q3" i="20"/>
  <c r="Q3" i="9"/>
  <c r="Q3" i="24"/>
  <c r="Q3" i="23"/>
  <c r="Q3" i="22"/>
  <c r="Q3" i="12"/>
  <c r="Q3" i="8"/>
  <c r="Q3" i="16"/>
  <c r="Q3" i="21"/>
  <c r="Q4" i="7"/>
  <c r="N108" i="23"/>
  <c r="N187" i="23" s="1"/>
  <c r="N194" i="23" s="1"/>
  <c r="N61" i="24"/>
  <c r="N114" i="24" s="1"/>
  <c r="N61" i="21"/>
  <c r="N114" i="21" s="1"/>
  <c r="N61" i="12"/>
  <c r="N114" i="12" s="1"/>
  <c r="O270" i="24"/>
  <c r="O276" i="24"/>
  <c r="O280" i="24" s="1"/>
  <c r="O290" i="24" s="1"/>
  <c r="O292" i="24" s="1"/>
  <c r="O302" i="24" s="1"/>
  <c r="N186" i="24"/>
  <c r="N193" i="24" s="1"/>
  <c r="N108" i="24"/>
  <c r="O276" i="12"/>
  <c r="O280" i="12" s="1"/>
  <c r="O270" i="12"/>
  <c r="O145" i="24"/>
  <c r="O133" i="24"/>
  <c r="O128" i="24"/>
  <c r="O130" i="24" s="1"/>
  <c r="M10" i="20"/>
  <c r="Q177" i="24"/>
  <c r="Q177" i="23"/>
  <c r="Q177" i="12"/>
  <c r="R65" i="8"/>
  <c r="Q177" i="22"/>
  <c r="Q177" i="21"/>
  <c r="O262" i="12"/>
  <c r="O263" i="12" s="1"/>
  <c r="O267" i="12" s="1"/>
  <c r="O268" i="12" s="1"/>
  <c r="P255" i="12"/>
  <c r="O145" i="12"/>
  <c r="O128" i="12"/>
  <c r="O130" i="12" s="1"/>
  <c r="O133" i="12"/>
  <c r="M34" i="20"/>
  <c r="N201" i="12"/>
  <c r="O27" i="23"/>
  <c r="O22" i="23"/>
  <c r="O24" i="23" s="1"/>
  <c r="O27" i="12"/>
  <c r="O22" i="12"/>
  <c r="O24" i="12" s="1"/>
  <c r="O78" i="22"/>
  <c r="O73" i="22"/>
  <c r="O75" i="22" s="1"/>
  <c r="O90" i="22"/>
  <c r="O276" i="23"/>
  <c r="O280" i="23" s="1"/>
  <c r="O290" i="23" s="1"/>
  <c r="O292" i="23" s="1"/>
  <c r="O270" i="23"/>
  <c r="M22" i="20"/>
  <c r="R253" i="24"/>
  <c r="R17" i="24"/>
  <c r="R19" i="24" s="1"/>
  <c r="R138" i="23"/>
  <c r="R253" i="23"/>
  <c r="R32" i="24"/>
  <c r="R253" i="22"/>
  <c r="R138" i="24"/>
  <c r="R83" i="23"/>
  <c r="R32" i="23"/>
  <c r="R83" i="22"/>
  <c r="R83" i="24"/>
  <c r="R253" i="12"/>
  <c r="R138" i="22"/>
  <c r="R17" i="12"/>
  <c r="R19" i="12" s="1"/>
  <c r="R17" i="23"/>
  <c r="R19" i="23" s="1"/>
  <c r="R32" i="22"/>
  <c r="R17" i="22"/>
  <c r="R19" i="22" s="1"/>
  <c r="R83" i="12"/>
  <c r="R83" i="21"/>
  <c r="R32" i="12"/>
  <c r="R253" i="21"/>
  <c r="R138" i="21"/>
  <c r="R32" i="21"/>
  <c r="R17" i="21"/>
  <c r="R19" i="21" s="1"/>
  <c r="R138" i="12"/>
  <c r="H40" i="8"/>
  <c r="N303" i="22"/>
  <c r="N316" i="22"/>
  <c r="N156" i="12"/>
  <c r="N157" i="12" s="1"/>
  <c r="N183" i="12"/>
  <c r="N190" i="12" s="1"/>
  <c r="N61" i="22"/>
  <c r="N114" i="22" s="1"/>
  <c r="P255" i="23"/>
  <c r="O262" i="23"/>
  <c r="O263" i="23" s="1"/>
  <c r="O267" i="23" s="1"/>
  <c r="O268" i="23" s="1"/>
  <c r="L11" i="20"/>
  <c r="N183" i="21"/>
  <c r="N190" i="21" s="1"/>
  <c r="N156" i="21"/>
  <c r="N157" i="21" s="1"/>
  <c r="O276" i="21"/>
  <c r="O280" i="21" s="1"/>
  <c r="O290" i="21" s="1"/>
  <c r="O292" i="21" s="1"/>
  <c r="O302" i="21" s="1"/>
  <c r="O270" i="21"/>
  <c r="N304" i="12"/>
  <c r="N160" i="12"/>
  <c r="N187" i="12"/>
  <c r="N194" i="12" s="1"/>
  <c r="N197" i="12"/>
  <c r="N198" i="12" s="1"/>
  <c r="R4" i="9"/>
  <c r="R4" i="20"/>
  <c r="R4" i="24"/>
  <c r="R4" i="22"/>
  <c r="R4" i="12"/>
  <c r="R4" i="16"/>
  <c r="R5" i="7"/>
  <c r="R4" i="21"/>
  <c r="R4" i="23"/>
  <c r="R4" i="8"/>
  <c r="R34" i="8"/>
  <c r="R35" i="8"/>
  <c r="N201" i="22"/>
  <c r="N304" i="22"/>
  <c r="O145" i="21"/>
  <c r="O128" i="21"/>
  <c r="O130" i="21" s="1"/>
  <c r="O133" i="21"/>
  <c r="N174" i="22"/>
  <c r="N176" i="22" s="1"/>
  <c r="N178" i="22" s="1"/>
  <c r="N20" i="20" s="1"/>
  <c r="N156" i="24"/>
  <c r="N157" i="24" s="1"/>
  <c r="N183" i="24"/>
  <c r="N190" i="24" s="1"/>
  <c r="O27" i="21"/>
  <c r="O22" i="21"/>
  <c r="O24" i="21" s="1"/>
  <c r="R101" i="24"/>
  <c r="R101" i="22"/>
  <c r="R101" i="23"/>
  <c r="R101" i="12"/>
  <c r="R64" i="8"/>
  <c r="R53" i="8"/>
  <c r="R101" i="21"/>
  <c r="H50" i="8"/>
  <c r="N316" i="24"/>
  <c r="N303" i="24"/>
  <c r="N304" i="24" s="1"/>
  <c r="N156" i="22"/>
  <c r="N157" i="22" s="1"/>
  <c r="N183" i="22"/>
  <c r="N190" i="22" s="1"/>
  <c r="M312" i="12"/>
  <c r="M322" i="12" s="1"/>
  <c r="L23" i="20"/>
  <c r="N108" i="21"/>
  <c r="O262" i="21"/>
  <c r="O263" i="21" s="1"/>
  <c r="O267" i="21" s="1"/>
  <c r="O268" i="21" s="1"/>
  <c r="P255" i="21"/>
  <c r="O90" i="23"/>
  <c r="O73" i="23"/>
  <c r="O75" i="23" s="1"/>
  <c r="O78" i="23"/>
  <c r="N316" i="12"/>
  <c r="N303" i="12"/>
  <c r="L35" i="20"/>
  <c r="O262" i="22"/>
  <c r="O263" i="22" s="1"/>
  <c r="O267" i="22" s="1"/>
  <c r="O268" i="22" s="1"/>
  <c r="P255" i="22"/>
  <c r="O145" i="22"/>
  <c r="O133" i="22"/>
  <c r="O128" i="22"/>
  <c r="O130" i="22" s="1"/>
  <c r="N201" i="21"/>
  <c r="N197" i="22"/>
  <c r="N198" i="22" s="1"/>
  <c r="N174" i="21"/>
  <c r="N176" i="21" s="1"/>
  <c r="N178" i="21" s="1"/>
  <c r="N8" i="20" s="1"/>
  <c r="O145" i="23"/>
  <c r="O128" i="23"/>
  <c r="O130" i="23" s="1"/>
  <c r="O133" i="23"/>
  <c r="M312" i="23"/>
  <c r="M322" i="23" s="1"/>
  <c r="O73" i="12"/>
  <c r="O75" i="12" s="1"/>
  <c r="O78" i="12"/>
  <c r="O90" i="12"/>
  <c r="O90" i="24"/>
  <c r="O78" i="24"/>
  <c r="O73" i="24"/>
  <c r="O75" i="24" s="1"/>
  <c r="R69" i="24"/>
  <c r="R70" i="24" s="1"/>
  <c r="R74" i="24" s="1"/>
  <c r="R69" i="23"/>
  <c r="R70" i="23" s="1"/>
  <c r="R74" i="23" s="1"/>
  <c r="R69" i="22"/>
  <c r="R70" i="22" s="1"/>
  <c r="R74" i="22" s="1"/>
  <c r="R69" i="12"/>
  <c r="R70" i="12" s="1"/>
  <c r="R74" i="12" s="1"/>
  <c r="R69" i="21"/>
  <c r="R70" i="21" s="1"/>
  <c r="R74" i="21" s="1"/>
  <c r="N317" i="21"/>
  <c r="M16" i="20"/>
  <c r="O27" i="22"/>
  <c r="O22" i="22"/>
  <c r="O24" i="22" s="1"/>
  <c r="N160" i="22"/>
  <c r="N115" i="22"/>
  <c r="N116" i="22" s="1"/>
  <c r="N187" i="22"/>
  <c r="N194" i="22" s="1"/>
  <c r="O73" i="21"/>
  <c r="O75" i="21" s="1"/>
  <c r="O78" i="21"/>
  <c r="O90" i="21"/>
  <c r="R57" i="16"/>
  <c r="R60" i="16" s="1"/>
  <c r="R63" i="16" s="1"/>
  <c r="R65" i="16" s="1"/>
  <c r="R67" i="16" s="1"/>
  <c r="R69" i="16" s="1"/>
  <c r="R71" i="16" s="1"/>
  <c r="N156" i="23"/>
  <c r="N157" i="23" s="1"/>
  <c r="N183" i="23"/>
  <c r="N190" i="23" s="1"/>
  <c r="M28" i="20"/>
  <c r="N174" i="24"/>
  <c r="N176" i="24" s="1"/>
  <c r="N178" i="24" s="1"/>
  <c r="N32" i="20" s="1"/>
  <c r="N201" i="23"/>
  <c r="N174" i="23"/>
  <c r="N176" i="23" s="1"/>
  <c r="N178" i="23" s="1"/>
  <c r="N26" i="20" s="1"/>
  <c r="N303" i="23"/>
  <c r="N304" i="23" s="1"/>
  <c r="N316" i="23"/>
  <c r="N197" i="24"/>
  <c r="N198" i="24" s="1"/>
  <c r="O27" i="24"/>
  <c r="O22" i="24"/>
  <c r="O24" i="24" s="1"/>
  <c r="O270" i="22"/>
  <c r="O276" i="22"/>
  <c r="O280" i="22" s="1"/>
  <c r="O290" i="22" s="1"/>
  <c r="O292" i="22" s="1"/>
  <c r="O302" i="22" s="1"/>
  <c r="N197" i="23"/>
  <c r="N198" i="23" s="1"/>
  <c r="H126" i="16"/>
  <c r="H93" i="16"/>
  <c r="H116" i="16"/>
  <c r="H52" i="8"/>
  <c r="H62" i="16"/>
  <c r="H52" i="16"/>
  <c r="H29" i="16"/>
  <c r="N197" i="21"/>
  <c r="N198" i="21" s="1"/>
  <c r="O262" i="24"/>
  <c r="O263" i="24" s="1"/>
  <c r="O267" i="24" s="1"/>
  <c r="O268" i="24" s="1"/>
  <c r="P255" i="24"/>
  <c r="R54" i="8"/>
  <c r="N61" i="23"/>
  <c r="N114" i="23" s="1"/>
  <c r="N160" i="23" l="1"/>
  <c r="N161" i="23" s="1"/>
  <c r="N115" i="23"/>
  <c r="O271" i="12"/>
  <c r="O272" i="12" s="1"/>
  <c r="O278" i="12" s="1"/>
  <c r="O282" i="12" s="1"/>
  <c r="O277" i="12"/>
  <c r="O281" i="12" s="1"/>
  <c r="O296" i="12" s="1"/>
  <c r="O298" i="12" s="1"/>
  <c r="N317" i="24"/>
  <c r="O271" i="24"/>
  <c r="O272" i="24" s="1"/>
  <c r="O278" i="24" s="1"/>
  <c r="O282" i="24" s="1"/>
  <c r="O277" i="24"/>
  <c r="O281" i="24" s="1"/>
  <c r="O296" i="24" s="1"/>
  <c r="O298" i="24" s="1"/>
  <c r="N200" i="22"/>
  <c r="R177" i="24"/>
  <c r="R177" i="22"/>
  <c r="R177" i="23"/>
  <c r="R177" i="12"/>
  <c r="R177" i="21"/>
  <c r="N317" i="23"/>
  <c r="N201" i="24"/>
  <c r="O80" i="21"/>
  <c r="O80" i="12"/>
  <c r="N159" i="22"/>
  <c r="N161" i="22" s="1"/>
  <c r="N184" i="22"/>
  <c r="N191" i="22" s="1"/>
  <c r="O146" i="21"/>
  <c r="O134" i="21"/>
  <c r="O135" i="21" s="1"/>
  <c r="O141" i="21"/>
  <c r="N317" i="12"/>
  <c r="N200" i="12"/>
  <c r="N202" i="12" s="1"/>
  <c r="O86" i="12"/>
  <c r="O79" i="12"/>
  <c r="N214" i="23"/>
  <c r="N216" i="23" s="1"/>
  <c r="O86" i="23"/>
  <c r="O79" i="23"/>
  <c r="O80" i="23" s="1"/>
  <c r="N205" i="22"/>
  <c r="M29" i="20"/>
  <c r="N317" i="22"/>
  <c r="N184" i="21"/>
  <c r="N191" i="21" s="1"/>
  <c r="N159" i="21"/>
  <c r="N164" i="22"/>
  <c r="P244" i="21"/>
  <c r="P260" i="21"/>
  <c r="P239" i="21"/>
  <c r="P241" i="21" s="1"/>
  <c r="N200" i="21"/>
  <c r="N202" i="21" s="1"/>
  <c r="O28" i="12"/>
  <c r="O29" i="12" s="1"/>
  <c r="O35" i="12"/>
  <c r="O40" i="12"/>
  <c r="O134" i="12"/>
  <c r="O135" i="12" s="1"/>
  <c r="O141" i="12"/>
  <c r="O146" i="12"/>
  <c r="O79" i="21"/>
  <c r="O86" i="21"/>
  <c r="O79" i="22"/>
  <c r="O80" i="22" s="1"/>
  <c r="O86" i="22"/>
  <c r="P244" i="24"/>
  <c r="P239" i="24"/>
  <c r="P241" i="24" s="1"/>
  <c r="P260" i="24"/>
  <c r="P244" i="22"/>
  <c r="P260" i="22"/>
  <c r="P239" i="22"/>
  <c r="P241" i="22" s="1"/>
  <c r="O28" i="21"/>
  <c r="O29" i="21" s="1"/>
  <c r="O40" i="21"/>
  <c r="O35" i="21"/>
  <c r="N202" i="22"/>
  <c r="H253" i="24"/>
  <c r="H138" i="24"/>
  <c r="H17" i="24"/>
  <c r="H83" i="24"/>
  <c r="H32" i="24"/>
  <c r="H138" i="23"/>
  <c r="H253" i="23"/>
  <c r="H17" i="23"/>
  <c r="H83" i="12"/>
  <c r="H32" i="22"/>
  <c r="H83" i="23"/>
  <c r="H32" i="12"/>
  <c r="H83" i="21"/>
  <c r="H83" i="22"/>
  <c r="H32" i="23"/>
  <c r="H138" i="22"/>
  <c r="H17" i="22"/>
  <c r="H138" i="12"/>
  <c r="H253" i="21"/>
  <c r="H138" i="21"/>
  <c r="H253" i="22"/>
  <c r="H17" i="21"/>
  <c r="H17" i="12"/>
  <c r="H32" i="21"/>
  <c r="H253" i="12"/>
  <c r="O39" i="12"/>
  <c r="O146" i="24"/>
  <c r="O134" i="24"/>
  <c r="O135" i="24" s="1"/>
  <c r="O141" i="24"/>
  <c r="O277" i="21"/>
  <c r="O281" i="21" s="1"/>
  <c r="O296" i="21" s="1"/>
  <c r="O298" i="21" s="1"/>
  <c r="O271" i="21"/>
  <c r="O272" i="21" s="1"/>
  <c r="O278" i="21" s="1"/>
  <c r="O282" i="21" s="1"/>
  <c r="N214" i="21"/>
  <c r="N216" i="21" s="1"/>
  <c r="O28" i="24"/>
  <c r="O29" i="24" s="1"/>
  <c r="O35" i="24"/>
  <c r="O40" i="24"/>
  <c r="O146" i="23"/>
  <c r="O141" i="23"/>
  <c r="O134" i="23"/>
  <c r="O135" i="23" s="1"/>
  <c r="O271" i="22"/>
  <c r="O272" i="22" s="1"/>
  <c r="O278" i="22" s="1"/>
  <c r="O282" i="22" s="1"/>
  <c r="O277" i="22"/>
  <c r="O281" i="22" s="1"/>
  <c r="O296" i="22" s="1"/>
  <c r="O298" i="22" s="1"/>
  <c r="N187" i="21"/>
  <c r="N194" i="21" s="1"/>
  <c r="N160" i="21"/>
  <c r="N115" i="21"/>
  <c r="N116" i="21" s="1"/>
  <c r="N116" i="23"/>
  <c r="O39" i="21"/>
  <c r="R57" i="8"/>
  <c r="H35" i="8"/>
  <c r="H57" i="8" s="1"/>
  <c r="F36" i="8"/>
  <c r="F75" i="8" s="1"/>
  <c r="P244" i="12"/>
  <c r="P260" i="12"/>
  <c r="P239" i="12"/>
  <c r="P241" i="12" s="1"/>
  <c r="O134" i="22"/>
  <c r="O135" i="22" s="1"/>
  <c r="O146" i="22"/>
  <c r="O141" i="22"/>
  <c r="O39" i="24"/>
  <c r="N200" i="23"/>
  <c r="N202" i="23" s="1"/>
  <c r="O28" i="22"/>
  <c r="O35" i="22"/>
  <c r="O40" i="22"/>
  <c r="O86" i="24"/>
  <c r="O79" i="24"/>
  <c r="O80" i="24" s="1"/>
  <c r="N205" i="23"/>
  <c r="N200" i="24"/>
  <c r="R45" i="8"/>
  <c r="H34" i="8"/>
  <c r="H45" i="8" s="1"/>
  <c r="N214" i="12"/>
  <c r="N216" i="12" s="1"/>
  <c r="O277" i="23"/>
  <c r="O281" i="23" s="1"/>
  <c r="O296" i="23" s="1"/>
  <c r="O298" i="23" s="1"/>
  <c r="O271" i="23"/>
  <c r="O272" i="23" s="1"/>
  <c r="O278" i="23" s="1"/>
  <c r="O282" i="23" s="1"/>
  <c r="O40" i="23"/>
  <c r="O28" i="23"/>
  <c r="O29" i="23" s="1"/>
  <c r="O35" i="23"/>
  <c r="N184" i="24"/>
  <c r="N191" i="24" s="1"/>
  <c r="N159" i="24"/>
  <c r="P244" i="23"/>
  <c r="P260" i="23"/>
  <c r="P239" i="23"/>
  <c r="P241" i="23" s="1"/>
  <c r="O39" i="23"/>
  <c r="N159" i="12"/>
  <c r="N161" i="12" s="1"/>
  <c r="N184" i="12"/>
  <c r="N191" i="12" s="1"/>
  <c r="R236" i="24"/>
  <c r="R237" i="24" s="1"/>
  <c r="R240" i="24" s="1"/>
  <c r="R125" i="24"/>
  <c r="R126" i="24" s="1"/>
  <c r="R129" i="24" s="1"/>
  <c r="R14" i="24"/>
  <c r="R15" i="24" s="1"/>
  <c r="R23" i="24" s="1"/>
  <c r="R236" i="23"/>
  <c r="R237" i="23" s="1"/>
  <c r="R240" i="23" s="1"/>
  <c r="R236" i="22"/>
  <c r="R237" i="22" s="1"/>
  <c r="R240" i="22" s="1"/>
  <c r="R125" i="23"/>
  <c r="R126" i="23" s="1"/>
  <c r="R129" i="23" s="1"/>
  <c r="R125" i="22"/>
  <c r="R126" i="22" s="1"/>
  <c r="R129" i="22" s="1"/>
  <c r="R14" i="23"/>
  <c r="R15" i="23" s="1"/>
  <c r="R23" i="23" s="1"/>
  <c r="R236" i="12"/>
  <c r="R237" i="12" s="1"/>
  <c r="R240" i="12" s="1"/>
  <c r="R14" i="12"/>
  <c r="R15" i="12" s="1"/>
  <c r="R23" i="12" s="1"/>
  <c r="R125" i="12"/>
  <c r="R126" i="12" s="1"/>
  <c r="R129" i="12" s="1"/>
  <c r="R236" i="21"/>
  <c r="R237" i="21" s="1"/>
  <c r="R240" i="21" s="1"/>
  <c r="R14" i="21"/>
  <c r="R15" i="21" s="1"/>
  <c r="R23" i="21" s="1"/>
  <c r="R125" i="21"/>
  <c r="R126" i="21" s="1"/>
  <c r="R129" i="21" s="1"/>
  <c r="R14" i="22"/>
  <c r="R15" i="22" s="1"/>
  <c r="R23" i="22" s="1"/>
  <c r="N164" i="12"/>
  <c r="O290" i="12"/>
  <c r="O292" i="12" s="1"/>
  <c r="R97" i="24"/>
  <c r="R266" i="24"/>
  <c r="R151" i="24"/>
  <c r="R46" i="24"/>
  <c r="R266" i="23"/>
  <c r="R151" i="23"/>
  <c r="R97" i="23"/>
  <c r="R266" i="22"/>
  <c r="R46" i="23"/>
  <c r="R151" i="22"/>
  <c r="R97" i="12"/>
  <c r="R97" i="22"/>
  <c r="R266" i="12"/>
  <c r="R46" i="22"/>
  <c r="R266" i="21"/>
  <c r="R58" i="8"/>
  <c r="R151" i="21"/>
  <c r="R97" i="21"/>
  <c r="R151" i="12"/>
  <c r="R46" i="12"/>
  <c r="R46" i="21"/>
  <c r="H54" i="8"/>
  <c r="F55" i="8"/>
  <c r="F76" i="8" s="1"/>
  <c r="N184" i="23"/>
  <c r="N191" i="23" s="1"/>
  <c r="N159" i="23"/>
  <c r="O29" i="22"/>
  <c r="O39" i="22"/>
  <c r="H101" i="23"/>
  <c r="H101" i="24"/>
  <c r="H101" i="22"/>
  <c r="H101" i="12"/>
  <c r="H101" i="21"/>
  <c r="H64" i="8"/>
  <c r="H53" i="8"/>
  <c r="N214" i="24"/>
  <c r="N216" i="24" s="1"/>
  <c r="N214" i="22"/>
  <c r="N216" i="22" s="1"/>
  <c r="M17" i="20"/>
  <c r="N205" i="12"/>
  <c r="O302" i="23"/>
  <c r="R67" i="8"/>
  <c r="R68" i="8" s="1"/>
  <c r="H65" i="8"/>
  <c r="H67" i="8" s="1"/>
  <c r="N160" i="24"/>
  <c r="N161" i="24" s="1"/>
  <c r="N187" i="24"/>
  <c r="N194" i="24" s="1"/>
  <c r="N115" i="24"/>
  <c r="N116" i="24" s="1"/>
  <c r="N202" i="24" l="1"/>
  <c r="N161" i="21"/>
  <c r="N163" i="21" s="1"/>
  <c r="O36" i="23"/>
  <c r="O51" i="23"/>
  <c r="N219" i="23"/>
  <c r="N221" i="23" s="1"/>
  <c r="O51" i="21"/>
  <c r="O36" i="21"/>
  <c r="O155" i="21"/>
  <c r="O142" i="21"/>
  <c r="O143" i="21" s="1"/>
  <c r="O182" i="21"/>
  <c r="O189" i="21" s="1"/>
  <c r="O196" i="21" s="1"/>
  <c r="O142" i="12"/>
  <c r="O143" i="12" s="1"/>
  <c r="O182" i="12"/>
  <c r="O189" i="12" s="1"/>
  <c r="O196" i="12" s="1"/>
  <c r="O155" i="12"/>
  <c r="N219" i="12"/>
  <c r="N221" i="12" s="1"/>
  <c r="O155" i="22"/>
  <c r="O142" i="22"/>
  <c r="O182" i="22"/>
  <c r="O189" i="22" s="1"/>
  <c r="O87" i="22"/>
  <c r="O106" i="22"/>
  <c r="O155" i="24"/>
  <c r="O142" i="24"/>
  <c r="O143" i="24" s="1"/>
  <c r="O182" i="24"/>
  <c r="O189" i="24" s="1"/>
  <c r="O196" i="24" s="1"/>
  <c r="O87" i="23"/>
  <c r="O88" i="23" s="1"/>
  <c r="O106" i="23"/>
  <c r="O51" i="12"/>
  <c r="O36" i="12"/>
  <c r="O37" i="12" s="1"/>
  <c r="O51" i="24"/>
  <c r="O36" i="24"/>
  <c r="O37" i="24" s="1"/>
  <c r="N163" i="12"/>
  <c r="O182" i="23"/>
  <c r="O189" i="23" s="1"/>
  <c r="O155" i="23"/>
  <c r="O142" i="23"/>
  <c r="O143" i="23" s="1"/>
  <c r="O106" i="24"/>
  <c r="O87" i="24"/>
  <c r="O88" i="24" s="1"/>
  <c r="N219" i="21"/>
  <c r="N221" i="21" s="1"/>
  <c r="N204" i="21"/>
  <c r="N310" i="23"/>
  <c r="N320" i="23" s="1"/>
  <c r="N224" i="23"/>
  <c r="P256" i="24"/>
  <c r="P258" i="24" s="1"/>
  <c r="P261" i="24"/>
  <c r="P245" i="24"/>
  <c r="P246" i="24" s="1"/>
  <c r="O106" i="21"/>
  <c r="O87" i="21"/>
  <c r="O88" i="21" s="1"/>
  <c r="O143" i="22"/>
  <c r="H68" i="8"/>
  <c r="F69" i="8"/>
  <c r="F77" i="8" s="1"/>
  <c r="F78" i="8" s="1"/>
  <c r="F13" i="9" s="1"/>
  <c r="O91" i="21"/>
  <c r="O316" i="22"/>
  <c r="O303" i="22"/>
  <c r="O304" i="22" s="1"/>
  <c r="O317" i="22" s="1"/>
  <c r="P256" i="23"/>
  <c r="P258" i="23" s="1"/>
  <c r="P245" i="23"/>
  <c r="P261" i="23"/>
  <c r="P261" i="21"/>
  <c r="P256" i="21"/>
  <c r="P258" i="21" s="1"/>
  <c r="P245" i="21"/>
  <c r="P246" i="21" s="1"/>
  <c r="P246" i="23"/>
  <c r="N224" i="12"/>
  <c r="N310" i="12"/>
  <c r="N320" i="12" s="1"/>
  <c r="R59" i="8"/>
  <c r="O316" i="24"/>
  <c r="O303" i="24"/>
  <c r="O304" i="24" s="1"/>
  <c r="O317" i="24" s="1"/>
  <c r="P246" i="12"/>
  <c r="N224" i="24"/>
  <c r="N310" i="24"/>
  <c r="N320" i="24" s="1"/>
  <c r="O37" i="22"/>
  <c r="H177" i="24"/>
  <c r="H177" i="23"/>
  <c r="H177" i="22"/>
  <c r="H177" i="12"/>
  <c r="H177" i="21"/>
  <c r="O302" i="12"/>
  <c r="N204" i="12"/>
  <c r="N206" i="12" s="1"/>
  <c r="N205" i="21"/>
  <c r="N206" i="21" s="1"/>
  <c r="O51" i="22"/>
  <c r="O36" i="22"/>
  <c r="O316" i="21"/>
  <c r="O303" i="21"/>
  <c r="O304" i="21" s="1"/>
  <c r="O317" i="21" s="1"/>
  <c r="H151" i="24"/>
  <c r="H97" i="24"/>
  <c r="H266" i="24"/>
  <c r="H46" i="24"/>
  <c r="H266" i="23"/>
  <c r="H97" i="23"/>
  <c r="H266" i="22"/>
  <c r="H151" i="22"/>
  <c r="H46" i="22"/>
  <c r="H151" i="23"/>
  <c r="H46" i="12"/>
  <c r="H46" i="23"/>
  <c r="H266" i="12"/>
  <c r="H97" i="12"/>
  <c r="H151" i="12"/>
  <c r="H151" i="21"/>
  <c r="H97" i="21"/>
  <c r="H266" i="21"/>
  <c r="H46" i="21"/>
  <c r="H97" i="22"/>
  <c r="H58" i="8"/>
  <c r="N163" i="22"/>
  <c r="O91" i="12"/>
  <c r="N205" i="24"/>
  <c r="N206" i="24" s="1"/>
  <c r="N163" i="24"/>
  <c r="N204" i="23"/>
  <c r="N206" i="23" s="1"/>
  <c r="N204" i="24"/>
  <c r="N164" i="23"/>
  <c r="N204" i="22"/>
  <c r="N206" i="22" s="1"/>
  <c r="N164" i="24"/>
  <c r="O91" i="23"/>
  <c r="N224" i="22"/>
  <c r="N310" i="22"/>
  <c r="N320" i="22" s="1"/>
  <c r="N219" i="24"/>
  <c r="N221" i="24" s="1"/>
  <c r="O303" i="23"/>
  <c r="O304" i="23" s="1"/>
  <c r="O317" i="23" s="1"/>
  <c r="O316" i="23"/>
  <c r="P261" i="22"/>
  <c r="P245" i="22"/>
  <c r="P246" i="22" s="1"/>
  <c r="P256" i="22"/>
  <c r="P258" i="22" s="1"/>
  <c r="P256" i="12"/>
  <c r="P258" i="12" s="1"/>
  <c r="P261" i="12"/>
  <c r="P245" i="12"/>
  <c r="N219" i="22"/>
  <c r="N221" i="22" s="1"/>
  <c r="O316" i="12"/>
  <c r="O303" i="12"/>
  <c r="O106" i="12"/>
  <c r="O87" i="12"/>
  <c r="O88" i="12" s="1"/>
  <c r="N163" i="23"/>
  <c r="O91" i="24"/>
  <c r="O91" i="22"/>
  <c r="O88" i="22"/>
  <c r="O37" i="23"/>
  <c r="N164" i="21"/>
  <c r="N224" i="21"/>
  <c r="N310" i="21"/>
  <c r="N320" i="21" s="1"/>
  <c r="O37" i="21"/>
  <c r="P276" i="22" l="1"/>
  <c r="P280" i="22" s="1"/>
  <c r="P290" i="22" s="1"/>
  <c r="P292" i="22" s="1"/>
  <c r="P302" i="22" s="1"/>
  <c r="P270" i="22"/>
  <c r="P85" i="23"/>
  <c r="O92" i="23"/>
  <c r="O93" i="23" s="1"/>
  <c r="O98" i="23" s="1"/>
  <c r="O99" i="23" s="1"/>
  <c r="O107" i="23" s="1"/>
  <c r="O170" i="23"/>
  <c r="O173" i="23" s="1"/>
  <c r="O102" i="23"/>
  <c r="O103" i="23" s="1"/>
  <c r="O170" i="24"/>
  <c r="O173" i="24" s="1"/>
  <c r="O102" i="24"/>
  <c r="O103" i="24" s="1"/>
  <c r="O92" i="24"/>
  <c r="O93" i="24" s="1"/>
  <c r="O98" i="24" s="1"/>
  <c r="O99" i="24" s="1"/>
  <c r="O107" i="24" s="1"/>
  <c r="P85" i="24"/>
  <c r="O147" i="24"/>
  <c r="O148" i="24" s="1"/>
  <c r="O152" i="24" s="1"/>
  <c r="O153" i="24" s="1"/>
  <c r="P140" i="24"/>
  <c r="P276" i="21"/>
  <c r="P280" i="21" s="1"/>
  <c r="P290" i="21" s="1"/>
  <c r="P292" i="21" s="1"/>
  <c r="P302" i="21" s="1"/>
  <c r="P270" i="21"/>
  <c r="P276" i="24"/>
  <c r="P280" i="24" s="1"/>
  <c r="P290" i="24" s="1"/>
  <c r="P292" i="24" s="1"/>
  <c r="P302" i="24" s="1"/>
  <c r="P270" i="24"/>
  <c r="O169" i="24"/>
  <c r="O172" i="24" s="1"/>
  <c r="P34" i="24"/>
  <c r="O41" i="24"/>
  <c r="O42" i="24" s="1"/>
  <c r="O47" i="24" s="1"/>
  <c r="O48" i="24" s="1"/>
  <c r="O52" i="24" s="1"/>
  <c r="O41" i="22"/>
  <c r="O42" i="22" s="1"/>
  <c r="O47" i="22" s="1"/>
  <c r="O48" i="22" s="1"/>
  <c r="O52" i="22" s="1"/>
  <c r="O53" i="22" s="1"/>
  <c r="O61" i="22" s="1"/>
  <c r="O114" i="22" s="1"/>
  <c r="P34" i="22"/>
  <c r="O169" i="22"/>
  <c r="O172" i="22" s="1"/>
  <c r="R3" i="9"/>
  <c r="R3" i="20"/>
  <c r="R3" i="24"/>
  <c r="R3" i="23"/>
  <c r="R3" i="22"/>
  <c r="R3" i="12"/>
  <c r="R3" i="8"/>
  <c r="R3" i="16"/>
  <c r="R4" i="7"/>
  <c r="R3" i="21"/>
  <c r="O185" i="24"/>
  <c r="O192" i="24" s="1"/>
  <c r="O169" i="12"/>
  <c r="O172" i="12" s="1"/>
  <c r="P34" i="12"/>
  <c r="O41" i="12"/>
  <c r="O42" i="12" s="1"/>
  <c r="O47" i="12" s="1"/>
  <c r="O48" i="12" s="1"/>
  <c r="O52" i="12" s="1"/>
  <c r="O147" i="23"/>
  <c r="O148" i="23" s="1"/>
  <c r="O152" i="23" s="1"/>
  <c r="O153" i="23" s="1"/>
  <c r="P140" i="23"/>
  <c r="N166" i="24"/>
  <c r="N165" i="24"/>
  <c r="P262" i="24"/>
  <c r="P263" i="24" s="1"/>
  <c r="P267" i="24" s="1"/>
  <c r="P268" i="24" s="1"/>
  <c r="Q255" i="24"/>
  <c r="O185" i="12"/>
  <c r="O192" i="12" s="1"/>
  <c r="O197" i="12" s="1"/>
  <c r="O198" i="12" s="1"/>
  <c r="N33" i="20"/>
  <c r="O92" i="21"/>
  <c r="O102" i="21"/>
  <c r="O103" i="21" s="1"/>
  <c r="P85" i="21"/>
  <c r="O170" i="21"/>
  <c r="O173" i="21" s="1"/>
  <c r="O196" i="23"/>
  <c r="N9" i="20"/>
  <c r="N311" i="22"/>
  <c r="N321" i="22" s="1"/>
  <c r="N225" i="22"/>
  <c r="N226" i="22" s="1"/>
  <c r="N311" i="24"/>
  <c r="N321" i="24" s="1"/>
  <c r="N225" i="24"/>
  <c r="N226" i="24" s="1"/>
  <c r="O304" i="12"/>
  <c r="O317" i="12" s="1"/>
  <c r="P276" i="23"/>
  <c r="P280" i="23" s="1"/>
  <c r="P290" i="23" s="1"/>
  <c r="P292" i="23" s="1"/>
  <c r="P302" i="23" s="1"/>
  <c r="P270" i="23"/>
  <c r="O93" i="21"/>
  <c r="O98" i="21" s="1"/>
  <c r="O99" i="21" s="1"/>
  <c r="O107" i="21" s="1"/>
  <c r="O186" i="21" s="1"/>
  <c r="O193" i="21" s="1"/>
  <c r="O201" i="21" s="1"/>
  <c r="O185" i="22"/>
  <c r="O192" i="22" s="1"/>
  <c r="O170" i="22"/>
  <c r="O173" i="22" s="1"/>
  <c r="O174" i="22" s="1"/>
  <c r="O176" i="22" s="1"/>
  <c r="O178" i="22" s="1"/>
  <c r="O20" i="20" s="1"/>
  <c r="O102" i="22"/>
  <c r="O103" i="22" s="1"/>
  <c r="P85" i="22"/>
  <c r="O92" i="22"/>
  <c r="O93" i="22" s="1"/>
  <c r="O98" i="22" s="1"/>
  <c r="O99" i="22" s="1"/>
  <c r="O107" i="22" s="1"/>
  <c r="O186" i="22" s="1"/>
  <c r="O193" i="22" s="1"/>
  <c r="O201" i="22" s="1"/>
  <c r="N226" i="21"/>
  <c r="N166" i="12"/>
  <c r="N165" i="12"/>
  <c r="O169" i="21"/>
  <c r="O172" i="21" s="1"/>
  <c r="O41" i="21"/>
  <c r="O42" i="21" s="1"/>
  <c r="O47" i="21" s="1"/>
  <c r="O48" i="21" s="1"/>
  <c r="O52" i="21" s="1"/>
  <c r="P34" i="21"/>
  <c r="N21" i="20"/>
  <c r="N27" i="20"/>
  <c r="O196" i="22"/>
  <c r="O53" i="24"/>
  <c r="O61" i="24" s="1"/>
  <c r="O114" i="24" s="1"/>
  <c r="O53" i="21"/>
  <c r="O61" i="21" s="1"/>
  <c r="O114" i="21" s="1"/>
  <c r="P262" i="12"/>
  <c r="P263" i="12" s="1"/>
  <c r="P267" i="12" s="1"/>
  <c r="P268" i="12" s="1"/>
  <c r="Q255" i="12"/>
  <c r="O92" i="12"/>
  <c r="O93" i="12" s="1"/>
  <c r="O98" i="12" s="1"/>
  <c r="O99" i="12" s="1"/>
  <c r="O107" i="12" s="1"/>
  <c r="O170" i="12"/>
  <c r="O173" i="12" s="1"/>
  <c r="O174" i="12" s="1"/>
  <c r="O176" i="12" s="1"/>
  <c r="O178" i="12" s="1"/>
  <c r="O14" i="20" s="1"/>
  <c r="O102" i="12"/>
  <c r="O103" i="12" s="1"/>
  <c r="P85" i="12"/>
  <c r="P140" i="22"/>
  <c r="O147" i="22"/>
  <c r="O148" i="22" s="1"/>
  <c r="O152" i="22" s="1"/>
  <c r="O153" i="22" s="1"/>
  <c r="O147" i="21"/>
  <c r="O148" i="21" s="1"/>
  <c r="O152" i="21" s="1"/>
  <c r="O153" i="21" s="1"/>
  <c r="P140" i="21"/>
  <c r="P270" i="12"/>
  <c r="P276" i="12"/>
  <c r="P280" i="12" s="1"/>
  <c r="P290" i="12" s="1"/>
  <c r="P292" i="12" s="1"/>
  <c r="P302" i="12" s="1"/>
  <c r="P262" i="21"/>
  <c r="P263" i="21" s="1"/>
  <c r="P267" i="21" s="1"/>
  <c r="P268" i="21" s="1"/>
  <c r="Q255" i="21"/>
  <c r="O41" i="23"/>
  <c r="O42" i="23" s="1"/>
  <c r="O47" i="23" s="1"/>
  <c r="O48" i="23" s="1"/>
  <c r="O52" i="23" s="1"/>
  <c r="O169" i="23"/>
  <c r="O172" i="23" s="1"/>
  <c r="P34" i="23"/>
  <c r="N166" i="23"/>
  <c r="N165" i="23"/>
  <c r="P140" i="12"/>
  <c r="O147" i="12"/>
  <c r="O148" i="12" s="1"/>
  <c r="O152" i="12" s="1"/>
  <c r="O153" i="12" s="1"/>
  <c r="O53" i="12"/>
  <c r="O61" i="12" s="1"/>
  <c r="O114" i="12" s="1"/>
  <c r="N311" i="23"/>
  <c r="N321" i="23" s="1"/>
  <c r="N225" i="23"/>
  <c r="N226" i="23" s="1"/>
  <c r="N165" i="21"/>
  <c r="N166" i="21"/>
  <c r="N15" i="20"/>
  <c r="P262" i="22"/>
  <c r="P263" i="22" s="1"/>
  <c r="P267" i="22" s="1"/>
  <c r="P268" i="22" s="1"/>
  <c r="Q255" i="22"/>
  <c r="O185" i="21"/>
  <c r="O192" i="21" s="1"/>
  <c r="N311" i="21"/>
  <c r="N321" i="21" s="1"/>
  <c r="N225" i="21"/>
  <c r="N311" i="12"/>
  <c r="N321" i="12" s="1"/>
  <c r="N225" i="12"/>
  <c r="N226" i="12" s="1"/>
  <c r="O53" i="23"/>
  <c r="O61" i="23" s="1"/>
  <c r="O114" i="23" s="1"/>
  <c r="N165" i="22"/>
  <c r="N166" i="22"/>
  <c r="Q255" i="23"/>
  <c r="P262" i="23"/>
  <c r="P263" i="23" s="1"/>
  <c r="P267" i="23" s="1"/>
  <c r="P268" i="23" s="1"/>
  <c r="O185" i="23"/>
  <c r="O192" i="23" s="1"/>
  <c r="O186" i="12" l="1"/>
  <c r="O193" i="12" s="1"/>
  <c r="O201" i="12" s="1"/>
  <c r="O202" i="12" s="1"/>
  <c r="O219" i="12" s="1"/>
  <c r="O221" i="12" s="1"/>
  <c r="O108" i="12"/>
  <c r="O187" i="12" s="1"/>
  <c r="O194" i="12" s="1"/>
  <c r="O205" i="12" s="1"/>
  <c r="O186" i="23"/>
  <c r="O193" i="23" s="1"/>
  <c r="O201" i="23" s="1"/>
  <c r="O108" i="23"/>
  <c r="O160" i="23" s="1"/>
  <c r="P271" i="21"/>
  <c r="P277" i="21"/>
  <c r="P281" i="21" s="1"/>
  <c r="P296" i="21" s="1"/>
  <c r="P298" i="21" s="1"/>
  <c r="N312" i="24"/>
  <c r="N322" i="24" s="1"/>
  <c r="P277" i="22"/>
  <c r="P281" i="22" s="1"/>
  <c r="P296" i="22" s="1"/>
  <c r="P298" i="22" s="1"/>
  <c r="P271" i="22"/>
  <c r="P271" i="12"/>
  <c r="P277" i="12"/>
  <c r="P281" i="12" s="1"/>
  <c r="P296" i="12" s="1"/>
  <c r="P298" i="12" s="1"/>
  <c r="P271" i="24"/>
  <c r="P272" i="24" s="1"/>
  <c r="P278" i="24" s="1"/>
  <c r="P282" i="24" s="1"/>
  <c r="P277" i="24"/>
  <c r="P281" i="24" s="1"/>
  <c r="P296" i="24" s="1"/>
  <c r="P298" i="24" s="1"/>
  <c r="O186" i="24"/>
  <c r="O193" i="24" s="1"/>
  <c r="O201" i="24" s="1"/>
  <c r="O108" i="24"/>
  <c r="N312" i="12"/>
  <c r="N322" i="12" s="1"/>
  <c r="O108" i="22"/>
  <c r="Q244" i="24"/>
  <c r="Q260" i="24"/>
  <c r="Q239" i="24"/>
  <c r="Q241" i="24" s="1"/>
  <c r="P90" i="12"/>
  <c r="P73" i="12"/>
  <c r="P75" i="12" s="1"/>
  <c r="P78" i="12"/>
  <c r="N16" i="20"/>
  <c r="Q260" i="21"/>
  <c r="Q239" i="21"/>
  <c r="Q241" i="21" s="1"/>
  <c r="Q244" i="21"/>
  <c r="O174" i="21"/>
  <c r="O176" i="21" s="1"/>
  <c r="O178" i="21" s="1"/>
  <c r="O8" i="20" s="1"/>
  <c r="O174" i="24"/>
  <c r="O176" i="24" s="1"/>
  <c r="O178" i="24" s="1"/>
  <c r="O32" i="20" s="1"/>
  <c r="O115" i="12"/>
  <c r="O116" i="12" s="1"/>
  <c r="O183" i="24"/>
  <c r="O190" i="24" s="1"/>
  <c r="O200" i="24" s="1"/>
  <c r="O156" i="24"/>
  <c r="O157" i="24" s="1"/>
  <c r="N312" i="23"/>
  <c r="N322" i="23" s="1"/>
  <c r="P27" i="24"/>
  <c r="P22" i="24"/>
  <c r="P24" i="24" s="1"/>
  <c r="P78" i="21"/>
  <c r="P73" i="21"/>
  <c r="P75" i="21" s="1"/>
  <c r="P90" i="21"/>
  <c r="P145" i="23"/>
  <c r="P128" i="23"/>
  <c r="P130" i="23" s="1"/>
  <c r="P133" i="23"/>
  <c r="O197" i="22"/>
  <c r="O198" i="22" s="1"/>
  <c r="O156" i="22"/>
  <c r="O157" i="22" s="1"/>
  <c r="O183" i="22"/>
  <c r="O190" i="22" s="1"/>
  <c r="O200" i="22" s="1"/>
  <c r="O202" i="22" s="1"/>
  <c r="O219" i="22" s="1"/>
  <c r="O221" i="22" s="1"/>
  <c r="P27" i="23"/>
  <c r="P22" i="23"/>
  <c r="P24" i="23" s="1"/>
  <c r="N28" i="20"/>
  <c r="O156" i="23"/>
  <c r="O157" i="23" s="1"/>
  <c r="O183" i="23"/>
  <c r="O190" i="23" s="1"/>
  <c r="O200" i="23" s="1"/>
  <c r="O174" i="23"/>
  <c r="O176" i="23" s="1"/>
  <c r="O178" i="23" s="1"/>
  <c r="O26" i="20" s="1"/>
  <c r="O187" i="23"/>
  <c r="O194" i="23" s="1"/>
  <c r="O205" i="23" s="1"/>
  <c r="O115" i="23"/>
  <c r="O116" i="23" s="1"/>
  <c r="N10" i="20"/>
  <c r="P272" i="12"/>
  <c r="P278" i="12" s="1"/>
  <c r="P282" i="12" s="1"/>
  <c r="Q260" i="12"/>
  <c r="Q244" i="12"/>
  <c r="Q239" i="12"/>
  <c r="Q241" i="12" s="1"/>
  <c r="P27" i="21"/>
  <c r="P22" i="21"/>
  <c r="P24" i="21" s="1"/>
  <c r="P73" i="22"/>
  <c r="P75" i="22" s="1"/>
  <c r="P78" i="22"/>
  <c r="P90" i="22"/>
  <c r="N34" i="20"/>
  <c r="O108" i="21"/>
  <c r="O156" i="12"/>
  <c r="O157" i="12" s="1"/>
  <c r="O183" i="12"/>
  <c r="O190" i="12" s="1"/>
  <c r="O200" i="12" s="1"/>
  <c r="N312" i="22"/>
  <c r="N322" i="22" s="1"/>
  <c r="P27" i="12"/>
  <c r="P22" i="12"/>
  <c r="P24" i="12" s="1"/>
  <c r="P272" i="21"/>
  <c r="P278" i="21" s="1"/>
  <c r="P282" i="21" s="1"/>
  <c r="P73" i="23"/>
  <c r="P75" i="23" s="1"/>
  <c r="P90" i="23"/>
  <c r="P78" i="23"/>
  <c r="N312" i="21"/>
  <c r="N322" i="21" s="1"/>
  <c r="P277" i="23"/>
  <c r="P281" i="23" s="1"/>
  <c r="P296" i="23" s="1"/>
  <c r="P298" i="23" s="1"/>
  <c r="P271" i="23"/>
  <c r="P272" i="23" s="1"/>
  <c r="P278" i="23" s="1"/>
  <c r="P282" i="23" s="1"/>
  <c r="O197" i="21"/>
  <c r="O198" i="21" s="1"/>
  <c r="P145" i="12"/>
  <c r="P133" i="12"/>
  <c r="P128" i="12"/>
  <c r="P130" i="12" s="1"/>
  <c r="P128" i="21"/>
  <c r="P130" i="21" s="1"/>
  <c r="P145" i="21"/>
  <c r="P133" i="21"/>
  <c r="O214" i="12"/>
  <c r="O216" i="12" s="1"/>
  <c r="P133" i="22"/>
  <c r="P128" i="22"/>
  <c r="P130" i="22" s="1"/>
  <c r="P145" i="22"/>
  <c r="P90" i="24"/>
  <c r="P78" i="24"/>
  <c r="P73" i="24"/>
  <c r="P75" i="24" s="1"/>
  <c r="O197" i="23"/>
  <c r="O198" i="23" s="1"/>
  <c r="Q244" i="23"/>
  <c r="Q239" i="23"/>
  <c r="Q241" i="23" s="1"/>
  <c r="Q260" i="23"/>
  <c r="Q260" i="22"/>
  <c r="Q244" i="22"/>
  <c r="Q239" i="22"/>
  <c r="Q241" i="22" s="1"/>
  <c r="O202" i="23"/>
  <c r="O219" i="23" s="1"/>
  <c r="O221" i="23" s="1"/>
  <c r="O183" i="21"/>
  <c r="O190" i="21" s="1"/>
  <c r="O200" i="21" s="1"/>
  <c r="O202" i="21" s="1"/>
  <c r="O219" i="21" s="1"/>
  <c r="O221" i="21" s="1"/>
  <c r="O156" i="21"/>
  <c r="O157" i="21" s="1"/>
  <c r="N22" i="20"/>
  <c r="O197" i="24"/>
  <c r="O198" i="24" s="1"/>
  <c r="P272" i="22"/>
  <c r="P278" i="22" s="1"/>
  <c r="P282" i="22" s="1"/>
  <c r="P27" i="22"/>
  <c r="P22" i="22"/>
  <c r="P24" i="22" s="1"/>
  <c r="P133" i="24"/>
  <c r="P145" i="24"/>
  <c r="P128" i="24"/>
  <c r="P130" i="24" s="1"/>
  <c r="O160" i="12" l="1"/>
  <c r="O161" i="12" s="1"/>
  <c r="O163" i="12" s="1"/>
  <c r="O311" i="21"/>
  <c r="O321" i="21" s="1"/>
  <c r="O10" i="20" s="1"/>
  <c r="O225" i="21"/>
  <c r="O225" i="12"/>
  <c r="O311" i="12"/>
  <c r="O321" i="12" s="1"/>
  <c r="O16" i="20" s="1"/>
  <c r="O202" i="24"/>
  <c r="O219" i="24" s="1"/>
  <c r="O221" i="24" s="1"/>
  <c r="P79" i="22"/>
  <c r="P80" i="22" s="1"/>
  <c r="P86" i="22"/>
  <c r="P80" i="21"/>
  <c r="P316" i="12"/>
  <c r="P303" i="12"/>
  <c r="P304" i="12" s="1"/>
  <c r="P317" i="12" s="1"/>
  <c r="O187" i="24"/>
  <c r="O194" i="24" s="1"/>
  <c r="O205" i="24" s="1"/>
  <c r="O115" i="24"/>
  <c r="O116" i="24" s="1"/>
  <c r="O160" i="24"/>
  <c r="P35" i="12"/>
  <c r="P28" i="12"/>
  <c r="P29" i="12" s="1"/>
  <c r="P40" i="12"/>
  <c r="P86" i="12"/>
  <c r="P79" i="12"/>
  <c r="P80" i="12" s="1"/>
  <c r="O310" i="12"/>
  <c r="O320" i="12" s="1"/>
  <c r="O224" i="12"/>
  <c r="O226" i="12" s="1"/>
  <c r="O312" i="12" s="1"/>
  <c r="O322" i="12" s="1"/>
  <c r="O17" i="20" s="1"/>
  <c r="P39" i="12"/>
  <c r="O164" i="23"/>
  <c r="P39" i="23"/>
  <c r="O225" i="22"/>
  <c r="O311" i="22"/>
  <c r="O321" i="22" s="1"/>
  <c r="O22" i="20" s="1"/>
  <c r="O184" i="21"/>
  <c r="O191" i="21" s="1"/>
  <c r="O204" i="21" s="1"/>
  <c r="O159" i="21"/>
  <c r="O214" i="23"/>
  <c r="O216" i="23" s="1"/>
  <c r="P303" i="23"/>
  <c r="P304" i="23" s="1"/>
  <c r="P317" i="23" s="1"/>
  <c r="P316" i="23"/>
  <c r="N23" i="20"/>
  <c r="P28" i="21"/>
  <c r="P35" i="21"/>
  <c r="P40" i="21"/>
  <c r="O159" i="22"/>
  <c r="O184" i="22"/>
  <c r="O191" i="22" s="1"/>
  <c r="O204" i="22" s="1"/>
  <c r="Q245" i="24"/>
  <c r="Q246" i="24" s="1"/>
  <c r="Q256" i="24"/>
  <c r="Q258" i="24" s="1"/>
  <c r="Q261" i="24"/>
  <c r="P141" i="22"/>
  <c r="P146" i="22"/>
  <c r="P134" i="22"/>
  <c r="P135" i="22"/>
  <c r="O164" i="12"/>
  <c r="O311" i="23"/>
  <c r="O321" i="23" s="1"/>
  <c r="O28" i="20" s="1"/>
  <c r="O225" i="23"/>
  <c r="N11" i="20"/>
  <c r="O159" i="12"/>
  <c r="O184" i="12"/>
  <c r="O191" i="12" s="1"/>
  <c r="O204" i="12" s="1"/>
  <c r="O214" i="22"/>
  <c r="O216" i="22" s="1"/>
  <c r="P35" i="24"/>
  <c r="P28" i="24"/>
  <c r="P29" i="24" s="1"/>
  <c r="P40" i="24"/>
  <c r="P316" i="22"/>
  <c r="P303" i="22"/>
  <c r="P304" i="22" s="1"/>
  <c r="P317" i="22" s="1"/>
  <c r="Q245" i="23"/>
  <c r="Q261" i="23"/>
  <c r="Q256" i="23"/>
  <c r="Q258" i="23" s="1"/>
  <c r="O214" i="21"/>
  <c r="O216" i="21" s="1"/>
  <c r="P79" i="21"/>
  <c r="P86" i="21"/>
  <c r="P146" i="24"/>
  <c r="P141" i="24"/>
  <c r="P134" i="24"/>
  <c r="P135" i="24" s="1"/>
  <c r="P29" i="21"/>
  <c r="P39" i="21"/>
  <c r="P86" i="24"/>
  <c r="P79" i="24"/>
  <c r="P80" i="24" s="1"/>
  <c r="O187" i="21"/>
  <c r="O194" i="21" s="1"/>
  <c r="O160" i="21"/>
  <c r="O115" i="21"/>
  <c r="O116" i="21" s="1"/>
  <c r="Q261" i="12"/>
  <c r="Q245" i="12"/>
  <c r="Q246" i="12" s="1"/>
  <c r="Q256" i="12"/>
  <c r="Q258" i="12" s="1"/>
  <c r="O159" i="23"/>
  <c r="O161" i="23" s="1"/>
  <c r="O163" i="23" s="1"/>
  <c r="O184" i="23"/>
  <c r="O191" i="23" s="1"/>
  <c r="O204" i="23" s="1"/>
  <c r="O206" i="23" s="1"/>
  <c r="P39" i="24"/>
  <c r="Q261" i="21"/>
  <c r="Q256" i="21"/>
  <c r="Q258" i="21" s="1"/>
  <c r="Q245" i="21"/>
  <c r="Q246" i="21" s="1"/>
  <c r="P35" i="23"/>
  <c r="P40" i="23"/>
  <c r="P28" i="23"/>
  <c r="P29" i="23" s="1"/>
  <c r="Q246" i="23"/>
  <c r="O206" i="12"/>
  <c r="Q261" i="22"/>
  <c r="Q256" i="22"/>
  <c r="Q258" i="22" s="1"/>
  <c r="Q245" i="22"/>
  <c r="Q246" i="22" s="1"/>
  <c r="P141" i="21"/>
  <c r="P146" i="21"/>
  <c r="P134" i="21"/>
  <c r="P135" i="21" s="1"/>
  <c r="O187" i="22"/>
  <c r="O194" i="22" s="1"/>
  <c r="O205" i="22" s="1"/>
  <c r="O115" i="22"/>
  <c r="O116" i="22" s="1"/>
  <c r="O160" i="22"/>
  <c r="O161" i="22" s="1"/>
  <c r="O163" i="22" s="1"/>
  <c r="N35" i="20"/>
  <c r="O214" i="24"/>
  <c r="O216" i="24" s="1"/>
  <c r="P28" i="22"/>
  <c r="P35" i="22"/>
  <c r="P40" i="22"/>
  <c r="P135" i="23"/>
  <c r="N29" i="20"/>
  <c r="P303" i="21"/>
  <c r="P304" i="21" s="1"/>
  <c r="P317" i="21" s="1"/>
  <c r="P316" i="21"/>
  <c r="P316" i="24"/>
  <c r="P303" i="24"/>
  <c r="P304" i="24" s="1"/>
  <c r="P317" i="24" s="1"/>
  <c r="P29" i="22"/>
  <c r="P39" i="22"/>
  <c r="P141" i="12"/>
  <c r="P146" i="12"/>
  <c r="P134" i="12"/>
  <c r="P135" i="12" s="1"/>
  <c r="P86" i="23"/>
  <c r="P79" i="23"/>
  <c r="P80" i="23" s="1"/>
  <c r="P146" i="23"/>
  <c r="P141" i="23"/>
  <c r="P134" i="23"/>
  <c r="O184" i="24"/>
  <c r="O191" i="24" s="1"/>
  <c r="O204" i="24" s="1"/>
  <c r="O159" i="24"/>
  <c r="N17" i="20"/>
  <c r="Q270" i="22" l="1"/>
  <c r="Q276" i="22"/>
  <c r="Q280" i="22" s="1"/>
  <c r="Q290" i="22" s="1"/>
  <c r="Q292" i="22" s="1"/>
  <c r="Q302" i="22" s="1"/>
  <c r="O165" i="23"/>
  <c r="O166" i="23"/>
  <c r="P36" i="23"/>
  <c r="P37" i="23" s="1"/>
  <c r="P51" i="23"/>
  <c r="P155" i="12"/>
  <c r="P182" i="12"/>
  <c r="P189" i="12" s="1"/>
  <c r="P196" i="12" s="1"/>
  <c r="P142" i="12"/>
  <c r="P143" i="12" s="1"/>
  <c r="Q270" i="24"/>
  <c r="Q276" i="24"/>
  <c r="Q280" i="24" s="1"/>
  <c r="Q290" i="24" s="1"/>
  <c r="Q292" i="24" s="1"/>
  <c r="Q302" i="24" s="1"/>
  <c r="P106" i="24"/>
  <c r="P87" i="24"/>
  <c r="Q276" i="21"/>
  <c r="Q280" i="21" s="1"/>
  <c r="Q290" i="21" s="1"/>
  <c r="Q292" i="21" s="1"/>
  <c r="Q302" i="21" s="1"/>
  <c r="Q270" i="21"/>
  <c r="P182" i="21"/>
  <c r="P189" i="21" s="1"/>
  <c r="P196" i="21" s="1"/>
  <c r="P142" i="21"/>
  <c r="P143" i="21" s="1"/>
  <c r="P155" i="21"/>
  <c r="P51" i="12"/>
  <c r="P36" i="12"/>
  <c r="P37" i="12" s="1"/>
  <c r="P87" i="22"/>
  <c r="P106" i="22"/>
  <c r="P51" i="24"/>
  <c r="P36" i="24"/>
  <c r="P37" i="24" s="1"/>
  <c r="P106" i="12"/>
  <c r="P87" i="12"/>
  <c r="P91" i="22"/>
  <c r="P88" i="22"/>
  <c r="O206" i="22"/>
  <c r="Q276" i="23"/>
  <c r="Q280" i="23" s="1"/>
  <c r="Q290" i="23" s="1"/>
  <c r="Q292" i="23" s="1"/>
  <c r="Q302" i="23" s="1"/>
  <c r="Q270" i="23"/>
  <c r="Q262" i="24"/>
  <c r="Q263" i="24" s="1"/>
  <c r="Q267" i="24" s="1"/>
  <c r="Q268" i="24" s="1"/>
  <c r="R255" i="24"/>
  <c r="P106" i="21"/>
  <c r="P87" i="21"/>
  <c r="P88" i="21" s="1"/>
  <c r="O164" i="22"/>
  <c r="P51" i="21"/>
  <c r="P36" i="21"/>
  <c r="P37" i="21" s="1"/>
  <c r="P91" i="12"/>
  <c r="P88" i="12"/>
  <c r="P182" i="23"/>
  <c r="P189" i="23" s="1"/>
  <c r="P196" i="23" s="1"/>
  <c r="P155" i="23"/>
  <c r="P142" i="23"/>
  <c r="O225" i="24"/>
  <c r="O311" i="24"/>
  <c r="O321" i="24" s="1"/>
  <c r="O15" i="20"/>
  <c r="P87" i="23"/>
  <c r="P88" i="23" s="1"/>
  <c r="P106" i="23"/>
  <c r="O164" i="21"/>
  <c r="P155" i="24"/>
  <c r="P142" i="24"/>
  <c r="P143" i="24" s="1"/>
  <c r="P182" i="24"/>
  <c r="P189" i="24" s="1"/>
  <c r="P196" i="24" s="1"/>
  <c r="O310" i="23"/>
  <c r="O320" i="23" s="1"/>
  <c r="O224" i="23"/>
  <c r="O226" i="23" s="1"/>
  <c r="O312" i="23" s="1"/>
  <c r="O322" i="23" s="1"/>
  <c r="O29" i="20" s="1"/>
  <c r="P182" i="22"/>
  <c r="P189" i="22" s="1"/>
  <c r="P196" i="22" s="1"/>
  <c r="P142" i="22"/>
  <c r="P143" i="22" s="1"/>
  <c r="P155" i="22"/>
  <c r="P51" i="22"/>
  <c r="P36" i="22"/>
  <c r="P37" i="22" s="1"/>
  <c r="O165" i="22"/>
  <c r="O166" i="22"/>
  <c r="O224" i="22"/>
  <c r="O226" i="22" s="1"/>
  <c r="O310" i="22"/>
  <c r="O320" i="22" s="1"/>
  <c r="R255" i="21"/>
  <c r="Q262" i="21"/>
  <c r="Q263" i="21" s="1"/>
  <c r="Q267" i="21" s="1"/>
  <c r="Q268" i="21" s="1"/>
  <c r="O205" i="21"/>
  <c r="O206" i="21" s="1"/>
  <c r="P91" i="21"/>
  <c r="O161" i="24"/>
  <c r="O163" i="24" s="1"/>
  <c r="Q262" i="22"/>
  <c r="Q263" i="22" s="1"/>
  <c r="Q267" i="22" s="1"/>
  <c r="Q268" i="22" s="1"/>
  <c r="R255" i="22"/>
  <c r="O165" i="12"/>
  <c r="O166" i="12"/>
  <c r="Q262" i="23"/>
  <c r="Q263" i="23" s="1"/>
  <c r="Q267" i="23" s="1"/>
  <c r="Q268" i="23" s="1"/>
  <c r="R255" i="23"/>
  <c r="Q270" i="12"/>
  <c r="Q276" i="12"/>
  <c r="Q280" i="12" s="1"/>
  <c r="Q290" i="12" s="1"/>
  <c r="Q292" i="12" s="1"/>
  <c r="Q302" i="12" s="1"/>
  <c r="P143" i="23"/>
  <c r="O310" i="24"/>
  <c r="O320" i="24" s="1"/>
  <c r="O224" i="24"/>
  <c r="O164" i="24"/>
  <c r="O310" i="21"/>
  <c r="O320" i="21" s="1"/>
  <c r="O224" i="21"/>
  <c r="O226" i="21" s="1"/>
  <c r="O312" i="21" s="1"/>
  <c r="O322" i="21" s="1"/>
  <c r="P91" i="24"/>
  <c r="P88" i="24"/>
  <c r="R255" i="12"/>
  <c r="Q262" i="12"/>
  <c r="Q263" i="12" s="1"/>
  <c r="Q267" i="12" s="1"/>
  <c r="Q268" i="12" s="1"/>
  <c r="O161" i="21"/>
  <c r="O163" i="21" s="1"/>
  <c r="P91" i="23"/>
  <c r="O206" i="24"/>
  <c r="O226" i="24" l="1"/>
  <c r="P147" i="22"/>
  <c r="P148" i="22" s="1"/>
  <c r="P152" i="22" s="1"/>
  <c r="P153" i="22" s="1"/>
  <c r="Q140" i="22"/>
  <c r="P169" i="12"/>
  <c r="P172" i="12" s="1"/>
  <c r="Q34" i="12"/>
  <c r="P41" i="12"/>
  <c r="P42" i="12" s="1"/>
  <c r="P47" i="12" s="1"/>
  <c r="P48" i="12" s="1"/>
  <c r="P52" i="12" s="1"/>
  <c r="Q85" i="23"/>
  <c r="P170" i="23"/>
  <c r="P173" i="23" s="1"/>
  <c r="P92" i="23"/>
  <c r="P102" i="23"/>
  <c r="P103" i="23" s="1"/>
  <c r="P169" i="23"/>
  <c r="P172" i="23" s="1"/>
  <c r="Q34" i="23"/>
  <c r="P41" i="23"/>
  <c r="P42" i="23" s="1"/>
  <c r="P47" i="23" s="1"/>
  <c r="P48" i="23" s="1"/>
  <c r="P52" i="23" s="1"/>
  <c r="P53" i="23" s="1"/>
  <c r="P61" i="23" s="1"/>
  <c r="P114" i="23" s="1"/>
  <c r="P147" i="24"/>
  <c r="P148" i="24" s="1"/>
  <c r="P152" i="24" s="1"/>
  <c r="P153" i="24" s="1"/>
  <c r="Q140" i="24"/>
  <c r="P169" i="24"/>
  <c r="P172" i="24" s="1"/>
  <c r="P41" i="24"/>
  <c r="P42" i="24" s="1"/>
  <c r="P47" i="24" s="1"/>
  <c r="P48" i="24" s="1"/>
  <c r="P52" i="24" s="1"/>
  <c r="P53" i="24" s="1"/>
  <c r="P61" i="24" s="1"/>
  <c r="P114" i="24" s="1"/>
  <c r="Q34" i="24"/>
  <c r="Q140" i="12"/>
  <c r="P147" i="12"/>
  <c r="P148" i="12" s="1"/>
  <c r="P152" i="12" s="1"/>
  <c r="P153" i="12" s="1"/>
  <c r="Q277" i="22"/>
  <c r="Q281" i="22" s="1"/>
  <c r="Q296" i="22" s="1"/>
  <c r="Q298" i="22" s="1"/>
  <c r="Q271" i="22"/>
  <c r="Q272" i="22" s="1"/>
  <c r="Q278" i="22" s="1"/>
  <c r="Q282" i="22" s="1"/>
  <c r="P147" i="21"/>
  <c r="P148" i="21" s="1"/>
  <c r="P152" i="21" s="1"/>
  <c r="P153" i="21" s="1"/>
  <c r="Q140" i="21"/>
  <c r="Q277" i="23"/>
  <c r="Q281" i="23" s="1"/>
  <c r="Q296" i="23" s="1"/>
  <c r="Q298" i="23" s="1"/>
  <c r="Q271" i="23"/>
  <c r="Q272" i="23" s="1"/>
  <c r="Q278" i="23" s="1"/>
  <c r="Q282" i="23" s="1"/>
  <c r="P41" i="21"/>
  <c r="P42" i="21" s="1"/>
  <c r="P47" i="21" s="1"/>
  <c r="P48" i="21" s="1"/>
  <c r="P52" i="21" s="1"/>
  <c r="Q34" i="21"/>
  <c r="P169" i="21"/>
  <c r="P172" i="21" s="1"/>
  <c r="P185" i="23"/>
  <c r="P192" i="23" s="1"/>
  <c r="P197" i="23" s="1"/>
  <c r="P198" i="23" s="1"/>
  <c r="P214" i="23" s="1"/>
  <c r="P216" i="23" s="1"/>
  <c r="P92" i="12"/>
  <c r="P93" i="12" s="1"/>
  <c r="P98" i="12" s="1"/>
  <c r="P99" i="12" s="1"/>
  <c r="P107" i="12" s="1"/>
  <c r="P186" i="12" s="1"/>
  <c r="P193" i="12" s="1"/>
  <c r="P201" i="12" s="1"/>
  <c r="P102" i="12"/>
  <c r="P103" i="12" s="1"/>
  <c r="P170" i="12"/>
  <c r="P173" i="12" s="1"/>
  <c r="P174" i="12" s="1"/>
  <c r="P176" i="12" s="1"/>
  <c r="P178" i="12" s="1"/>
  <c r="P14" i="20" s="1"/>
  <c r="Q85" i="12"/>
  <c r="O27" i="20"/>
  <c r="P53" i="21"/>
  <c r="P61" i="21" s="1"/>
  <c r="P114" i="21" s="1"/>
  <c r="P93" i="23"/>
  <c r="P98" i="23" s="1"/>
  <c r="P99" i="23" s="1"/>
  <c r="P107" i="23" s="1"/>
  <c r="P186" i="23" s="1"/>
  <c r="P193" i="23" s="1"/>
  <c r="P201" i="23" s="1"/>
  <c r="O166" i="24"/>
  <c r="O165" i="24"/>
  <c r="O11" i="20"/>
  <c r="P53" i="12"/>
  <c r="P61" i="12" s="1"/>
  <c r="P114" i="12" s="1"/>
  <c r="O165" i="21"/>
  <c r="O166" i="21"/>
  <c r="O312" i="24"/>
  <c r="O322" i="24" s="1"/>
  <c r="P92" i="21"/>
  <c r="P93" i="21" s="1"/>
  <c r="P98" i="21" s="1"/>
  <c r="P99" i="21" s="1"/>
  <c r="P107" i="21" s="1"/>
  <c r="P186" i="21" s="1"/>
  <c r="P193" i="21" s="1"/>
  <c r="P201" i="21" s="1"/>
  <c r="Q85" i="21"/>
  <c r="P102" i="21"/>
  <c r="P103" i="21" s="1"/>
  <c r="P170" i="21"/>
  <c r="P173" i="21" s="1"/>
  <c r="P174" i="21" s="1"/>
  <c r="P176" i="21" s="1"/>
  <c r="P178" i="21" s="1"/>
  <c r="P8" i="20" s="1"/>
  <c r="O34" i="20"/>
  <c r="P185" i="12"/>
  <c r="P192" i="12" s="1"/>
  <c r="P197" i="12" s="1"/>
  <c r="P198" i="12" s="1"/>
  <c r="P214" i="12" s="1"/>
  <c r="P216" i="12" s="1"/>
  <c r="Q34" i="22"/>
  <c r="P41" i="22"/>
  <c r="P42" i="22" s="1"/>
  <c r="P47" i="22" s="1"/>
  <c r="P48" i="22" s="1"/>
  <c r="P52" i="22" s="1"/>
  <c r="P169" i="22"/>
  <c r="P172" i="22" s="1"/>
  <c r="R239" i="22"/>
  <c r="R241" i="22" s="1"/>
  <c r="R260" i="22"/>
  <c r="R244" i="22"/>
  <c r="R239" i="12"/>
  <c r="R241" i="12" s="1"/>
  <c r="R260" i="12"/>
  <c r="R244" i="12"/>
  <c r="P147" i="23"/>
  <c r="P148" i="23" s="1"/>
  <c r="P152" i="23" s="1"/>
  <c r="P153" i="23" s="1"/>
  <c r="Q140" i="23"/>
  <c r="P185" i="21"/>
  <c r="P192" i="21" s="1"/>
  <c r="P197" i="21" s="1"/>
  <c r="P198" i="21" s="1"/>
  <c r="P214" i="21" s="1"/>
  <c r="P216" i="21" s="1"/>
  <c r="P185" i="24"/>
  <c r="P192" i="24" s="1"/>
  <c r="P197" i="24" s="1"/>
  <c r="P198" i="24" s="1"/>
  <c r="P214" i="24" s="1"/>
  <c r="P216" i="24" s="1"/>
  <c r="O9" i="20"/>
  <c r="P170" i="24"/>
  <c r="P173" i="24" s="1"/>
  <c r="P174" i="24" s="1"/>
  <c r="P176" i="24" s="1"/>
  <c r="P178" i="24" s="1"/>
  <c r="P32" i="20" s="1"/>
  <c r="P92" i="24"/>
  <c r="Q85" i="24"/>
  <c r="P102" i="24"/>
  <c r="P103" i="24" s="1"/>
  <c r="R260" i="24"/>
  <c r="R244" i="24"/>
  <c r="R239" i="24"/>
  <c r="R241" i="24" s="1"/>
  <c r="P185" i="22"/>
  <c r="P192" i="22" s="1"/>
  <c r="P197" i="22" s="1"/>
  <c r="P198" i="22" s="1"/>
  <c r="P214" i="22" s="1"/>
  <c r="P216" i="22" s="1"/>
  <c r="O21" i="20"/>
  <c r="O312" i="22"/>
  <c r="O322" i="22" s="1"/>
  <c r="Q277" i="12"/>
  <c r="Q281" i="12" s="1"/>
  <c r="Q296" i="12" s="1"/>
  <c r="Q298" i="12" s="1"/>
  <c r="Q271" i="12"/>
  <c r="O33" i="20"/>
  <c r="P93" i="24"/>
  <c r="P98" i="24" s="1"/>
  <c r="P99" i="24" s="1"/>
  <c r="P107" i="24" s="1"/>
  <c r="P186" i="24" s="1"/>
  <c r="P193" i="24" s="1"/>
  <c r="P201" i="24" s="1"/>
  <c r="Q272" i="12"/>
  <c r="Q278" i="12" s="1"/>
  <c r="Q282" i="12" s="1"/>
  <c r="Q277" i="21"/>
  <c r="Q281" i="21" s="1"/>
  <c r="Q296" i="21" s="1"/>
  <c r="Q298" i="21" s="1"/>
  <c r="Q271" i="21"/>
  <c r="Q272" i="21" s="1"/>
  <c r="Q278" i="21" s="1"/>
  <c r="Q282" i="21" s="1"/>
  <c r="P53" i="22"/>
  <c r="P61" i="22" s="1"/>
  <c r="P114" i="22" s="1"/>
  <c r="Q271" i="24"/>
  <c r="Q272" i="24" s="1"/>
  <c r="Q278" i="24" s="1"/>
  <c r="Q282" i="24" s="1"/>
  <c r="Q277" i="24"/>
  <c r="Q281" i="24" s="1"/>
  <c r="Q296" i="24" s="1"/>
  <c r="Q298" i="24" s="1"/>
  <c r="P170" i="22"/>
  <c r="P173" i="22" s="1"/>
  <c r="P102" i="22"/>
  <c r="P103" i="22" s="1"/>
  <c r="Q85" i="22"/>
  <c r="P92" i="22"/>
  <c r="P93" i="22" s="1"/>
  <c r="P98" i="22" s="1"/>
  <c r="P99" i="22" s="1"/>
  <c r="P107" i="22" s="1"/>
  <c r="R244" i="23"/>
  <c r="R260" i="23"/>
  <c r="R239" i="23"/>
  <c r="R241" i="23" s="1"/>
  <c r="R239" i="21"/>
  <c r="R241" i="21" s="1"/>
  <c r="R260" i="21"/>
  <c r="R244" i="21"/>
  <c r="P174" i="22" l="1"/>
  <c r="P176" i="22" s="1"/>
  <c r="P178" i="22" s="1"/>
  <c r="P20" i="20" s="1"/>
  <c r="P186" i="22"/>
  <c r="P193" i="22" s="1"/>
  <c r="P201" i="22" s="1"/>
  <c r="P108" i="22"/>
  <c r="Q90" i="22"/>
  <c r="Q73" i="22"/>
  <c r="Q75" i="22" s="1"/>
  <c r="Q78" i="22"/>
  <c r="P310" i="22"/>
  <c r="P320" i="22" s="1"/>
  <c r="P21" i="20" s="1"/>
  <c r="P224" i="22"/>
  <c r="P108" i="24"/>
  <c r="Q316" i="22"/>
  <c r="Q303" i="22"/>
  <c r="Q304" i="22" s="1"/>
  <c r="Q317" i="22" s="1"/>
  <c r="Q303" i="23"/>
  <c r="Q304" i="23" s="1"/>
  <c r="Q317" i="23" s="1"/>
  <c r="Q316" i="23"/>
  <c r="Q145" i="21"/>
  <c r="Q128" i="21"/>
  <c r="Q130" i="21" s="1"/>
  <c r="Q133" i="21"/>
  <c r="P224" i="24"/>
  <c r="P310" i="24"/>
  <c r="P320" i="24" s="1"/>
  <c r="P33" i="20" s="1"/>
  <c r="P183" i="12"/>
  <c r="P190" i="12" s="1"/>
  <c r="P200" i="12" s="1"/>
  <c r="P156" i="12"/>
  <c r="P157" i="12" s="1"/>
  <c r="P174" i="23"/>
  <c r="P176" i="23" s="1"/>
  <c r="P178" i="23" s="1"/>
  <c r="P26" i="20" s="1"/>
  <c r="P108" i="12"/>
  <c r="R261" i="24"/>
  <c r="R245" i="24"/>
  <c r="R246" i="24" s="1"/>
  <c r="R256" i="24"/>
  <c r="R258" i="24" s="1"/>
  <c r="R262" i="24" s="1"/>
  <c r="R263" i="24" s="1"/>
  <c r="R267" i="24" s="1"/>
  <c r="R268" i="24" s="1"/>
  <c r="P108" i="23"/>
  <c r="Q128" i="12"/>
  <c r="Q130" i="12" s="1"/>
  <c r="Q145" i="12"/>
  <c r="Q133" i="12"/>
  <c r="Q78" i="23"/>
  <c r="Q90" i="23"/>
  <c r="Q73" i="23"/>
  <c r="Q75" i="23" s="1"/>
  <c r="P224" i="12"/>
  <c r="P310" i="12"/>
  <c r="P320" i="12" s="1"/>
  <c r="P15" i="20" s="1"/>
  <c r="P108" i="21"/>
  <c r="Q78" i="21"/>
  <c r="Q73" i="21"/>
  <c r="Q75" i="21" s="1"/>
  <c r="Q90" i="21"/>
  <c r="P310" i="23"/>
  <c r="P320" i="23" s="1"/>
  <c r="P27" i="20" s="1"/>
  <c r="P224" i="23"/>
  <c r="Q27" i="24"/>
  <c r="Q22" i="24"/>
  <c r="Q24" i="24" s="1"/>
  <c r="R256" i="21"/>
  <c r="R258" i="21" s="1"/>
  <c r="R262" i="21" s="1"/>
  <c r="R261" i="21"/>
  <c r="R263" i="21" s="1"/>
  <c r="R267" i="21" s="1"/>
  <c r="R268" i="21" s="1"/>
  <c r="R245" i="21"/>
  <c r="R246" i="21" s="1"/>
  <c r="Q316" i="12"/>
  <c r="Q303" i="12"/>
  <c r="Q304" i="12" s="1"/>
  <c r="Q317" i="12" s="1"/>
  <c r="P310" i="21"/>
  <c r="P320" i="21" s="1"/>
  <c r="P9" i="20" s="1"/>
  <c r="P224" i="21"/>
  <c r="R261" i="22"/>
  <c r="R263" i="22" s="1"/>
  <c r="R267" i="22" s="1"/>
  <c r="R268" i="22" s="1"/>
  <c r="R256" i="22"/>
  <c r="R258" i="22" s="1"/>
  <c r="R262" i="22" s="1"/>
  <c r="R245" i="22"/>
  <c r="R246" i="22" s="1"/>
  <c r="Q22" i="12"/>
  <c r="Q24" i="12" s="1"/>
  <c r="Q27" i="12"/>
  <c r="Q22" i="23"/>
  <c r="Q24" i="23" s="1"/>
  <c r="Q27" i="23"/>
  <c r="R261" i="12"/>
  <c r="R263" i="12" s="1"/>
  <c r="R267" i="12" s="1"/>
  <c r="R268" i="12" s="1"/>
  <c r="R256" i="12"/>
  <c r="R258" i="12" s="1"/>
  <c r="R262" i="12" s="1"/>
  <c r="R245" i="12"/>
  <c r="R246" i="12" s="1"/>
  <c r="Q145" i="23"/>
  <c r="Q128" i="23"/>
  <c r="Q130" i="23" s="1"/>
  <c r="Q133" i="23"/>
  <c r="Q27" i="21"/>
  <c r="Q22" i="21"/>
  <c r="Q24" i="21" s="1"/>
  <c r="Q73" i="12"/>
  <c r="Q75" i="12" s="1"/>
  <c r="Q90" i="12"/>
  <c r="Q78" i="12"/>
  <c r="P183" i="21"/>
  <c r="P190" i="21" s="1"/>
  <c r="P200" i="21" s="1"/>
  <c r="P202" i="21" s="1"/>
  <c r="P219" i="21" s="1"/>
  <c r="P221" i="21" s="1"/>
  <c r="P156" i="21"/>
  <c r="P157" i="21" s="1"/>
  <c r="O23" i="20"/>
  <c r="Q78" i="24"/>
  <c r="Q73" i="24"/>
  <c r="Q75" i="24" s="1"/>
  <c r="Q90" i="24"/>
  <c r="P183" i="23"/>
  <c r="P190" i="23" s="1"/>
  <c r="P200" i="23" s="1"/>
  <c r="P202" i="23" s="1"/>
  <c r="P219" i="23" s="1"/>
  <c r="P221" i="23" s="1"/>
  <c r="P156" i="23"/>
  <c r="P157" i="23" s="1"/>
  <c r="Q128" i="24"/>
  <c r="Q130" i="24" s="1"/>
  <c r="Q145" i="24"/>
  <c r="Q133" i="24"/>
  <c r="Q133" i="22"/>
  <c r="Q145" i="22"/>
  <c r="Q128" i="22"/>
  <c r="Q130" i="22" s="1"/>
  <c r="P202" i="12"/>
  <c r="P219" i="12" s="1"/>
  <c r="P221" i="12" s="1"/>
  <c r="Q303" i="21"/>
  <c r="Q304" i="21" s="1"/>
  <c r="Q317" i="21" s="1"/>
  <c r="Q316" i="21"/>
  <c r="R245" i="23"/>
  <c r="R246" i="23" s="1"/>
  <c r="R261" i="23"/>
  <c r="R256" i="23"/>
  <c r="R258" i="23" s="1"/>
  <c r="R262" i="23" s="1"/>
  <c r="R263" i="23" s="1"/>
  <c r="R267" i="23" s="1"/>
  <c r="R268" i="23" s="1"/>
  <c r="Q316" i="24"/>
  <c r="Q303" i="24"/>
  <c r="Q304" i="24" s="1"/>
  <c r="Q317" i="24" s="1"/>
  <c r="O35" i="20"/>
  <c r="Q27" i="22"/>
  <c r="Q22" i="22"/>
  <c r="Q24" i="22" s="1"/>
  <c r="P156" i="24"/>
  <c r="P157" i="24" s="1"/>
  <c r="P183" i="24"/>
  <c r="P190" i="24" s="1"/>
  <c r="P200" i="24" s="1"/>
  <c r="P202" i="24" s="1"/>
  <c r="P219" i="24" s="1"/>
  <c r="P221" i="24" s="1"/>
  <c r="P156" i="22"/>
  <c r="P157" i="22" s="1"/>
  <c r="P183" i="22"/>
  <c r="P190" i="22" s="1"/>
  <c r="P200" i="22" s="1"/>
  <c r="P311" i="21" l="1"/>
  <c r="P321" i="21" s="1"/>
  <c r="P10" i="20" s="1"/>
  <c r="P225" i="21"/>
  <c r="P226" i="21" s="1"/>
  <c r="P312" i="21" s="1"/>
  <c r="P322" i="21" s="1"/>
  <c r="P11" i="20" s="1"/>
  <c r="R277" i="21"/>
  <c r="R281" i="21" s="1"/>
  <c r="R271" i="21"/>
  <c r="R276" i="22"/>
  <c r="R280" i="22" s="1"/>
  <c r="R270" i="22"/>
  <c r="P311" i="23"/>
  <c r="P321" i="23" s="1"/>
  <c r="P28" i="20" s="1"/>
  <c r="P225" i="23"/>
  <c r="R277" i="24"/>
  <c r="R281" i="24" s="1"/>
  <c r="R271" i="24"/>
  <c r="R276" i="21"/>
  <c r="R280" i="21" s="1"/>
  <c r="R270" i="21"/>
  <c r="R272" i="21" s="1"/>
  <c r="R276" i="23"/>
  <c r="R280" i="23" s="1"/>
  <c r="R270" i="23"/>
  <c r="P225" i="24"/>
  <c r="P311" i="24"/>
  <c r="P321" i="24" s="1"/>
  <c r="P34" i="20" s="1"/>
  <c r="R270" i="12"/>
  <c r="R276" i="12"/>
  <c r="R280" i="12" s="1"/>
  <c r="Q40" i="22"/>
  <c r="Q28" i="22"/>
  <c r="Q35" i="22"/>
  <c r="Q79" i="21"/>
  <c r="Q80" i="21" s="1"/>
  <c r="Q86" i="21"/>
  <c r="R277" i="22"/>
  <c r="R281" i="22" s="1"/>
  <c r="R271" i="22"/>
  <c r="Q146" i="23"/>
  <c r="Q134" i="23"/>
  <c r="Q141" i="23"/>
  <c r="P187" i="23"/>
  <c r="P194" i="23" s="1"/>
  <c r="P205" i="23" s="1"/>
  <c r="P160" i="23"/>
  <c r="P161" i="23" s="1"/>
  <c r="P163" i="23" s="1"/>
  <c r="P115" i="23"/>
  <c r="P116" i="23" s="1"/>
  <c r="P311" i="12"/>
  <c r="P321" i="12" s="1"/>
  <c r="P16" i="20" s="1"/>
  <c r="P225" i="12"/>
  <c r="P226" i="12" s="1"/>
  <c r="P312" i="12" s="1"/>
  <c r="P322" i="12" s="1"/>
  <c r="P17" i="20" s="1"/>
  <c r="P184" i="12"/>
  <c r="P191" i="12" s="1"/>
  <c r="P204" i="12" s="1"/>
  <c r="P159" i="12"/>
  <c r="P226" i="24"/>
  <c r="P312" i="24" s="1"/>
  <c r="P322" i="24" s="1"/>
  <c r="P35" i="20" s="1"/>
  <c r="P184" i="21"/>
  <c r="P191" i="21" s="1"/>
  <c r="P204" i="21" s="1"/>
  <c r="P159" i="21"/>
  <c r="Q28" i="24"/>
  <c r="Q29" i="24" s="1"/>
  <c r="Q35" i="24"/>
  <c r="Q40" i="24"/>
  <c r="Q135" i="21"/>
  <c r="R277" i="12"/>
  <c r="R281" i="12" s="1"/>
  <c r="R271" i="12"/>
  <c r="Q39" i="24"/>
  <c r="Q134" i="21"/>
  <c r="Q146" i="21"/>
  <c r="Q141" i="21"/>
  <c r="P160" i="21"/>
  <c r="P161" i="21" s="1"/>
  <c r="P163" i="21" s="1"/>
  <c r="P187" i="21"/>
  <c r="P194" i="21" s="1"/>
  <c r="P205" i="21" s="1"/>
  <c r="P115" i="21"/>
  <c r="P116" i="21" s="1"/>
  <c r="R270" i="24"/>
  <c r="R276" i="24"/>
  <c r="R280" i="24" s="1"/>
  <c r="P226" i="23"/>
  <c r="P312" i="23" s="1"/>
  <c r="P322" i="23" s="1"/>
  <c r="P29" i="20" s="1"/>
  <c r="Q86" i="22"/>
  <c r="Q79" i="22"/>
  <c r="Q80" i="22" s="1"/>
  <c r="Q39" i="22"/>
  <c r="Q29" i="22"/>
  <c r="Q86" i="24"/>
  <c r="Q79" i="24"/>
  <c r="Q80" i="24" s="1"/>
  <c r="P115" i="24"/>
  <c r="P116" i="24" s="1"/>
  <c r="P160" i="24"/>
  <c r="P187" i="24"/>
  <c r="P194" i="24" s="1"/>
  <c r="P205" i="24" s="1"/>
  <c r="Q141" i="12"/>
  <c r="Q134" i="12"/>
  <c r="Q135" i="12" s="1"/>
  <c r="Q146" i="12"/>
  <c r="Q146" i="24"/>
  <c r="Q141" i="24"/>
  <c r="Q134" i="24"/>
  <c r="Q135" i="24" s="1"/>
  <c r="Q80" i="12"/>
  <c r="Q134" i="22"/>
  <c r="Q135" i="22" s="1"/>
  <c r="Q146" i="22"/>
  <c r="Q141" i="22"/>
  <c r="Q135" i="23"/>
  <c r="P159" i="23"/>
  <c r="P184" i="23"/>
  <c r="P191" i="23" s="1"/>
  <c r="P204" i="23" s="1"/>
  <c r="Q79" i="23"/>
  <c r="Q86" i="23"/>
  <c r="Q29" i="21"/>
  <c r="Q39" i="21"/>
  <c r="R271" i="23"/>
  <c r="R277" i="23"/>
  <c r="R281" i="23" s="1"/>
  <c r="P184" i="24"/>
  <c r="P191" i="24" s="1"/>
  <c r="P204" i="24" s="1"/>
  <c r="P159" i="24"/>
  <c r="Q79" i="12"/>
  <c r="Q86" i="12"/>
  <c r="Q39" i="23"/>
  <c r="P160" i="12"/>
  <c r="P187" i="12"/>
  <c r="P194" i="12" s="1"/>
  <c r="P205" i="12" s="1"/>
  <c r="P206" i="12" s="1"/>
  <c r="P115" i="12"/>
  <c r="P116" i="12" s="1"/>
  <c r="P187" i="22"/>
  <c r="P194" i="22" s="1"/>
  <c r="P205" i="22" s="1"/>
  <c r="P160" i="22"/>
  <c r="P115" i="22"/>
  <c r="P116" i="22" s="1"/>
  <c r="Q28" i="21"/>
  <c r="Q35" i="21"/>
  <c r="Q40" i="21"/>
  <c r="Q39" i="12"/>
  <c r="Q35" i="12"/>
  <c r="Q28" i="12"/>
  <c r="Q29" i="12" s="1"/>
  <c r="Q40" i="12"/>
  <c r="P159" i="22"/>
  <c r="P184" i="22"/>
  <c r="P191" i="22" s="1"/>
  <c r="P204" i="22" s="1"/>
  <c r="Q35" i="23"/>
  <c r="Q28" i="23"/>
  <c r="Q29" i="23" s="1"/>
  <c r="Q40" i="23"/>
  <c r="Q80" i="23"/>
  <c r="P202" i="22"/>
  <c r="P219" i="22" s="1"/>
  <c r="P221" i="22" s="1"/>
  <c r="P206" i="21" l="1"/>
  <c r="P161" i="12"/>
  <c r="P163" i="12" s="1"/>
  <c r="P161" i="22"/>
  <c r="P163" i="22" s="1"/>
  <c r="P165" i="22" s="1"/>
  <c r="Q182" i="24"/>
  <c r="Q189" i="24" s="1"/>
  <c r="Q196" i="24" s="1"/>
  <c r="Q142" i="24"/>
  <c r="Q143" i="24" s="1"/>
  <c r="Q155" i="24"/>
  <c r="Q155" i="12"/>
  <c r="Q182" i="12"/>
  <c r="Q189" i="12" s="1"/>
  <c r="Q196" i="12" s="1"/>
  <c r="Q142" i="12"/>
  <c r="Q51" i="23"/>
  <c r="Q36" i="23"/>
  <c r="Q87" i="22"/>
  <c r="Q88" i="22" s="1"/>
  <c r="Q106" i="22"/>
  <c r="Q51" i="12"/>
  <c r="Q36" i="12"/>
  <c r="Q37" i="12" s="1"/>
  <c r="Q51" i="24"/>
  <c r="Q36" i="24"/>
  <c r="Q37" i="24" s="1"/>
  <c r="Q87" i="24"/>
  <c r="Q88" i="24" s="1"/>
  <c r="Q106" i="24"/>
  <c r="P164" i="12"/>
  <c r="P165" i="12" s="1"/>
  <c r="Q91" i="21"/>
  <c r="Q36" i="21"/>
  <c r="Q37" i="21" s="1"/>
  <c r="Q51" i="21"/>
  <c r="Q182" i="21"/>
  <c r="Q189" i="21" s="1"/>
  <c r="Q196" i="21" s="1"/>
  <c r="Q142" i="21"/>
  <c r="Q143" i="21" s="1"/>
  <c r="Q155" i="21"/>
  <c r="P311" i="22"/>
  <c r="P321" i="22" s="1"/>
  <c r="P22" i="20" s="1"/>
  <c r="P225" i="22"/>
  <c r="P226" i="22" s="1"/>
  <c r="P312" i="22" s="1"/>
  <c r="P322" i="22" s="1"/>
  <c r="P23" i="20" s="1"/>
  <c r="Q36" i="22"/>
  <c r="Q37" i="22" s="1"/>
  <c r="Q51" i="22"/>
  <c r="R296" i="24"/>
  <c r="R298" i="24" s="1"/>
  <c r="H281" i="24"/>
  <c r="H296" i="24" s="1"/>
  <c r="Q106" i="23"/>
  <c r="Q87" i="23"/>
  <c r="Q91" i="23"/>
  <c r="Q88" i="23"/>
  <c r="P206" i="23"/>
  <c r="R278" i="21"/>
  <c r="R282" i="21" s="1"/>
  <c r="H282" i="21" s="1"/>
  <c r="H272" i="21"/>
  <c r="H278" i="21" s="1"/>
  <c r="R296" i="12"/>
  <c r="R298" i="12" s="1"/>
  <c r="H281" i="12"/>
  <c r="H296" i="12" s="1"/>
  <c r="R290" i="21"/>
  <c r="R292" i="21" s="1"/>
  <c r="H280" i="21"/>
  <c r="H290" i="21" s="1"/>
  <c r="P165" i="21"/>
  <c r="Q91" i="12"/>
  <c r="Q91" i="22"/>
  <c r="R290" i="12"/>
  <c r="R292" i="12" s="1"/>
  <c r="H280" i="12"/>
  <c r="H290" i="12" s="1"/>
  <c r="R272" i="22"/>
  <c r="P164" i="23"/>
  <c r="P166" i="23" s="1"/>
  <c r="R272" i="12"/>
  <c r="R290" i="22"/>
  <c r="R292" i="22" s="1"/>
  <c r="H280" i="22"/>
  <c r="H290" i="22" s="1"/>
  <c r="Q143" i="12"/>
  <c r="Q106" i="21"/>
  <c r="Q87" i="21"/>
  <c r="Q88" i="21" s="1"/>
  <c r="Q87" i="12"/>
  <c r="Q88" i="12" s="1"/>
  <c r="Q106" i="12"/>
  <c r="P164" i="21"/>
  <c r="P166" i="21" s="1"/>
  <c r="P164" i="22"/>
  <c r="R296" i="21"/>
  <c r="R298" i="21" s="1"/>
  <c r="H281" i="21"/>
  <c r="H296" i="21" s="1"/>
  <c r="P164" i="24"/>
  <c r="P166" i="12"/>
  <c r="Q91" i="24"/>
  <c r="Q37" i="23"/>
  <c r="Q142" i="23"/>
  <c r="Q143" i="23" s="1"/>
  <c r="Q155" i="23"/>
  <c r="Q182" i="23"/>
  <c r="Q189" i="23" s="1"/>
  <c r="Q196" i="23" s="1"/>
  <c r="Q182" i="22"/>
  <c r="Q189" i="22" s="1"/>
  <c r="Q196" i="22" s="1"/>
  <c r="Q142" i="22"/>
  <c r="Q143" i="22" s="1"/>
  <c r="Q155" i="22"/>
  <c r="P206" i="24"/>
  <c r="R296" i="22"/>
  <c r="R298" i="22" s="1"/>
  <c r="H281" i="22"/>
  <c r="H296" i="22" s="1"/>
  <c r="R272" i="23"/>
  <c r="R290" i="24"/>
  <c r="R292" i="24" s="1"/>
  <c r="H280" i="24"/>
  <c r="H290" i="24" s="1"/>
  <c r="P206" i="22"/>
  <c r="R296" i="23"/>
  <c r="R298" i="23" s="1"/>
  <c r="H281" i="23"/>
  <c r="H296" i="23" s="1"/>
  <c r="P161" i="24"/>
  <c r="P163" i="24" s="1"/>
  <c r="R272" i="24"/>
  <c r="R290" i="23"/>
  <c r="R292" i="23" s="1"/>
  <c r="H280" i="23"/>
  <c r="H290" i="23" s="1"/>
  <c r="P165" i="23" l="1"/>
  <c r="P166" i="22"/>
  <c r="R34" i="12"/>
  <c r="Q41" i="12"/>
  <c r="Q42" i="12" s="1"/>
  <c r="Q47" i="12" s="1"/>
  <c r="Q48" i="12" s="1"/>
  <c r="Q52" i="12" s="1"/>
  <c r="Q53" i="12" s="1"/>
  <c r="Q61" i="12" s="1"/>
  <c r="Q114" i="12" s="1"/>
  <c r="Q169" i="12"/>
  <c r="Q172" i="12" s="1"/>
  <c r="Q92" i="12"/>
  <c r="R85" i="12"/>
  <c r="Q102" i="12"/>
  <c r="Q103" i="12" s="1"/>
  <c r="Q170" i="12"/>
  <c r="Q173" i="12" s="1"/>
  <c r="R140" i="21"/>
  <c r="Q147" i="21"/>
  <c r="Q148" i="21" s="1"/>
  <c r="Q152" i="21" s="1"/>
  <c r="Q153" i="21" s="1"/>
  <c r="Q169" i="24"/>
  <c r="Q172" i="24" s="1"/>
  <c r="Q41" i="24"/>
  <c r="Q42" i="24" s="1"/>
  <c r="Q47" i="24" s="1"/>
  <c r="Q48" i="24" s="1"/>
  <c r="Q52" i="24" s="1"/>
  <c r="Q53" i="24" s="1"/>
  <c r="Q61" i="24" s="1"/>
  <c r="Q114" i="24" s="1"/>
  <c r="R34" i="24"/>
  <c r="Q102" i="22"/>
  <c r="Q103" i="22" s="1"/>
  <c r="R85" i="22"/>
  <c r="Q170" i="22"/>
  <c r="Q173" i="22" s="1"/>
  <c r="Q92" i="22"/>
  <c r="Q92" i="21"/>
  <c r="Q93" i="21" s="1"/>
  <c r="Q98" i="21" s="1"/>
  <c r="Q99" i="21" s="1"/>
  <c r="Q107" i="21" s="1"/>
  <c r="Q186" i="21" s="1"/>
  <c r="Q193" i="21" s="1"/>
  <c r="Q201" i="21" s="1"/>
  <c r="Q102" i="21"/>
  <c r="Q103" i="21" s="1"/>
  <c r="Q170" i="21"/>
  <c r="Q173" i="21" s="1"/>
  <c r="R85" i="21"/>
  <c r="R34" i="21"/>
  <c r="Q169" i="21"/>
  <c r="Q172" i="21" s="1"/>
  <c r="Q41" i="21"/>
  <c r="Q42" i="21" s="1"/>
  <c r="Q47" i="21" s="1"/>
  <c r="Q48" i="21" s="1"/>
  <c r="Q52" i="21" s="1"/>
  <c r="Q169" i="22"/>
  <c r="Q172" i="22" s="1"/>
  <c r="Q41" i="22"/>
  <c r="Q42" i="22" s="1"/>
  <c r="Q47" i="22" s="1"/>
  <c r="Q48" i="22" s="1"/>
  <c r="Q52" i="22" s="1"/>
  <c r="R34" i="22"/>
  <c r="R140" i="22"/>
  <c r="Q147" i="22"/>
  <c r="Q148" i="22" s="1"/>
  <c r="Q152" i="22" s="1"/>
  <c r="Q153" i="22" s="1"/>
  <c r="P166" i="24"/>
  <c r="P165" i="24"/>
  <c r="Q185" i="22"/>
  <c r="Q192" i="22" s="1"/>
  <c r="Q197" i="22" s="1"/>
  <c r="Q198" i="22" s="1"/>
  <c r="Q214" i="22" s="1"/>
  <c r="Q216" i="22" s="1"/>
  <c r="Q185" i="12"/>
  <c r="Q192" i="12" s="1"/>
  <c r="Q197" i="12" s="1"/>
  <c r="Q198" i="12" s="1"/>
  <c r="Q214" i="12" s="1"/>
  <c r="Q216" i="12" s="1"/>
  <c r="Q185" i="23"/>
  <c r="Q192" i="23" s="1"/>
  <c r="Q197" i="23" s="1"/>
  <c r="Q198" i="23" s="1"/>
  <c r="Q214" i="23" s="1"/>
  <c r="Q216" i="23" s="1"/>
  <c r="R302" i="21"/>
  <c r="H292" i="21"/>
  <c r="H302" i="21" s="1"/>
  <c r="R303" i="23"/>
  <c r="R316" i="23"/>
  <c r="H298" i="23"/>
  <c r="R302" i="12"/>
  <c r="H292" i="12"/>
  <c r="H302" i="12" s="1"/>
  <c r="Q53" i="21"/>
  <c r="Q61" i="21" s="1"/>
  <c r="Q114" i="21" s="1"/>
  <c r="Q185" i="21"/>
  <c r="Q192" i="21" s="1"/>
  <c r="Q197" i="21" s="1"/>
  <c r="Q198" i="21" s="1"/>
  <c r="Q214" i="21" s="1"/>
  <c r="Q216" i="21" s="1"/>
  <c r="R316" i="24"/>
  <c r="R303" i="24"/>
  <c r="H298" i="24"/>
  <c r="R85" i="23"/>
  <c r="Q170" i="23"/>
  <c r="Q173" i="23" s="1"/>
  <c r="Q102" i="23"/>
  <c r="Q103" i="23" s="1"/>
  <c r="Q92" i="23"/>
  <c r="Q93" i="23" s="1"/>
  <c r="Q98" i="23" s="1"/>
  <c r="Q99" i="23" s="1"/>
  <c r="Q107" i="23" s="1"/>
  <c r="Q186" i="23" s="1"/>
  <c r="Q193" i="23" s="1"/>
  <c r="Q201" i="23" s="1"/>
  <c r="R278" i="22"/>
  <c r="R282" i="22" s="1"/>
  <c r="H282" i="22" s="1"/>
  <c r="H272" i="22"/>
  <c r="H278" i="22" s="1"/>
  <c r="R303" i="21"/>
  <c r="R316" i="21"/>
  <c r="H298" i="21"/>
  <c r="R303" i="12"/>
  <c r="R316" i="12"/>
  <c r="H298" i="12"/>
  <c r="Q53" i="22"/>
  <c r="Q61" i="22" s="1"/>
  <c r="Q114" i="22" s="1"/>
  <c r="R278" i="24"/>
  <c r="R282" i="24" s="1"/>
  <c r="H282" i="24" s="1"/>
  <c r="H272" i="24"/>
  <c r="H278" i="24" s="1"/>
  <c r="R140" i="23"/>
  <c r="Q147" i="23"/>
  <c r="Q148" i="23" s="1"/>
  <c r="Q152" i="23" s="1"/>
  <c r="Q153" i="23" s="1"/>
  <c r="Q93" i="22"/>
  <c r="Q98" i="22" s="1"/>
  <c r="Q99" i="22" s="1"/>
  <c r="Q107" i="22" s="1"/>
  <c r="Q186" i="22" s="1"/>
  <c r="Q193" i="22" s="1"/>
  <c r="Q201" i="22" s="1"/>
  <c r="Q185" i="24"/>
  <c r="Q192" i="24" s="1"/>
  <c r="Q197" i="24" s="1"/>
  <c r="Q198" i="24" s="1"/>
  <c r="Q214" i="24" s="1"/>
  <c r="Q216" i="24" s="1"/>
  <c r="R85" i="24"/>
  <c r="Q102" i="24"/>
  <c r="Q103" i="24" s="1"/>
  <c r="Q170" i="24"/>
  <c r="Q173" i="24" s="1"/>
  <c r="Q92" i="24"/>
  <c r="Q93" i="24" s="1"/>
  <c r="Q98" i="24" s="1"/>
  <c r="Q99" i="24" s="1"/>
  <c r="Q107" i="24" s="1"/>
  <c r="R140" i="12"/>
  <c r="Q147" i="12"/>
  <c r="Q148" i="12" s="1"/>
  <c r="Q152" i="12" s="1"/>
  <c r="Q153" i="12" s="1"/>
  <c r="R302" i="22"/>
  <c r="R304" i="22" s="1"/>
  <c r="H292" i="22"/>
  <c r="H302" i="22" s="1"/>
  <c r="R140" i="24"/>
  <c r="Q147" i="24"/>
  <c r="Q148" i="24" s="1"/>
  <c r="Q152" i="24" s="1"/>
  <c r="Q153" i="24" s="1"/>
  <c r="R316" i="22"/>
  <c r="R303" i="22"/>
  <c r="H298" i="22"/>
  <c r="R302" i="24"/>
  <c r="R304" i="24" s="1"/>
  <c r="H292" i="24"/>
  <c r="H302" i="24" s="1"/>
  <c r="Q169" i="23"/>
  <c r="Q172" i="23" s="1"/>
  <c r="R34" i="23"/>
  <c r="Q41" i="23"/>
  <c r="Q42" i="23" s="1"/>
  <c r="Q47" i="23" s="1"/>
  <c r="Q48" i="23" s="1"/>
  <c r="Q52" i="23" s="1"/>
  <c r="Q53" i="23" s="1"/>
  <c r="Q61" i="23" s="1"/>
  <c r="Q114" i="23" s="1"/>
  <c r="R278" i="12"/>
  <c r="R282" i="12" s="1"/>
  <c r="H282" i="12" s="1"/>
  <c r="H272" i="12"/>
  <c r="H278" i="12" s="1"/>
  <c r="Q93" i="12"/>
  <c r="Q98" i="12" s="1"/>
  <c r="Q99" i="12" s="1"/>
  <c r="Q107" i="12" s="1"/>
  <c r="Q186" i="12" s="1"/>
  <c r="Q193" i="12" s="1"/>
  <c r="Q201" i="12" s="1"/>
  <c r="R302" i="23"/>
  <c r="R304" i="23" s="1"/>
  <c r="H292" i="23"/>
  <c r="H302" i="23" s="1"/>
  <c r="R278" i="23"/>
  <c r="R282" i="23" s="1"/>
  <c r="H282" i="23" s="1"/>
  <c r="H272" i="23"/>
  <c r="H278" i="23" s="1"/>
  <c r="Q108" i="12" l="1"/>
  <c r="Q174" i="12"/>
  <c r="Q176" i="12" s="1"/>
  <c r="Q178" i="12" s="1"/>
  <c r="Q14" i="20" s="1"/>
  <c r="F9" i="25" s="1"/>
  <c r="Q186" i="24"/>
  <c r="Q193" i="24" s="1"/>
  <c r="Q201" i="24" s="1"/>
  <c r="Q108" i="24"/>
  <c r="R22" i="24"/>
  <c r="R24" i="24" s="1"/>
  <c r="R27" i="24"/>
  <c r="R317" i="22"/>
  <c r="H304" i="22"/>
  <c r="H317" i="22" s="1"/>
  <c r="R145" i="12"/>
  <c r="R128" i="12"/>
  <c r="R130" i="12" s="1"/>
  <c r="R133" i="12"/>
  <c r="R304" i="12"/>
  <c r="Q224" i="22"/>
  <c r="Q310" i="22"/>
  <c r="Q320" i="22" s="1"/>
  <c r="Q21" i="20" s="1"/>
  <c r="R73" i="21"/>
  <c r="R75" i="21" s="1"/>
  <c r="R78" i="21"/>
  <c r="R90" i="21"/>
  <c r="R128" i="21"/>
  <c r="R130" i="21" s="1"/>
  <c r="R145" i="21"/>
  <c r="R133" i="21"/>
  <c r="Q160" i="12"/>
  <c r="Q187" i="12"/>
  <c r="Q194" i="12" s="1"/>
  <c r="Q205" i="12" s="1"/>
  <c r="Q115" i="12"/>
  <c r="Q116" i="12" s="1"/>
  <c r="Q224" i="12"/>
  <c r="Q310" i="12"/>
  <c r="Q320" i="12" s="1"/>
  <c r="Q15" i="20" s="1"/>
  <c r="Q183" i="12"/>
  <c r="Q190" i="12" s="1"/>
  <c r="Q200" i="12" s="1"/>
  <c r="Q156" i="12"/>
  <c r="Q157" i="12" s="1"/>
  <c r="R317" i="24"/>
  <c r="H304" i="24"/>
  <c r="H317" i="24" s="1"/>
  <c r="Q174" i="23"/>
  <c r="Q176" i="23" s="1"/>
  <c r="Q178" i="23" s="1"/>
  <c r="Q26" i="20" s="1"/>
  <c r="F11" i="25" s="1"/>
  <c r="H316" i="23"/>
  <c r="H303" i="23"/>
  <c r="Q174" i="21"/>
  <c r="Q176" i="21" s="1"/>
  <c r="Q178" i="21" s="1"/>
  <c r="Q8" i="20" s="1"/>
  <c r="F8" i="25" s="1"/>
  <c r="Q310" i="23"/>
  <c r="Q320" i="23" s="1"/>
  <c r="Q27" i="20" s="1"/>
  <c r="Q224" i="23"/>
  <c r="R145" i="23"/>
  <c r="R133" i="23"/>
  <c r="R128" i="23"/>
  <c r="R130" i="23" s="1"/>
  <c r="R78" i="23"/>
  <c r="R73" i="23"/>
  <c r="R75" i="23" s="1"/>
  <c r="R90" i="23"/>
  <c r="R27" i="21"/>
  <c r="R22" i="21"/>
  <c r="R24" i="21" s="1"/>
  <c r="H316" i="22"/>
  <c r="H303" i="22"/>
  <c r="H303" i="12"/>
  <c r="H316" i="12"/>
  <c r="H303" i="24"/>
  <c r="H316" i="24"/>
  <c r="R78" i="12"/>
  <c r="R90" i="12"/>
  <c r="R73" i="12"/>
  <c r="R75" i="12" s="1"/>
  <c r="Q108" i="22"/>
  <c r="Q156" i="22"/>
  <c r="Q157" i="22" s="1"/>
  <c r="Q183" i="22"/>
  <c r="Q190" i="22" s="1"/>
  <c r="Q200" i="22" s="1"/>
  <c r="Q202" i="22" s="1"/>
  <c r="Q219" i="22" s="1"/>
  <c r="Q221" i="22" s="1"/>
  <c r="R22" i="23"/>
  <c r="R24" i="23" s="1"/>
  <c r="R27" i="23"/>
  <c r="Q174" i="24"/>
  <c r="Q176" i="24" s="1"/>
  <c r="Q178" i="24" s="1"/>
  <c r="Q32" i="20" s="1"/>
  <c r="F12" i="25" s="1"/>
  <c r="Q202" i="12"/>
  <c r="Q219" i="12" s="1"/>
  <c r="Q221" i="12" s="1"/>
  <c r="R304" i="21"/>
  <c r="R145" i="22"/>
  <c r="R128" i="22"/>
  <c r="R130" i="22" s="1"/>
  <c r="R133" i="22"/>
  <c r="Q174" i="22"/>
  <c r="Q176" i="22" s="1"/>
  <c r="Q178" i="22" s="1"/>
  <c r="Q20" i="20" s="1"/>
  <c r="F10" i="25" s="1"/>
  <c r="R78" i="24"/>
  <c r="R73" i="24"/>
  <c r="R75" i="24" s="1"/>
  <c r="R90" i="24"/>
  <c r="Q156" i="24"/>
  <c r="Q157" i="24" s="1"/>
  <c r="Q183" i="24"/>
  <c r="Q190" i="24" s="1"/>
  <c r="Q200" i="24" s="1"/>
  <c r="H303" i="21"/>
  <c r="H316" i="21"/>
  <c r="R27" i="22"/>
  <c r="R22" i="22"/>
  <c r="R24" i="22" s="1"/>
  <c r="R90" i="22"/>
  <c r="R78" i="22"/>
  <c r="R73" i="22"/>
  <c r="R75" i="22" s="1"/>
  <c r="Q183" i="23"/>
  <c r="Q190" i="23" s="1"/>
  <c r="Q200" i="23" s="1"/>
  <c r="Q202" i="23" s="1"/>
  <c r="Q219" i="23" s="1"/>
  <c r="Q221" i="23" s="1"/>
  <c r="Q156" i="23"/>
  <c r="Q157" i="23" s="1"/>
  <c r="Q183" i="21"/>
  <c r="Q190" i="21" s="1"/>
  <c r="Q200" i="21" s="1"/>
  <c r="Q202" i="21" s="1"/>
  <c r="Q219" i="21" s="1"/>
  <c r="Q221" i="21" s="1"/>
  <c r="Q156" i="21"/>
  <c r="Q157" i="21" s="1"/>
  <c r="R317" i="23"/>
  <c r="H304" i="23"/>
  <c r="H317" i="23" s="1"/>
  <c r="Q224" i="24"/>
  <c r="Q310" i="24"/>
  <c r="Q320" i="24" s="1"/>
  <c r="Q33" i="20" s="1"/>
  <c r="Q310" i="21"/>
  <c r="Q320" i="21" s="1"/>
  <c r="Q9" i="20" s="1"/>
  <c r="Q224" i="21"/>
  <c r="R133" i="24"/>
  <c r="R145" i="24"/>
  <c r="R128" i="24"/>
  <c r="R130" i="24" s="1"/>
  <c r="Q108" i="21"/>
  <c r="Q108" i="23"/>
  <c r="R27" i="12"/>
  <c r="R22" i="12"/>
  <c r="R24" i="12" s="1"/>
  <c r="Q311" i="21" l="1"/>
  <c r="Q321" i="21" s="1"/>
  <c r="Q10" i="20" s="1"/>
  <c r="Q225" i="21"/>
  <c r="Q311" i="23"/>
  <c r="Q321" i="23" s="1"/>
  <c r="Q28" i="20" s="1"/>
  <c r="Q225" i="23"/>
  <c r="R39" i="22"/>
  <c r="R29" i="22"/>
  <c r="R35" i="21"/>
  <c r="R28" i="21"/>
  <c r="R29" i="21" s="1"/>
  <c r="R40" i="21"/>
  <c r="Q187" i="23"/>
  <c r="Q194" i="23" s="1"/>
  <c r="Q205" i="23" s="1"/>
  <c r="Q160" i="23"/>
  <c r="Q115" i="23"/>
  <c r="Q116" i="23" s="1"/>
  <c r="R79" i="12"/>
  <c r="R86" i="12"/>
  <c r="Q184" i="23"/>
  <c r="Q191" i="23" s="1"/>
  <c r="Q204" i="23" s="1"/>
  <c r="Q159" i="23"/>
  <c r="R317" i="21"/>
  <c r="H304" i="21"/>
  <c r="H317" i="21" s="1"/>
  <c r="R35" i="12"/>
  <c r="R28" i="12"/>
  <c r="R29" i="12" s="1"/>
  <c r="R40" i="12"/>
  <c r="Q184" i="22"/>
  <c r="Q191" i="22" s="1"/>
  <c r="Q204" i="22" s="1"/>
  <c r="Q159" i="22"/>
  <c r="Q115" i="22"/>
  <c r="Q116" i="22" s="1"/>
  <c r="Q160" i="22"/>
  <c r="Q187" i="22"/>
  <c r="Q194" i="22" s="1"/>
  <c r="Q205" i="22" s="1"/>
  <c r="R134" i="12"/>
  <c r="R135" i="12" s="1"/>
  <c r="R141" i="12"/>
  <c r="R146" i="12"/>
  <c r="R141" i="24"/>
  <c r="R146" i="24"/>
  <c r="R134" i="24"/>
  <c r="Q159" i="24"/>
  <c r="Q184" i="24"/>
  <c r="Q191" i="24" s="1"/>
  <c r="Q204" i="24" s="1"/>
  <c r="Q311" i="12"/>
  <c r="Q321" i="12" s="1"/>
  <c r="Q16" i="20" s="1"/>
  <c r="Q225" i="12"/>
  <c r="R80" i="12"/>
  <c r="R86" i="23"/>
  <c r="R79" i="23"/>
  <c r="R80" i="23" s="1"/>
  <c r="R146" i="21"/>
  <c r="R134" i="21"/>
  <c r="R135" i="21" s="1"/>
  <c r="R141" i="21"/>
  <c r="R135" i="24"/>
  <c r="Q159" i="12"/>
  <c r="Q161" i="12" s="1"/>
  <c r="Q163" i="12" s="1"/>
  <c r="Q184" i="12"/>
  <c r="Q191" i="12" s="1"/>
  <c r="Q204" i="12" s="1"/>
  <c r="Q206" i="12" s="1"/>
  <c r="R146" i="22"/>
  <c r="R141" i="22"/>
  <c r="R134" i="22"/>
  <c r="R135" i="22" s="1"/>
  <c r="Q115" i="21"/>
  <c r="Q116" i="21" s="1"/>
  <c r="Q187" i="21"/>
  <c r="Q194" i="21" s="1"/>
  <c r="Q205" i="21" s="1"/>
  <c r="Q160" i="21"/>
  <c r="Q226" i="21"/>
  <c r="Q312" i="21" s="1"/>
  <c r="Q322" i="21" s="1"/>
  <c r="Q11" i="20" s="1"/>
  <c r="R86" i="22"/>
  <c r="R79" i="22"/>
  <c r="R80" i="22" s="1"/>
  <c r="R86" i="24"/>
  <c r="R79" i="24"/>
  <c r="R80" i="24" s="1"/>
  <c r="R39" i="23"/>
  <c r="R146" i="23"/>
  <c r="R134" i="23"/>
  <c r="R135" i="23" s="1"/>
  <c r="R141" i="23"/>
  <c r="R39" i="24"/>
  <c r="R79" i="21"/>
  <c r="R80" i="21" s="1"/>
  <c r="R86" i="21"/>
  <c r="R40" i="24"/>
  <c r="R35" i="24"/>
  <c r="R28" i="24"/>
  <c r="R29" i="24" s="1"/>
  <c r="R40" i="22"/>
  <c r="R35" i="22"/>
  <c r="R28" i="22"/>
  <c r="R39" i="12"/>
  <c r="Q226" i="12"/>
  <c r="Q312" i="12" s="1"/>
  <c r="Q322" i="12" s="1"/>
  <c r="Q17" i="20" s="1"/>
  <c r="Q115" i="24"/>
  <c r="Q116" i="24" s="1"/>
  <c r="Q160" i="24"/>
  <c r="Q161" i="24" s="1"/>
  <c r="Q163" i="24" s="1"/>
  <c r="Q187" i="24"/>
  <c r="Q194" i="24" s="1"/>
  <c r="Q205" i="24" s="1"/>
  <c r="R317" i="12"/>
  <c r="H304" i="12"/>
  <c r="H317" i="12" s="1"/>
  <c r="Q184" i="21"/>
  <c r="Q191" i="21" s="1"/>
  <c r="Q204" i="21" s="1"/>
  <c r="Q159" i="21"/>
  <c r="R39" i="21"/>
  <c r="Q311" i="22"/>
  <c r="Q321" i="22" s="1"/>
  <c r="Q22" i="20" s="1"/>
  <c r="Q225" i="22"/>
  <c r="R35" i="23"/>
  <c r="R28" i="23"/>
  <c r="R29" i="23" s="1"/>
  <c r="R40" i="23"/>
  <c r="Q226" i="23"/>
  <c r="Q312" i="23" s="1"/>
  <c r="Q322" i="23" s="1"/>
  <c r="Q29" i="20" s="1"/>
  <c r="Q164" i="12"/>
  <c r="H116" i="12"/>
  <c r="H164" i="12" s="1"/>
  <c r="Q226" i="22"/>
  <c r="Q312" i="22" s="1"/>
  <c r="Q322" i="22" s="1"/>
  <c r="Q23" i="20" s="1"/>
  <c r="Q202" i="24"/>
  <c r="Q219" i="24" s="1"/>
  <c r="Q221" i="24" s="1"/>
  <c r="Q206" i="21" l="1"/>
  <c r="Q206" i="22"/>
  <c r="Q161" i="23"/>
  <c r="Q163" i="23" s="1"/>
  <c r="Q206" i="23"/>
  <c r="R106" i="24"/>
  <c r="R87" i="24"/>
  <c r="R36" i="21"/>
  <c r="R37" i="21" s="1"/>
  <c r="R51" i="21"/>
  <c r="R106" i="23"/>
  <c r="R87" i="23"/>
  <c r="R88" i="23" s="1"/>
  <c r="R51" i="24"/>
  <c r="R36" i="24"/>
  <c r="R37" i="24" s="1"/>
  <c r="R142" i="12"/>
  <c r="R155" i="12"/>
  <c r="R182" i="12"/>
  <c r="R189" i="12" s="1"/>
  <c r="R36" i="23"/>
  <c r="R37" i="23" s="1"/>
  <c r="R51" i="23"/>
  <c r="R155" i="22"/>
  <c r="R182" i="22"/>
  <c r="R189" i="22" s="1"/>
  <c r="R142" i="22"/>
  <c r="R143" i="22" s="1"/>
  <c r="R147" i="22" s="1"/>
  <c r="R148" i="22" s="1"/>
  <c r="R152" i="22" s="1"/>
  <c r="R153" i="22" s="1"/>
  <c r="R142" i="23"/>
  <c r="R143" i="23" s="1"/>
  <c r="R147" i="23" s="1"/>
  <c r="R148" i="23" s="1"/>
  <c r="R152" i="23" s="1"/>
  <c r="R153" i="23" s="1"/>
  <c r="R155" i="23"/>
  <c r="R182" i="23"/>
  <c r="R189" i="23" s="1"/>
  <c r="Q164" i="21"/>
  <c r="H116" i="21"/>
  <c r="H164" i="21" s="1"/>
  <c r="R87" i="12"/>
  <c r="R106" i="12"/>
  <c r="Q206" i="24"/>
  <c r="Q161" i="22"/>
  <c r="Q163" i="22" s="1"/>
  <c r="R87" i="22"/>
  <c r="R88" i="22" s="1"/>
  <c r="R106" i="22"/>
  <c r="Q166" i="24"/>
  <c r="Q165" i="24"/>
  <c r="Q164" i="22"/>
  <c r="H116" i="22"/>
  <c r="H164" i="22" s="1"/>
  <c r="R36" i="22"/>
  <c r="R37" i="22" s="1"/>
  <c r="R51" i="22"/>
  <c r="R91" i="21"/>
  <c r="R91" i="24"/>
  <c r="R88" i="24"/>
  <c r="R143" i="12"/>
  <c r="R147" i="12" s="1"/>
  <c r="R148" i="12" s="1"/>
  <c r="R152" i="12" s="1"/>
  <c r="R153" i="12" s="1"/>
  <c r="R182" i="21"/>
  <c r="R189" i="21" s="1"/>
  <c r="R142" i="21"/>
  <c r="R143" i="21" s="1"/>
  <c r="R147" i="21" s="1"/>
  <c r="R148" i="21" s="1"/>
  <c r="R152" i="21" s="1"/>
  <c r="R153" i="21" s="1"/>
  <c r="R155" i="21"/>
  <c r="R91" i="23"/>
  <c r="R91" i="22"/>
  <c r="R155" i="24"/>
  <c r="R142" i="24"/>
  <c r="R143" i="24" s="1"/>
  <c r="R147" i="24" s="1"/>
  <c r="R148" i="24" s="1"/>
  <c r="R152" i="24" s="1"/>
  <c r="R153" i="24" s="1"/>
  <c r="R182" i="24"/>
  <c r="R189" i="24" s="1"/>
  <c r="R91" i="12"/>
  <c r="R88" i="12"/>
  <c r="R51" i="12"/>
  <c r="R36" i="12"/>
  <c r="R37" i="12" s="1"/>
  <c r="R87" i="21"/>
  <c r="R88" i="21" s="1"/>
  <c r="R106" i="21"/>
  <c r="Q166" i="12"/>
  <c r="Q165" i="12"/>
  <c r="Q225" i="24"/>
  <c r="Q226" i="24" s="1"/>
  <c r="Q312" i="24" s="1"/>
  <c r="Q322" i="24" s="1"/>
  <c r="Q35" i="20" s="1"/>
  <c r="Q311" i="24"/>
  <c r="Q321" i="24" s="1"/>
  <c r="Q34" i="20" s="1"/>
  <c r="Q164" i="24"/>
  <c r="H116" i="24"/>
  <c r="H164" i="24" s="1"/>
  <c r="Q161" i="21"/>
  <c r="Q163" i="21" s="1"/>
  <c r="Q164" i="23"/>
  <c r="Q165" i="23" s="1"/>
  <c r="H116" i="23"/>
  <c r="H164" i="23" s="1"/>
  <c r="R169" i="22" l="1"/>
  <c r="R172" i="22" s="1"/>
  <c r="R41" i="22"/>
  <c r="R42" i="22" s="1"/>
  <c r="R47" i="22" s="1"/>
  <c r="R48" i="22" s="1"/>
  <c r="R52" i="22" s="1"/>
  <c r="R170" i="21"/>
  <c r="R173" i="21" s="1"/>
  <c r="R92" i="21"/>
  <c r="R93" i="21" s="1"/>
  <c r="R98" i="21" s="1"/>
  <c r="R99" i="21" s="1"/>
  <c r="R107" i="21" s="1"/>
  <c r="R186" i="21" s="1"/>
  <c r="R193" i="21" s="1"/>
  <c r="R102" i="21"/>
  <c r="R103" i="21" s="1"/>
  <c r="R183" i="23"/>
  <c r="R190" i="23" s="1"/>
  <c r="R156" i="23"/>
  <c r="R157" i="23" s="1"/>
  <c r="R183" i="22"/>
  <c r="R190" i="22" s="1"/>
  <c r="R156" i="22"/>
  <c r="R183" i="21"/>
  <c r="R190" i="21" s="1"/>
  <c r="R156" i="21"/>
  <c r="R157" i="21" s="1"/>
  <c r="R183" i="24"/>
  <c r="R190" i="24" s="1"/>
  <c r="R156" i="24"/>
  <c r="R185" i="21"/>
  <c r="R192" i="21" s="1"/>
  <c r="R157" i="24"/>
  <c r="R185" i="22"/>
  <c r="R192" i="22" s="1"/>
  <c r="R170" i="12"/>
  <c r="R173" i="12" s="1"/>
  <c r="R174" i="12" s="1"/>
  <c r="R176" i="12" s="1"/>
  <c r="R178" i="12" s="1"/>
  <c r="R14" i="20" s="1"/>
  <c r="R92" i="12"/>
  <c r="R93" i="12" s="1"/>
  <c r="R98" i="12" s="1"/>
  <c r="R99" i="12" s="1"/>
  <c r="R107" i="12" s="1"/>
  <c r="R102" i="12"/>
  <c r="R103" i="12" s="1"/>
  <c r="R169" i="24"/>
  <c r="R172" i="24" s="1"/>
  <c r="R41" i="24"/>
  <c r="R42" i="24" s="1"/>
  <c r="R47" i="24" s="1"/>
  <c r="R48" i="24" s="1"/>
  <c r="R52" i="24" s="1"/>
  <c r="R53" i="24" s="1"/>
  <c r="R41" i="12"/>
  <c r="R42" i="12" s="1"/>
  <c r="R47" i="12" s="1"/>
  <c r="R48" i="12" s="1"/>
  <c r="R52" i="12" s="1"/>
  <c r="R53" i="12" s="1"/>
  <c r="R169" i="12"/>
  <c r="R172" i="12" s="1"/>
  <c r="R170" i="22"/>
  <c r="R173" i="22" s="1"/>
  <c r="R174" i="22" s="1"/>
  <c r="R176" i="22" s="1"/>
  <c r="R178" i="22" s="1"/>
  <c r="R20" i="20" s="1"/>
  <c r="R102" i="22"/>
  <c r="R103" i="22" s="1"/>
  <c r="R92" i="22"/>
  <c r="R93" i="22" s="1"/>
  <c r="R98" i="22" s="1"/>
  <c r="R99" i="22" s="1"/>
  <c r="R107" i="22" s="1"/>
  <c r="R170" i="24"/>
  <c r="R173" i="24" s="1"/>
  <c r="R174" i="24" s="1"/>
  <c r="R176" i="24" s="1"/>
  <c r="R178" i="24" s="1"/>
  <c r="R32" i="20" s="1"/>
  <c r="R102" i="24"/>
  <c r="R103" i="24" s="1"/>
  <c r="R92" i="24"/>
  <c r="R93" i="24" s="1"/>
  <c r="R98" i="24" s="1"/>
  <c r="R99" i="24" s="1"/>
  <c r="R107" i="24" s="1"/>
  <c r="Q165" i="21"/>
  <c r="Q166" i="21"/>
  <c r="R185" i="23"/>
  <c r="R192" i="23" s="1"/>
  <c r="R196" i="22"/>
  <c r="H189" i="22"/>
  <c r="H196" i="22" s="1"/>
  <c r="R53" i="22"/>
  <c r="R157" i="22"/>
  <c r="R169" i="23"/>
  <c r="R172" i="23" s="1"/>
  <c r="R41" i="23"/>
  <c r="R42" i="23" s="1"/>
  <c r="R47" i="23" s="1"/>
  <c r="R48" i="23" s="1"/>
  <c r="R52" i="23" s="1"/>
  <c r="R53" i="23" s="1"/>
  <c r="R183" i="12"/>
  <c r="R190" i="12" s="1"/>
  <c r="R156" i="12"/>
  <c r="R157" i="12" s="1"/>
  <c r="R170" i="23"/>
  <c r="R173" i="23" s="1"/>
  <c r="R102" i="23"/>
  <c r="R103" i="23" s="1"/>
  <c r="R92" i="23"/>
  <c r="R93" i="23" s="1"/>
  <c r="R98" i="23" s="1"/>
  <c r="R99" i="23" s="1"/>
  <c r="R107" i="23" s="1"/>
  <c r="R186" i="23" s="1"/>
  <c r="R193" i="23" s="1"/>
  <c r="R41" i="21"/>
  <c r="R42" i="21" s="1"/>
  <c r="R47" i="21" s="1"/>
  <c r="R48" i="21" s="1"/>
  <c r="R52" i="21" s="1"/>
  <c r="R53" i="21" s="1"/>
  <c r="R169" i="21"/>
  <c r="R172" i="21" s="1"/>
  <c r="R185" i="12"/>
  <c r="R192" i="12" s="1"/>
  <c r="R196" i="24"/>
  <c r="H189" i="24"/>
  <c r="H196" i="24" s="1"/>
  <c r="R196" i="23"/>
  <c r="H189" i="23"/>
  <c r="H196" i="23" s="1"/>
  <c r="Q165" i="22"/>
  <c r="Q166" i="22"/>
  <c r="Q166" i="23"/>
  <c r="R196" i="21"/>
  <c r="H189" i="21"/>
  <c r="H196" i="21" s="1"/>
  <c r="R196" i="12"/>
  <c r="H189" i="12"/>
  <c r="H196" i="12" s="1"/>
  <c r="R185" i="24"/>
  <c r="R192" i="24" s="1"/>
  <c r="R174" i="23" l="1"/>
  <c r="R176" i="23" s="1"/>
  <c r="R178" i="23" s="1"/>
  <c r="R26" i="20" s="1"/>
  <c r="R186" i="12"/>
  <c r="R193" i="12" s="1"/>
  <c r="R108" i="12"/>
  <c r="R61" i="24"/>
  <c r="R114" i="24" s="1"/>
  <c r="H53" i="24"/>
  <c r="R61" i="21"/>
  <c r="R114" i="21" s="1"/>
  <c r="H53" i="21"/>
  <c r="R184" i="21"/>
  <c r="R191" i="21" s="1"/>
  <c r="R159" i="21"/>
  <c r="H157" i="21"/>
  <c r="R184" i="12"/>
  <c r="R191" i="12" s="1"/>
  <c r="R159" i="12"/>
  <c r="H157" i="12"/>
  <c r="R61" i="23"/>
  <c r="R114" i="23" s="1"/>
  <c r="H53" i="23"/>
  <c r="R186" i="24"/>
  <c r="R193" i="24" s="1"/>
  <c r="R108" i="24"/>
  <c r="R186" i="22"/>
  <c r="R193" i="22" s="1"/>
  <c r="R108" i="22"/>
  <c r="R197" i="12"/>
  <c r="R198" i="12" s="1"/>
  <c r="H192" i="12"/>
  <c r="H197" i="12" s="1"/>
  <c r="R200" i="24"/>
  <c r="H190" i="24"/>
  <c r="H200" i="24" s="1"/>
  <c r="R184" i="23"/>
  <c r="R191" i="23" s="1"/>
  <c r="R159" i="23"/>
  <c r="H157" i="23"/>
  <c r="R200" i="22"/>
  <c r="H190" i="22"/>
  <c r="H200" i="22" s="1"/>
  <c r="R197" i="22"/>
  <c r="R198" i="22" s="1"/>
  <c r="H192" i="22"/>
  <c r="H197" i="22" s="1"/>
  <c r="R184" i="22"/>
  <c r="R191" i="22" s="1"/>
  <c r="R159" i="22"/>
  <c r="H157" i="22"/>
  <c r="R200" i="23"/>
  <c r="H190" i="23"/>
  <c r="H200" i="23" s="1"/>
  <c r="R197" i="23"/>
  <c r="R198" i="23" s="1"/>
  <c r="H192" i="23"/>
  <c r="H197" i="23" s="1"/>
  <c r="R159" i="24"/>
  <c r="R184" i="24"/>
  <c r="R191" i="24" s="1"/>
  <c r="H157" i="24"/>
  <c r="R200" i="21"/>
  <c r="H190" i="21"/>
  <c r="H200" i="21" s="1"/>
  <c r="R108" i="23"/>
  <c r="R200" i="12"/>
  <c r="H190" i="12"/>
  <c r="H200" i="12" s="1"/>
  <c r="R201" i="21"/>
  <c r="R202" i="21" s="1"/>
  <c r="H193" i="21"/>
  <c r="H201" i="21" s="1"/>
  <c r="R197" i="21"/>
  <c r="R198" i="21" s="1"/>
  <c r="H192" i="21"/>
  <c r="H197" i="21" s="1"/>
  <c r="R108" i="21"/>
  <c r="R174" i="21"/>
  <c r="R176" i="21" s="1"/>
  <c r="R178" i="21" s="1"/>
  <c r="R8" i="20" s="1"/>
  <c r="R201" i="23"/>
  <c r="H193" i="23"/>
  <c r="H201" i="23" s="1"/>
  <c r="R61" i="22"/>
  <c r="R114" i="22" s="1"/>
  <c r="H53" i="22"/>
  <c r="R61" i="12"/>
  <c r="R114" i="12" s="1"/>
  <c r="H53" i="12"/>
  <c r="R197" i="24"/>
  <c r="R198" i="24" s="1"/>
  <c r="H192" i="24"/>
  <c r="H197" i="24" s="1"/>
  <c r="R204" i="12" l="1"/>
  <c r="H191" i="12"/>
  <c r="H204" i="12" s="1"/>
  <c r="R219" i="21"/>
  <c r="R221" i="21" s="1"/>
  <c r="H202" i="21"/>
  <c r="H219" i="21" s="1"/>
  <c r="H159" i="21"/>
  <c r="H184" i="21"/>
  <c r="H184" i="22"/>
  <c r="H159" i="22"/>
  <c r="R214" i="24"/>
  <c r="R216" i="24" s="1"/>
  <c r="H198" i="24"/>
  <c r="H214" i="24" s="1"/>
  <c r="R214" i="12"/>
  <c r="R216" i="12" s="1"/>
  <c r="H198" i="12"/>
  <c r="H214" i="12" s="1"/>
  <c r="R204" i="21"/>
  <c r="H191" i="21"/>
  <c r="H204" i="21" s="1"/>
  <c r="H159" i="12"/>
  <c r="H184" i="12"/>
  <c r="R204" i="22"/>
  <c r="H191" i="22"/>
  <c r="H204" i="22" s="1"/>
  <c r="R115" i="22"/>
  <c r="R187" i="22"/>
  <c r="R194" i="22" s="1"/>
  <c r="R160" i="22"/>
  <c r="R161" i="22" s="1"/>
  <c r="H108" i="22"/>
  <c r="R214" i="21"/>
  <c r="R216" i="21" s="1"/>
  <c r="H198" i="21"/>
  <c r="H214" i="21" s="1"/>
  <c r="R201" i="22"/>
  <c r="R202" i="22" s="1"/>
  <c r="H193" i="22"/>
  <c r="H201" i="22" s="1"/>
  <c r="R214" i="22"/>
  <c r="R216" i="22" s="1"/>
  <c r="H198" i="22"/>
  <c r="H214" i="22" s="1"/>
  <c r="R160" i="24"/>
  <c r="R161" i="24" s="1"/>
  <c r="R115" i="24"/>
  <c r="R187" i="24"/>
  <c r="R194" i="24" s="1"/>
  <c r="H108" i="24"/>
  <c r="R204" i="23"/>
  <c r="H191" i="23"/>
  <c r="H204" i="23" s="1"/>
  <c r="R214" i="23"/>
  <c r="R216" i="23" s="1"/>
  <c r="H198" i="23"/>
  <c r="H214" i="23" s="1"/>
  <c r="R160" i="23"/>
  <c r="R161" i="23" s="1"/>
  <c r="R187" i="23"/>
  <c r="R194" i="23" s="1"/>
  <c r="R115" i="23"/>
  <c r="H108" i="23"/>
  <c r="R204" i="24"/>
  <c r="H191" i="24"/>
  <c r="H204" i="24" s="1"/>
  <c r="R115" i="12"/>
  <c r="R160" i="12"/>
  <c r="R161" i="12" s="1"/>
  <c r="R187" i="12"/>
  <c r="R194" i="12" s="1"/>
  <c r="H108" i="12"/>
  <c r="R202" i="23"/>
  <c r="H159" i="24"/>
  <c r="H184" i="24"/>
  <c r="R201" i="24"/>
  <c r="R202" i="24" s="1"/>
  <c r="H193" i="24"/>
  <c r="H201" i="24" s="1"/>
  <c r="R115" i="21"/>
  <c r="R187" i="21"/>
  <c r="R194" i="21" s="1"/>
  <c r="R160" i="21"/>
  <c r="R161" i="21" s="1"/>
  <c r="H108" i="21"/>
  <c r="H184" i="23"/>
  <c r="H159" i="23"/>
  <c r="R201" i="12"/>
  <c r="R202" i="12" s="1"/>
  <c r="H193" i="12"/>
  <c r="H201" i="12" s="1"/>
  <c r="R224" i="21" l="1"/>
  <c r="R310" i="21"/>
  <c r="R320" i="21" s="1"/>
  <c r="H216" i="21"/>
  <c r="R219" i="12"/>
  <c r="R221" i="12" s="1"/>
  <c r="H202" i="12"/>
  <c r="H219" i="12" s="1"/>
  <c r="R163" i="12"/>
  <c r="R165" i="12" s="1"/>
  <c r="F165" i="12" s="1"/>
  <c r="F15" i="9" s="1"/>
  <c r="H161" i="12"/>
  <c r="H163" i="12" s="1"/>
  <c r="H187" i="24"/>
  <c r="H160" i="24"/>
  <c r="H115" i="24"/>
  <c r="R205" i="22"/>
  <c r="R206" i="22" s="1"/>
  <c r="H206" i="22" s="1"/>
  <c r="H194" i="22"/>
  <c r="H205" i="22" s="1"/>
  <c r="R205" i="24"/>
  <c r="R206" i="24" s="1"/>
  <c r="H206" i="24" s="1"/>
  <c r="H194" i="24"/>
  <c r="H205" i="24" s="1"/>
  <c r="R205" i="12"/>
  <c r="R206" i="12" s="1"/>
  <c r="H206" i="12" s="1"/>
  <c r="H194" i="12"/>
  <c r="H205" i="12" s="1"/>
  <c r="H115" i="21"/>
  <c r="H160" i="21"/>
  <c r="H187" i="21"/>
  <c r="R205" i="21"/>
  <c r="R206" i="21" s="1"/>
  <c r="H206" i="21" s="1"/>
  <c r="H194" i="21"/>
  <c r="H205" i="21" s="1"/>
  <c r="R163" i="24"/>
  <c r="R165" i="24" s="1"/>
  <c r="F165" i="24" s="1"/>
  <c r="F18" i="9" s="1"/>
  <c r="H161" i="24"/>
  <c r="H163" i="24" s="1"/>
  <c r="H115" i="12"/>
  <c r="H187" i="12"/>
  <c r="H160" i="12"/>
  <c r="R224" i="24"/>
  <c r="R310" i="24"/>
  <c r="R320" i="24" s="1"/>
  <c r="H216" i="24"/>
  <c r="H160" i="23"/>
  <c r="H187" i="23"/>
  <c r="H115" i="23"/>
  <c r="R163" i="21"/>
  <c r="R165" i="21" s="1"/>
  <c r="F165" i="21" s="1"/>
  <c r="F14" i="9" s="1"/>
  <c r="H161" i="21"/>
  <c r="H163" i="21" s="1"/>
  <c r="R311" i="21"/>
  <c r="R321" i="21" s="1"/>
  <c r="R225" i="21"/>
  <c r="H221" i="21"/>
  <c r="R310" i="23"/>
  <c r="R320" i="23" s="1"/>
  <c r="R224" i="23"/>
  <c r="H216" i="23"/>
  <c r="R163" i="22"/>
  <c r="R165" i="22" s="1"/>
  <c r="F165" i="22" s="1"/>
  <c r="F16" i="9" s="1"/>
  <c r="H161" i="22"/>
  <c r="H163" i="22" s="1"/>
  <c r="R205" i="23"/>
  <c r="R206" i="23" s="1"/>
  <c r="H206" i="23" s="1"/>
  <c r="H194" i="23"/>
  <c r="H205" i="23" s="1"/>
  <c r="R219" i="23"/>
  <c r="R221" i="23" s="1"/>
  <c r="H202" i="23"/>
  <c r="H219" i="23" s="1"/>
  <c r="R224" i="12"/>
  <c r="R310" i="12"/>
  <c r="R320" i="12" s="1"/>
  <c r="H216" i="12"/>
  <c r="H115" i="22"/>
  <c r="H187" i="22"/>
  <c r="H160" i="22"/>
  <c r="R224" i="22"/>
  <c r="R310" i="22"/>
  <c r="R320" i="22" s="1"/>
  <c r="H216" i="22"/>
  <c r="R219" i="24"/>
  <c r="R221" i="24" s="1"/>
  <c r="H202" i="24"/>
  <c r="H219" i="24" s="1"/>
  <c r="R163" i="23"/>
  <c r="R165" i="23" s="1"/>
  <c r="F165" i="23" s="1"/>
  <c r="F17" i="9" s="1"/>
  <c r="H161" i="23"/>
  <c r="H163" i="23" s="1"/>
  <c r="R219" i="22"/>
  <c r="R221" i="22" s="1"/>
  <c r="H202" i="22"/>
  <c r="H219" i="22" s="1"/>
  <c r="R311" i="24" l="1"/>
  <c r="R321" i="24" s="1"/>
  <c r="R225" i="24"/>
  <c r="H221" i="24"/>
  <c r="R15" i="20"/>
  <c r="H320" i="12"/>
  <c r="H15" i="20" s="1"/>
  <c r="H310" i="22"/>
  <c r="H224" i="22"/>
  <c r="H310" i="24"/>
  <c r="H224" i="24"/>
  <c r="F9" i="9"/>
  <c r="R33" i="20"/>
  <c r="H320" i="24"/>
  <c r="H33" i="20" s="1"/>
  <c r="R311" i="12"/>
  <c r="R321" i="12" s="1"/>
  <c r="R225" i="12"/>
  <c r="R226" i="12" s="1"/>
  <c r="H221" i="12"/>
  <c r="R311" i="23"/>
  <c r="R321" i="23" s="1"/>
  <c r="R225" i="23"/>
  <c r="H221" i="23"/>
  <c r="R226" i="23"/>
  <c r="H310" i="21"/>
  <c r="H224" i="21"/>
  <c r="R10" i="20"/>
  <c r="H321" i="21"/>
  <c r="H10" i="20" s="1"/>
  <c r="R9" i="20"/>
  <c r="H320" i="21"/>
  <c r="H9" i="20" s="1"/>
  <c r="R311" i="22"/>
  <c r="R321" i="22" s="1"/>
  <c r="R225" i="22"/>
  <c r="R226" i="22" s="1"/>
  <c r="H221" i="22"/>
  <c r="R21" i="20"/>
  <c r="H320" i="22"/>
  <c r="H21" i="20" s="1"/>
  <c r="H310" i="23"/>
  <c r="H224" i="23"/>
  <c r="R226" i="24"/>
  <c r="R27" i="20"/>
  <c r="H320" i="23"/>
  <c r="H27" i="20" s="1"/>
  <c r="H310" i="12"/>
  <c r="H224" i="12"/>
  <c r="H225" i="21"/>
  <c r="H311" i="21"/>
  <c r="R226" i="21"/>
  <c r="R312" i="12" l="1"/>
  <c r="R322" i="12" s="1"/>
  <c r="H226" i="12"/>
  <c r="H312" i="12" s="1"/>
  <c r="R312" i="23"/>
  <c r="R322" i="23" s="1"/>
  <c r="H226" i="23"/>
  <c r="H312" i="23" s="1"/>
  <c r="R28" i="20"/>
  <c r="H321" i="23"/>
  <c r="H28" i="20" s="1"/>
  <c r="R312" i="24"/>
  <c r="R322" i="24" s="1"/>
  <c r="H226" i="24"/>
  <c r="H312" i="24" s="1"/>
  <c r="H225" i="12"/>
  <c r="H311" i="12"/>
  <c r="H225" i="23"/>
  <c r="H311" i="23"/>
  <c r="H225" i="22"/>
  <c r="H311" i="22"/>
  <c r="R22" i="20"/>
  <c r="H321" i="22"/>
  <c r="H22" i="20" s="1"/>
  <c r="H225" i="24"/>
  <c r="H311" i="24"/>
  <c r="R312" i="22"/>
  <c r="R322" i="22" s="1"/>
  <c r="H226" i="22"/>
  <c r="H312" i="22" s="1"/>
  <c r="F2" i="20"/>
  <c r="F2" i="9"/>
  <c r="F2" i="24"/>
  <c r="F2" i="23"/>
  <c r="F2" i="22"/>
  <c r="F2" i="21"/>
  <c r="F2" i="12"/>
  <c r="F2" i="16"/>
  <c r="F2" i="7"/>
  <c r="F2" i="8"/>
  <c r="C55" i="17"/>
  <c r="R312" i="21"/>
  <c r="R322" i="21" s="1"/>
  <c r="H226" i="21"/>
  <c r="H312" i="21" s="1"/>
  <c r="R16" i="20"/>
  <c r="H321" i="12"/>
  <c r="H16" i="20" s="1"/>
  <c r="R34" i="20"/>
  <c r="H321" i="24"/>
  <c r="H34" i="20" s="1"/>
  <c r="R23" i="20" l="1"/>
  <c r="H322" i="22"/>
  <c r="H23" i="20" s="1"/>
  <c r="F16" i="25" s="1"/>
  <c r="R29" i="20"/>
  <c r="H322" i="23"/>
  <c r="H29" i="20" s="1"/>
  <c r="F17" i="25" s="1"/>
  <c r="R11" i="20"/>
  <c r="H322" i="21"/>
  <c r="H11" i="20" s="1"/>
  <c r="F14" i="25" s="1"/>
  <c r="R35" i="20"/>
  <c r="H322" i="24"/>
  <c r="H35" i="20" s="1"/>
  <c r="F18" i="25" s="1"/>
  <c r="R17" i="20"/>
  <c r="H322" i="12"/>
  <c r="H17" i="20" s="1"/>
  <c r="F15" i="25" s="1"/>
</calcChain>
</file>

<file path=xl/sharedStrings.xml><?xml version="1.0" encoding="utf-8"?>
<sst xmlns="http://schemas.openxmlformats.org/spreadsheetml/2006/main" count="5265" uniqueCount="682">
  <si>
    <t>PR24PD17_IN</t>
  </si>
  <si>
    <t>Workbook title:</t>
  </si>
  <si>
    <t>Version:</t>
  </si>
  <si>
    <t>Filename:</t>
  </si>
  <si>
    <t>RPI-CPIH-wedge-true-up-model-v5.5.xlsx</t>
  </si>
  <si>
    <t>Date:</t>
  </si>
  <si>
    <t>Author:</t>
  </si>
  <si>
    <t>Ofwat</t>
  </si>
  <si>
    <t>Author contact information:</t>
  </si>
  <si>
    <t>PR24@ofwat.gov.uk</t>
  </si>
  <si>
    <t>Summary of workbook:</t>
  </si>
  <si>
    <t>This model performs the true up for differences between actual and forecast RPI-CPIH wedge.</t>
  </si>
  <si>
    <t>It isolates the effect of variances in the wedge, calculates adjustments to correct for the variance in the wedge, converts the adjustments from nominal to real terms and applies the time</t>
  </si>
  <si>
    <t>value of money adjustment to the revenue adjustment.</t>
  </si>
  <si>
    <t>Known limitations:</t>
  </si>
  <si>
    <t>Instructions:</t>
  </si>
  <si>
    <t>Amendments:</t>
  </si>
  <si>
    <t>Changes since December 2020 version</t>
  </si>
  <si>
    <t>Data sheets</t>
  </si>
  <si>
    <t>Included sheets containing data from PR19 required to populate InpR - InitialBalance, RunOffRate, RealRPIBasedWACC, RealCPIHBasedWACC and BYR</t>
  </si>
  <si>
    <t>InpR</t>
  </si>
  <si>
    <t>New input lines for the 2019-20 RPI-CPIHwedge adjustment at 2017-18 FYA CPIH prices items at row 118</t>
  </si>
  <si>
    <t>Calcs</t>
  </si>
  <si>
    <t>Updated 'RCV adjustment at end of period - real' to link to the 2025 year-end balance instead of the year average balance. This change was confirmed in our response to query 391 in PR24 final methodology queries and responses (September 2023).
New section to derive the revenue adjustment associated with the 2019-20 RPI-CPIH wedge adjustment.
New section to calculate the total revenue adjustment for run-off and return and feed to Adjustments tab.</t>
  </si>
  <si>
    <t>Changes since February 2020 version</t>
  </si>
  <si>
    <t>K calculations removed. Linked 'Actual nominal revenue' to 'Total Forecast revenue to company' on row 53.</t>
  </si>
  <si>
    <t>InpC, InpR, Calcs, Adjustments, Style Guide, ToC, Checks</t>
  </si>
  <si>
    <t>Flattened the structure of the workbook. Included separate calculation sheets for each price control. Added adjustments for each price control to 'Adjustments' sheet. Moved items from 'InpC' sheet to 'InpR' sheet. Removed 'InpC' and 'Track' sheets. Updated 'Cover', 'Style Guide', 'ToC' and 'Checks' sheets.</t>
  </si>
  <si>
    <t>Changes since March 2018 version</t>
  </si>
  <si>
    <t>'InpR' Rows 9 to 67</t>
  </si>
  <si>
    <t>New input lines for RPI, CPIH index values, financing cost index and Real CPIH based WACC.</t>
  </si>
  <si>
    <t>'InpR' Rows 71 to 94</t>
  </si>
  <si>
    <t>Removed items made redundant by new input lines and the new 'Index' sheet.</t>
  </si>
  <si>
    <t xml:space="preserve">'Index' </t>
  </si>
  <si>
    <t>New sheet to calculate indexation factors.</t>
  </si>
  <si>
    <t xml:space="preserve">'Calcs' </t>
  </si>
  <si>
    <t>Relinked to new 'Index' sheet where previously linked to items removed from 'InpR'.</t>
  </si>
  <si>
    <t>'Calcs' Rows 189 to 245</t>
  </si>
  <si>
    <t>Include calculations to express values in real terms and apply time value of money adjustment on the revenue adjustments for run-off and return.</t>
  </si>
  <si>
    <t>Changes since December 2017 version</t>
  </si>
  <si>
    <t>'InpC' 34 &amp; 36</t>
  </si>
  <si>
    <t>Actual and True up nominal RCV inputs have been amended to be formula driven to equal Forecast nominal RCV.</t>
  </si>
  <si>
    <t>'Calc' 118</t>
  </si>
  <si>
    <t>Label has been amended from 'Actual RCV balance' to 'Actual average RCV balance'.</t>
  </si>
  <si>
    <t>'Calc' 51</t>
  </si>
  <si>
    <t>Forecast nominal return calculation has been amended to only calculate during the forecast period</t>
  </si>
  <si>
    <t>'Calc' 124</t>
  </si>
  <si>
    <t>Nominal return company should have received calculation has been amended to only calculate during the forecast period</t>
  </si>
  <si>
    <t>'Calc' 179</t>
  </si>
  <si>
    <t>True up nominal return calculation has been amended to only calculate during the forecast period</t>
  </si>
  <si>
    <t>References:</t>
  </si>
  <si>
    <t>Forecast RPI and CPIH index values included in the final determination</t>
  </si>
  <si>
    <t>Actual RPI and CPIH index values published by ONS</t>
  </si>
  <si>
    <t>Opening RPI-indexed RCV as at 1 April 2020 expressed in forecast nominal terms in the final determination</t>
  </si>
  <si>
    <t>RCV run-off rate included in final determination</t>
  </si>
  <si>
    <t>Real RPI based WACC for wholesale included in final determination</t>
  </si>
  <si>
    <t>Real CPIH based WACC for wholesale included in final determination</t>
  </si>
  <si>
    <t>Error Checks:</t>
  </si>
  <si>
    <t>RAG status / Variance</t>
  </si>
  <si>
    <t>Error check status</t>
  </si>
  <si>
    <t>END OF SHEET</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</si>
  <si>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</si>
  <si>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</si>
  <si>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</si>
  <si>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</si>
  <si>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</si>
  <si>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</si>
  <si>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</si>
  <si>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</si>
  <si>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</si>
  <si>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</si>
  <si>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</si>
  <si>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</si>
  <si>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</si>
  <si>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</si>
  <si>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</si>
  <si>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</si>
  <si>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</si>
  <si>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</si>
  <si>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</si>
  <si>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</si>
  <si>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</si>
  <si>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</si>
  <si>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</si>
  <si>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</si>
  <si>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</si>
  <si>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</si>
  <si>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</si>
  <si>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</si>
  <si>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</si>
  <si>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</si>
  <si>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</si>
  <si>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</si>
  <si>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</si>
  <si>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</si>
  <si>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</si>
  <si>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</si>
  <si>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</si>
  <si>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</si>
  <si>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</si>
  <si>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</si>
  <si>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</si>
  <si>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</si>
  <si>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</si>
  <si>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</si>
  <si>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</si>
  <si>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</si>
  <si>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</si>
  <si>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chks</t>
  </si>
  <si>
    <t>Checks</t>
  </si>
  <si>
    <t>£</t>
  </si>
  <si>
    <t>Great Britain Pound</t>
  </si>
  <si>
    <t>IRE</t>
  </si>
  <si>
    <t xml:space="preserve">Infrastructure renewal expenditure </t>
  </si>
  <si>
    <t>incl</t>
  </si>
  <si>
    <t>Including</t>
  </si>
  <si>
    <t>m</t>
  </si>
  <si>
    <t>Million</t>
  </si>
  <si>
    <t>WACC</t>
  </si>
  <si>
    <t>Weighted average cost of capital</t>
  </si>
  <si>
    <t>END</t>
  </si>
  <si>
    <t>ASSUMPTIONS</t>
  </si>
  <si>
    <t>CALCULATIONS</t>
  </si>
  <si>
    <t>OUTPUTS</t>
  </si>
  <si>
    <t>Quality Control</t>
  </si>
  <si>
    <t>Model documentation sheet</t>
  </si>
  <si>
    <t>Flags, part period factors (PPFs) and dates</t>
  </si>
  <si>
    <t>Key outputs</t>
  </si>
  <si>
    <t>Explanation of different formatting types</t>
  </si>
  <si>
    <t>RPI and CPIH indexation</t>
  </si>
  <si>
    <t>Table of contents</t>
  </si>
  <si>
    <t>Calculation of true up - Water Resources</t>
  </si>
  <si>
    <t>Validation</t>
  </si>
  <si>
    <t>Values for dropdown list</t>
  </si>
  <si>
    <t>Calculation of true up - Water Network</t>
  </si>
  <si>
    <t>Inputs - row format</t>
  </si>
  <si>
    <t>Calculation of true up - Wastewater Network</t>
  </si>
  <si>
    <t>Calculation of true up - Bio Resources</t>
  </si>
  <si>
    <t>Calculation of true up - Dummy Control</t>
  </si>
  <si>
    <t>Company name</t>
  </si>
  <si>
    <t>Acronym</t>
  </si>
  <si>
    <t>&lt;Select company&gt;</t>
  </si>
  <si>
    <t>Anglian Water</t>
  </si>
  <si>
    <t>ANH</t>
  </si>
  <si>
    <t>Dŵr Cymru</t>
  </si>
  <si>
    <t>WSH</t>
  </si>
  <si>
    <t>Hafren Dyfrdwy</t>
  </si>
  <si>
    <t>HDD</t>
  </si>
  <si>
    <t>Northumbrian Water</t>
  </si>
  <si>
    <t>NES</t>
  </si>
  <si>
    <t>Severn Trent Water</t>
  </si>
  <si>
    <t>SVE</t>
  </si>
  <si>
    <t>Southern Water</t>
  </si>
  <si>
    <t>SRN</t>
  </si>
  <si>
    <t>South West Water</t>
  </si>
  <si>
    <t>SWB</t>
  </si>
  <si>
    <t>Thames Water</t>
  </si>
  <si>
    <t>TMS</t>
  </si>
  <si>
    <t>United Utilities</t>
  </si>
  <si>
    <t>NWT</t>
  </si>
  <si>
    <t>Wessex Water</t>
  </si>
  <si>
    <t>WSX</t>
  </si>
  <si>
    <t>Yorkshire Water</t>
  </si>
  <si>
    <t>YKY</t>
  </si>
  <si>
    <t>Affinity Water</t>
  </si>
  <si>
    <t>AFW</t>
  </si>
  <si>
    <t>Bristol Water</t>
  </si>
  <si>
    <t>BRL</t>
  </si>
  <si>
    <t>Portsmouth Water</t>
  </si>
  <si>
    <t>PRT</t>
  </si>
  <si>
    <t>SES Water</t>
  </si>
  <si>
    <t>SES</t>
  </si>
  <si>
    <t>South East Water</t>
  </si>
  <si>
    <t>SEW</t>
  </si>
  <si>
    <t>South Staffs Water</t>
  </si>
  <si>
    <t>SSC</t>
  </si>
  <si>
    <t>Reference</t>
  </si>
  <si>
    <t>Item description</t>
  </si>
  <si>
    <t>Unit</t>
  </si>
  <si>
    <t>Model</t>
  </si>
  <si>
    <t>2017-18</t>
  </si>
  <si>
    <t>2018-19</t>
  </si>
  <si>
    <t>2019-20</t>
  </si>
  <si>
    <t>2020-21</t>
  </si>
  <si>
    <t>2021-22</t>
  </si>
  <si>
    <t>2022-23</t>
  </si>
  <si>
    <t>2023-24</t>
  </si>
  <si>
    <t>2024-25</t>
  </si>
  <si>
    <t>C_PR24FM01_BB3805AL_PR24</t>
  </si>
  <si>
    <t>Retail price index - for April</t>
  </si>
  <si>
    <t>nr</t>
  </si>
  <si>
    <t>Price Review 2024</t>
  </si>
  <si>
    <t>C_PR24FM01_BB3805MY_PR24</t>
  </si>
  <si>
    <t>Retail price index - for May</t>
  </si>
  <si>
    <t>C_PR24FM01_BB3805JN_PR24</t>
  </si>
  <si>
    <t>Retail price index - for June</t>
  </si>
  <si>
    <t>C_PR24FM01_BB3805JL_PR24</t>
  </si>
  <si>
    <t>Retail price index - for July</t>
  </si>
  <si>
    <t>C_PR24FM01_BB3805AT_PR24</t>
  </si>
  <si>
    <t>Retail price index - for August</t>
  </si>
  <si>
    <t>C_PR24FM01_BB3805SR_PR24</t>
  </si>
  <si>
    <t>Retail price index - for September</t>
  </si>
  <si>
    <t>C_PR24FM01_BB3805OR_PR24</t>
  </si>
  <si>
    <t>Retail price index - for October</t>
  </si>
  <si>
    <t>C_PR24FM01_BB3805NR_PR24</t>
  </si>
  <si>
    <t>Retail price index - for November</t>
  </si>
  <si>
    <t>C_PR24FM01_BB3805DR_PR24</t>
  </si>
  <si>
    <t>Retail price index - for December</t>
  </si>
  <si>
    <t>C_PR24FM01_BB3805JY_PR24</t>
  </si>
  <si>
    <t>Retail price index - for January</t>
  </si>
  <si>
    <t>C_PR24FM01_BB3805FY_PR24</t>
  </si>
  <si>
    <t>Retail price index - for February</t>
  </si>
  <si>
    <t>C_PR24FM01_BB3805MH_PR24</t>
  </si>
  <si>
    <t>Retail price index - for March</t>
  </si>
  <si>
    <t>C_PR24FM_BB3905AL_PR24</t>
  </si>
  <si>
    <t>Ofwat - Consumer price index (including housing costs) - Consumer Price Index (with housing) for April</t>
  </si>
  <si>
    <t>C_PR24FM_BB3905MY_PR24</t>
  </si>
  <si>
    <t>Ofwat - Consumer price index (including housing costs) - Consumer Price Index (with housing) for May</t>
  </si>
  <si>
    <t>C_PR24FM_BB3905JN_PR24</t>
  </si>
  <si>
    <t>Ofwat - Consumer price index (including housing costs) - Consumer Price Index (with housing) for June</t>
  </si>
  <si>
    <t>C_PR24FM_BB3905JL_PR24</t>
  </si>
  <si>
    <t>Ofwat - Consumer price index (including housing costs) - Consumer Price Index (with housing) for July</t>
  </si>
  <si>
    <t>C_PR24FM_BB3905AT_PR24</t>
  </si>
  <si>
    <t>Ofwat - Consumer price index (including housing costs) - Consumer Price Index (with housing) for August</t>
  </si>
  <si>
    <t>C_PR24FM_BB3905SR_PR24</t>
  </si>
  <si>
    <t>Ofwat - Consumer price index (including housing costs) - Consumer Price Index (with housing) for September</t>
  </si>
  <si>
    <t>C_PR24FM_BB3905OR_PR24</t>
  </si>
  <si>
    <t>Ofwat - Consumer price index (including housing costs) - Consumer Price Index (with housing) for October</t>
  </si>
  <si>
    <t>C_PR24FM_BB3905NR_PR24</t>
  </si>
  <si>
    <t>Ofwat - Consumer price index (including housing costs) - Consumer Price Index (with housing) for November</t>
  </si>
  <si>
    <t>C_PR24FM_BB3905DR_PR24</t>
  </si>
  <si>
    <t>Ofwat - Consumer price index (including housing costs) - Consumer Price Index (with housing) for December</t>
  </si>
  <si>
    <t>C_PR24FM_BB3905JY_PR24</t>
  </si>
  <si>
    <t>Ofwat - Consumer price index (including housing costs) - Consumer Price Index (with housing) for January</t>
  </si>
  <si>
    <t>C_PR24FM_BB3905FY_PR24</t>
  </si>
  <si>
    <t>Ofwat - Consumer price index (including housing costs) - Consumer Price Index (with housing) for February</t>
  </si>
  <si>
    <t>C_PR24FM_BB3905MH_PR24</t>
  </si>
  <si>
    <t>Ofwat - Consumer price index (including housing costs) - Consumer Price Index (with housing) for March</t>
  </si>
  <si>
    <t>Override Reason</t>
  </si>
  <si>
    <t>Override Data Source</t>
  </si>
  <si>
    <t>Override Description and Impact</t>
  </si>
  <si>
    <t>Data sourced from</t>
  </si>
  <si>
    <t>Description</t>
  </si>
  <si>
    <t>Constant</t>
  </si>
  <si>
    <t>PR19 Financial model, 'RCV balance summary' sheet cell K23</t>
  </si>
  <si>
    <t>RCV - CPI(H) + RPI wedge initial balance - nominal - WR</t>
  </si>
  <si>
    <t>PR19 Financial model, 'RCV balance summary' sheet cell K93</t>
  </si>
  <si>
    <t>RCV - CPI(H) + RPI wedge initial balance - nominal - WN</t>
  </si>
  <si>
    <t>PR19 Financial model, 'RCV balance summary' sheet cell K163</t>
  </si>
  <si>
    <t>RCV - CPI(H) + RPI wedge initial balance - nominal - WWN</t>
  </si>
  <si>
    <t>PR19 Financial model, 'RCV balance summary' sheet cell K233</t>
  </si>
  <si>
    <t>RCV - CPI(H) + RPI wedge initial balance - nominal - BR</t>
  </si>
  <si>
    <t>PR19 Financial model, 'RCV balance summary' sheet cell K303</t>
  </si>
  <si>
    <t>RCV - CPI(H) + RPI wedge initial balance - nominal - DMMY</t>
  </si>
  <si>
    <t>PR19 Financial model, 'F_OutputsMaster' sheet row 953, PR19FM2090POST</t>
  </si>
  <si>
    <t>Run-off rate - CPI(H) + RPI wedge - active - WR</t>
  </si>
  <si>
    <t>PR19 Financial model, 'F_OutputsMaster' sheet row 956, PR19FM2093POST</t>
  </si>
  <si>
    <t>Run-off rate - CPI(H) + RPI wedge - active - WN</t>
  </si>
  <si>
    <t>PR19 Financial model, 'F_OutputsMaster' sheet row 959, PR19FM2096POST</t>
  </si>
  <si>
    <t>Run-off rate - CPI(H) + RPI wedge - active - WWN</t>
  </si>
  <si>
    <t>PR19 Financial model, 'F_OutputsMaster' sheet row 962, PR19FM2099POST</t>
  </si>
  <si>
    <t>Run-off rate - CPI(H) + RPI wedge - active - BR</t>
  </si>
  <si>
    <t>PR19 Financial model, 'F_OutputsMaster' sheet row 966, PR19FM2103POST</t>
  </si>
  <si>
    <t>Run-off rate - CPI(H) + RPI wedge - active - DMMY</t>
  </si>
  <si>
    <t>PR19 Financial model, 'Water Resources' sheet row 980</t>
  </si>
  <si>
    <t>WACC on RCV - CPI(H) + RPI wedge bf and additions - WR</t>
  </si>
  <si>
    <t>PR19 Financial model, 'Water Network' sheet row 980</t>
  </si>
  <si>
    <t>WACC on RCV - CPI(H) + RPI wedge bf and additions - WN</t>
  </si>
  <si>
    <t>PR19 Financial model, 'Wastewater Network' sheet row 980</t>
  </si>
  <si>
    <t>WACC on RCV - CPI(H) + RPI wedge bf and additions - WWN</t>
  </si>
  <si>
    <t>PR19 Financial model, 'Bio Resources' sheet row 980</t>
  </si>
  <si>
    <t>WACC on RCV - CPI(H) + RPI wedge bf and additions - BR</t>
  </si>
  <si>
    <t>PR19 Financial model, 'Dummy Control' sheet row 980</t>
  </si>
  <si>
    <t>WACC on RCV - CPI(H) + RPI wedge bf and additions - DMMY</t>
  </si>
  <si>
    <t>PR19 Financial model, 'Water Resources' sheet row 860</t>
  </si>
  <si>
    <t>WACC real on RCV - CPI(H) bf and additions - WR</t>
  </si>
  <si>
    <t>PR19 Financial model, 'Water Network' sheet row 860</t>
  </si>
  <si>
    <t>WACC real on RCV - CPI(H) bf and additions - WN</t>
  </si>
  <si>
    <t>PR19 Financial model, 'Wastewater Network' sheet row 860</t>
  </si>
  <si>
    <t>WACC real on RCV - CPI(H) bf and additions - WWN</t>
  </si>
  <si>
    <t>PR19 Financial model, 'Bio Resources' sheet row 860</t>
  </si>
  <si>
    <t>WACC real on RCV - CPI(H) bf and additions - BR</t>
  </si>
  <si>
    <t>PR19 Financial model, 'Dummy Control' sheet row 860</t>
  </si>
  <si>
    <t>WACC real on RCV - CPI(H) bf and additions - DMMY</t>
  </si>
  <si>
    <t>PR24PD24_PR19BYRUN2</t>
  </si>
  <si>
    <t>Run on 02 Apr 2024 10:39</t>
  </si>
  <si>
    <t>Company Acronym</t>
  </si>
  <si>
    <t>Item Code</t>
  </si>
  <si>
    <t>Item Description</t>
  </si>
  <si>
    <t>Item Unit</t>
  </si>
  <si>
    <t>Item Table Suite</t>
  </si>
  <si>
    <t>PR19 application</t>
  </si>
  <si>
    <t>BYRun2: Blind Year FD</t>
  </si>
  <si>
    <t>C_APP27048_PR19PD016</t>
  </si>
  <si>
    <t>ODI end of period RCV adjustment ~ Water resources at 2017-18 FYA CPIH deflated price base - BY Adjustment</t>
  </si>
  <si>
    <t>£m</t>
  </si>
  <si>
    <t>Price Review 2019</t>
  </si>
  <si>
    <t/>
  </si>
  <si>
    <t>C_APP27049_PR19PD016</t>
  </si>
  <si>
    <t>ODI end of period RCV adjustment  ~ Water network plus at 2017-18 FYA CPIH deflated price base - BY Adjustment</t>
  </si>
  <si>
    <t>C_APP27050_PR19PD016</t>
  </si>
  <si>
    <t>ODI end of period RCV adjustment ~ Wastewater network plus - BY Adjustment at 2017-18 FYA CPIH deflated price base</t>
  </si>
  <si>
    <t>C_APP27051_PR19PD016</t>
  </si>
  <si>
    <t>ODI end of period RCV adjustment  ~ Thames Tideway at 2017-18 FYA CPIH deflated price base - BY Adjustment</t>
  </si>
  <si>
    <t>C_WS15027_PR19PD016</t>
  </si>
  <si>
    <t>Water: Totex menu RCV adjustment at 2017-18 FYA CPIH deflated price base - BY Adjustment</t>
  </si>
  <si>
    <t>C_WWS15022_PR19PD016</t>
  </si>
  <si>
    <t>Wastewater: Totex menu RCV adjustment - BY adjustment at 2017-18 FYA CPIH deflated price base</t>
  </si>
  <si>
    <t>C_WWS15022DMMY_PR19PD016</t>
  </si>
  <si>
    <t>Dummy ~ Totex menu RCV adjustment at 2017-18 FYA CPIH deflated price base - BY Adjustment</t>
  </si>
  <si>
    <t>C_A7011W_PR19PD016</t>
  </si>
  <si>
    <t>Water ~ NPV effect of 50% of proceeds from disposals of interest in land at 2017-18 FYA CPIH deflated price base - BY Adjustment</t>
  </si>
  <si>
    <t>C_A7011WW_PR19PD016</t>
  </si>
  <si>
    <t>Wastewater ~ NPV effect of 50% of proceeds from disposals of interest in land - BY Adjustment at 2017-18 FYA CPIH deflated price base</t>
  </si>
  <si>
    <t>C_A7011DMMY_PR19PD016</t>
  </si>
  <si>
    <t>Dummy: NPV effect of 100% of proceeds from disposals of interest in land at 2017-18 FYA CPIH deflated price base - BY Adjustment</t>
  </si>
  <si>
    <t>C402_PR19PD016</t>
  </si>
  <si>
    <t>2019-20 RPI-CPIH wedge adjustment at 2017-18 FYA CPIH prices - WR</t>
  </si>
  <si>
    <t>C403_PR19PD016</t>
  </si>
  <si>
    <t>2019-20 RPI-CPIH wedge adjustment at 2017-18 FYA CPIH prices - WN</t>
  </si>
  <si>
    <t>C412_PR19PD016</t>
  </si>
  <si>
    <t>2019-20 RPI-CPIH wedge adjustment at 2017-18 FYA CPIH prices - WWN</t>
  </si>
  <si>
    <t>C413_PR19PD016</t>
  </si>
  <si>
    <t>2019-20 RPI-CPIH wedge adjustment at 2017-18 FYA CPIH prices - BR</t>
  </si>
  <si>
    <t>C422_PR19PD016</t>
  </si>
  <si>
    <t>2019-20 RPI-CPIH wedge adjustment at 2017-18 FYA CPIH prices - Dummy</t>
  </si>
  <si>
    <t>C030_PR19PD016</t>
  </si>
  <si>
    <t>Water ~ Other adjustment to wholesale RCV - Difference at 2017-18 FYA CPIH deflated price base - BY Adjustment</t>
  </si>
  <si>
    <t>C040_PR19PD016</t>
  </si>
  <si>
    <t>Wastewater ~ Other adjustment to wholesale RCV - BY Adjustment at 2017-18 FYA CPIH deflated price base</t>
  </si>
  <si>
    <t>C050_PR19PD016</t>
  </si>
  <si>
    <t>Dummy other RCV adjustment at 2017-18 FYA CPIH deflated price base - BY Adjustment</t>
  </si>
  <si>
    <t>C_APP8022WR_PR19PD016</t>
  </si>
  <si>
    <t>Water resources IFRS16 RCV adjustment - BY Adjustment at 2017-18 FYA CPIH deflated price base</t>
  </si>
  <si>
    <t>C_APP8022WN_PR19PD016</t>
  </si>
  <si>
    <t>Water network plus IFRS16 RCV adjustment - BY Adjustment at 2017-18 FYA CPIH deflated price base</t>
  </si>
  <si>
    <t>C_APP8022WWN_PR19PD016</t>
  </si>
  <si>
    <t>Wastewater network plus IFRS16 RCV adjustment - BY Adjustment at 2017-18 FYA CPIH deflated price base</t>
  </si>
  <si>
    <t>C_APP8022BIO_PR19PD016</t>
  </si>
  <si>
    <t>Bioresources IFRS16 RCV adjustment - BY Adjustment at 2017-18 FYA CPIH deflated price base</t>
  </si>
  <si>
    <t>C_APP8022DMMY_PR19PD016</t>
  </si>
  <si>
    <t>Dummy IFRS16 RCV adjustment - BY adjustment at 2017-18 FYA CPIH deflated price base</t>
  </si>
  <si>
    <t>SWB = SWT + BWH</t>
  </si>
  <si>
    <t>SWT</t>
  </si>
  <si>
    <t>BWH</t>
  </si>
  <si>
    <t>Error chks</t>
  </si>
  <si>
    <t>Total</t>
  </si>
  <si>
    <t>TIME</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</si>
  <si>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</si>
  <si>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</si>
  <si>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</si>
  <si>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</si>
  <si>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</si>
  <si>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</si>
  <si>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</si>
  <si>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</si>
  <si>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</si>
  <si>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</si>
  <si>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</si>
  <si>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</si>
  <si>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</si>
  <si>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PR19 RPI and CPIH inflation assumptions</t>
  </si>
  <si>
    <t>RPI - final determination</t>
  </si>
  <si>
    <t>RPI: April - index - final determination</t>
  </si>
  <si>
    <t>index</t>
  </si>
  <si>
    <t>RPI: May - index - final determination</t>
  </si>
  <si>
    <t>RPI: June - index - final determination</t>
  </si>
  <si>
    <t>RPI: July - index - final determination</t>
  </si>
  <si>
    <t>RPI: August - index - final determination</t>
  </si>
  <si>
    <t>RPI: September - index - final determination</t>
  </si>
  <si>
    <t>RPI: October - index - final determination</t>
  </si>
  <si>
    <t>RPI: November - index - final determination</t>
  </si>
  <si>
    <t>RPI: December - index - final determination</t>
  </si>
  <si>
    <t>RPI: January - index - final determination</t>
  </si>
  <si>
    <t>RPI: February - index - final determination</t>
  </si>
  <si>
    <t>RPI: March - index - final determination</t>
  </si>
  <si>
    <t>CPI(H) - final determination</t>
  </si>
  <si>
    <t>CPI(H): April - index - final determination</t>
  </si>
  <si>
    <t>CPI(H): May - index - final determination</t>
  </si>
  <si>
    <t>CPI(H): June - index - final determination</t>
  </si>
  <si>
    <t>CPI(H): July - index - final determination</t>
  </si>
  <si>
    <t>CPI(H): August - index - final determination</t>
  </si>
  <si>
    <t>CPI(H): September - index - final determination</t>
  </si>
  <si>
    <t>CPI(H): October - index - final determination</t>
  </si>
  <si>
    <t>CPI(H): November - index - final determination</t>
  </si>
  <si>
    <t>CPI(H): December - index - final determination</t>
  </si>
  <si>
    <t>CPI(H): January - index - final determination</t>
  </si>
  <si>
    <t>CPI(H): February - index - final determination</t>
  </si>
  <si>
    <t>CPI(H): March - index - final determination</t>
  </si>
  <si>
    <t>RPI and CPIH outturn and PR24 assumptions</t>
  </si>
  <si>
    <t>RPI - outturn</t>
  </si>
  <si>
    <t>RPI: April - index - actual (including forecast)</t>
  </si>
  <si>
    <t>RPI: May - index - actual (including forecast)</t>
  </si>
  <si>
    <t>RPI: June - index - actual (including forecast)</t>
  </si>
  <si>
    <t>RPI: July - index - actual (including forecast)</t>
  </si>
  <si>
    <t>RPI: August - index - actual (including forecast)</t>
  </si>
  <si>
    <t>RPI: September - index - actual (including forecast)</t>
  </si>
  <si>
    <t>RPI: October - index - actual (including forecast)</t>
  </si>
  <si>
    <t>RPI: November - index - actual (including forecast)</t>
  </si>
  <si>
    <t>RPI: December - index - actual (including forecast)</t>
  </si>
  <si>
    <t>RPI: January - index - actual (including forecast)</t>
  </si>
  <si>
    <t>RPI: February - index - actual (including forecast)</t>
  </si>
  <si>
    <t>RPI: March - index - actual (including forecast)</t>
  </si>
  <si>
    <t>CPI(H) - outturn</t>
  </si>
  <si>
    <t>CPI(H): April - index - actual (including forecast)</t>
  </si>
  <si>
    <t>CPI(H): May - index - actual (including forecast)</t>
  </si>
  <si>
    <t>CPI(H): June - index - actual (including forecast)</t>
  </si>
  <si>
    <t>CPI(H): July - index - actual (including forecast)</t>
  </si>
  <si>
    <t>CPI(H): August - index - actual (including forecast)</t>
  </si>
  <si>
    <t>CPI(H): September - index - actual (including forecast)</t>
  </si>
  <si>
    <t>CPI(H): October - index - actual (including forecast)</t>
  </si>
  <si>
    <t>CPI(H): November - index - actual (including forecast)</t>
  </si>
  <si>
    <t>CPI(H): December - index - actual (including forecast)</t>
  </si>
  <si>
    <t>CPI(H): January - index - actual (including forecast)</t>
  </si>
  <si>
    <t>CPI(H): February - index - actual (including forecast)</t>
  </si>
  <si>
    <t>CPI(H): March - index - actual (including forecast)</t>
  </si>
  <si>
    <t>Financing cost index</t>
  </si>
  <si>
    <t>Company specific inputs</t>
  </si>
  <si>
    <t>Text</t>
  </si>
  <si>
    <t>Ofwat company acronym</t>
  </si>
  <si>
    <t>2020 RCV RPI inflated - initial balance - nominal</t>
  </si>
  <si>
    <t>2020 RCV RPI inflated - run-off rate</t>
  </si>
  <si>
    <t>%</t>
  </si>
  <si>
    <t>Real RPI based wholesale WACC</t>
  </si>
  <si>
    <t>Real CPIH based wholesale WACC</t>
  </si>
  <si>
    <t>2019-20 RPI-CPIH wedge RCV at 2017-18 FYA CPIH prices</t>
  </si>
  <si>
    <t>Model parameters</t>
  </si>
  <si>
    <t>Model Tolerance</t>
  </si>
  <si>
    <t>Model Check Tolerance Level</t>
  </si>
  <si>
    <t>tolerance</t>
  </si>
  <si>
    <t>Track Tolerance Level</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</si>
  <si>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</si>
  <si>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</si>
  <si>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</si>
  <si>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</si>
  <si>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</si>
  <si>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</si>
  <si>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</si>
  <si>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</si>
  <si>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</si>
  <si>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</si>
  <si>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</si>
  <si>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</si>
  <si>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</si>
  <si>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</si>
  <si>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</si>
  <si>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</si>
  <si>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</si>
  <si>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</si>
  <si>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</si>
  <si>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</si>
  <si>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</si>
  <si>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</si>
  <si>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</si>
  <si>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</si>
  <si>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</si>
  <si>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</si>
  <si>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</si>
  <si>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</si>
  <si>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</si>
  <si>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</si>
  <si>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</si>
  <si>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</si>
  <si>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</si>
  <si>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</si>
  <si>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</si>
  <si>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</si>
  <si>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</si>
  <si>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FINAL DETERMINATION ASSUMPTIONS</t>
  </si>
  <si>
    <t>RPI: Financial year average - index - final determination</t>
  </si>
  <si>
    <t>RPI: Fin year average - percentage increase - final determination</t>
  </si>
  <si>
    <t>RPI Growth from 2019-20 FYE to 2020-21 FYA - final determination</t>
  </si>
  <si>
    <t>CPI(H): Financial year average - index - final determination</t>
  </si>
  <si>
    <t>CPI(H): Fin year average - inflate from base year 2017-18 average - final determination</t>
  </si>
  <si>
    <t>CPI(H): Fin year average - percentage increase - final determination</t>
  </si>
  <si>
    <t>CPIH Growth from 2019-20 FYE to 2020-21 FYA - final determination</t>
  </si>
  <si>
    <t>Wedge between RPI and CPIH 2020-21 - final determination</t>
  </si>
  <si>
    <t>Indexation - final determination</t>
  </si>
  <si>
    <t>CPI(H) + RPI wedge 2020-21 percentage movement - final determination</t>
  </si>
  <si>
    <t>RPI: Fin year average - percentage increase - final determination active</t>
  </si>
  <si>
    <t>Forecast RPI/CPIH wedge - final determination</t>
  </si>
  <si>
    <t>OUTTURN INFLATION</t>
  </si>
  <si>
    <t>RPI: Financial year average - index - actual (including forecast)</t>
  </si>
  <si>
    <t>RPI: Fin year average - percentage increase - actual (including forecast)</t>
  </si>
  <si>
    <t>RPI Growth from 2019-20 FYE to 2020-21 FYA - actual (including forecast)</t>
  </si>
  <si>
    <t>CPI(H): Financial year average - index - actual (including forecast)</t>
  </si>
  <si>
    <t>CPI(H): Fin year average - inflate from base year 2017-18 average - actual (including forecast)</t>
  </si>
  <si>
    <t>CPI(H): Fin year average - percentage increase - actual (including forecast)</t>
  </si>
  <si>
    <t>CPIH Growth from 2019-20 FYE to 2020-21 FYA - actual (including forecast)</t>
  </si>
  <si>
    <t>Wedge between RPI and CPIH 2020-21 - actual (including forecast)</t>
  </si>
  <si>
    <t>CPI(H) + RPI wedge 2020-21 percentage movement - actual (including forecast)</t>
  </si>
  <si>
    <t>RPI: Fin year average - percentage increase - actual (including forecast) active</t>
  </si>
  <si>
    <t>Actual RPI/CPIH wedge - actual (including forecast)</t>
  </si>
  <si>
    <t>FORECAST POSITION AT PR19 FINAL DETERMINATION</t>
  </si>
  <si>
    <t>This section replicates the RCV calculations in the PR19 final determination financial model.</t>
  </si>
  <si>
    <t>Forecast inflation</t>
  </si>
  <si>
    <t>Forecast Indexation percentage</t>
  </si>
  <si>
    <t>Cumulative CPIH inflation</t>
  </si>
  <si>
    <t>Forecast RCV balance</t>
  </si>
  <si>
    <t>Forecast RCV indexation</t>
  </si>
  <si>
    <t>Forecast RCV run-off</t>
  </si>
  <si>
    <t>Forecast Nominal RCV balance BEG</t>
  </si>
  <si>
    <t>Plus:</t>
  </si>
  <si>
    <t>Less:</t>
  </si>
  <si>
    <t>Forecast Nominal RCV balance END</t>
  </si>
  <si>
    <t>Forecast RCV average balance</t>
  </si>
  <si>
    <t>Forecast return on RCV</t>
  </si>
  <si>
    <t>Forecast nominal return</t>
  </si>
  <si>
    <t>Forecast total revenue</t>
  </si>
  <si>
    <t>Total Forecast revenue to company</t>
  </si>
  <si>
    <t>What the company actually experienced</t>
  </si>
  <si>
    <t>This section calculates the revenue that the company actually receives.</t>
  </si>
  <si>
    <t>The CPIH + K mechanism in the licence is designed to compensate companies for varitions in actual and forecast CPIH.</t>
  </si>
  <si>
    <t>The model therefore assumes that forecast and actual CPIH are identical so that the impact of variations in the CPIH RPI wedge can be viewed.</t>
  </si>
  <si>
    <t>Actual nominal revenue</t>
  </si>
  <si>
    <t>WHAT THE COMPANY SHOULD HAVE EXPERIENCED</t>
  </si>
  <si>
    <t>This section calculates the revenue that the company should have been allowed, assuming that Ofwat had perfect foresight of the actual RPI CPIH wedge.</t>
  </si>
  <si>
    <t>Inflation based on actual wedge</t>
  </si>
  <si>
    <t>Actual Indexation percentage</t>
  </si>
  <si>
    <t>RCV balance based on actual wedge</t>
  </si>
  <si>
    <t>Actual RCV indexation</t>
  </si>
  <si>
    <t>RCV run-off company should have received</t>
  </si>
  <si>
    <t>Actual Nominal RCV balance BEG</t>
  </si>
  <si>
    <t>Actual Nominal RCV balance END</t>
  </si>
  <si>
    <t>Actual average RCV balance</t>
  </si>
  <si>
    <t>RCV returns based on actual wedge</t>
  </si>
  <si>
    <t>Nominal return company should have received</t>
  </si>
  <si>
    <t>Actual Nominal RCV residual balance</t>
  </si>
  <si>
    <t>Revenue based on actual wedge</t>
  </si>
  <si>
    <t>Total nominal revenue company should have received</t>
  </si>
  <si>
    <t>DIFFERENCE</t>
  </si>
  <si>
    <t>This section compares the actual revenue the company received with the revenue Ofwat would have allowed if it had perfect foresight of the RPI CPIH wedge.</t>
  </si>
  <si>
    <t>Difference in nominal revenue</t>
  </si>
  <si>
    <t>TRUE UP</t>
  </si>
  <si>
    <t>This section works out the value of the true up to be applied.</t>
  </si>
  <si>
    <t>The CPIH + K mechanism in the licence is designed to adjust revenues for changes in CPIH from forecast.</t>
  </si>
  <si>
    <t>The true up mechanism therefore does not need to do this. Forecast CPIH, rather than actual CPIH should therefore be used in when applying the true up.</t>
  </si>
  <si>
    <t>True up Indexation percentage</t>
  </si>
  <si>
    <t>True up RCV indexation</t>
  </si>
  <si>
    <t>True up Nominal RCV run-off</t>
  </si>
  <si>
    <t>True up Nominal RCV balance BEG</t>
  </si>
  <si>
    <t>True up Nominal RCV balance END</t>
  </si>
  <si>
    <t>True up Nominal RCV average balance</t>
  </si>
  <si>
    <t>True up Nominal return</t>
  </si>
  <si>
    <t>Total True up Nominal revenue to company</t>
  </si>
  <si>
    <t>Value of True up nominal</t>
  </si>
  <si>
    <t>True-up correctly calculates revenue adjustment</t>
  </si>
  <si>
    <t>RCV expressed in real terms</t>
  </si>
  <si>
    <t>Forecast RCV balance END - real</t>
  </si>
  <si>
    <t>Actual RCV balance END - real</t>
  </si>
  <si>
    <t>Difference RCV balance END - real</t>
  </si>
  <si>
    <t>RCV adjustment at end of period - real - WR</t>
  </si>
  <si>
    <t>Revenue expressed in real terms and with time value of money adjustment applied</t>
  </si>
  <si>
    <t>Value of True up run-off - real</t>
  </si>
  <si>
    <t>Value of True up return - real</t>
  </si>
  <si>
    <t>Value of True up total - real</t>
  </si>
  <si>
    <t>Time value of money factors</t>
  </si>
  <si>
    <t xml:space="preserve">Time value of money factor </t>
  </si>
  <si>
    <t>Factor</t>
  </si>
  <si>
    <t>Revenue adjustment for run-off</t>
  </si>
  <si>
    <t>Revenue adjustment for RCV run-off - real - WR</t>
  </si>
  <si>
    <t>Revenue adjustment for return</t>
  </si>
  <si>
    <t>Revenue adjustment for return - real -WR</t>
  </si>
  <si>
    <t>Revenue adjustment for run-off and return</t>
  </si>
  <si>
    <t>Revenue adjustment - real - WR</t>
  </si>
  <si>
    <t>REVENUE ASSOCIATED WITH 2019-20 RPI-CPIH WEDGE ADJUSTMENT</t>
  </si>
  <si>
    <t>This section works out the value of the revenue associated with the 2019-20 RPI-CPIH wedge.</t>
  </si>
  <si>
    <t>The revenue associated with 2019-20 RPI-CPIH wegde therefore does not need to do this. Forecast CPIH, rather than actual CPIH should therefore be used.</t>
  </si>
  <si>
    <t>2019-20 wedge RCV indexation</t>
  </si>
  <si>
    <t>2019-20 wedge Nominal RCV run-off</t>
  </si>
  <si>
    <t>CPI(H): Inflate from 2027-18 FYA to 2019-20 FYE</t>
  </si>
  <si>
    <t>2019-20 RPI-CPIH wedge adjustment - nominal - WN</t>
  </si>
  <si>
    <t>2019-20 wedge Nominal RCV balance BEG</t>
  </si>
  <si>
    <t>2019-20 wedge Nominal RCV balance END</t>
  </si>
  <si>
    <t>2019-20 wedge Nominal RCV average balance</t>
  </si>
  <si>
    <t>2019-20 wedge Nominal return</t>
  </si>
  <si>
    <t>Total 2019-20 wedge Nominal revenue to company</t>
  </si>
  <si>
    <t>2019-20 wedge RCV run-off - real</t>
  </si>
  <si>
    <t>2019-20 wedge return - real</t>
  </si>
  <si>
    <t>Total 2019-20 wedge revenue to company - real</t>
  </si>
  <si>
    <t>Revenue adjustment for 2019-20 wedge run-off - real - WR</t>
  </si>
  <si>
    <t>Revenue adjustment for 2019-20 wedge return - real -WR</t>
  </si>
  <si>
    <t>Revenue adjustment for 2019-20 wedge - real - WR</t>
  </si>
  <si>
    <t>TOTAL REVENUE ADJUSTMENT</t>
  </si>
  <si>
    <t>True up</t>
  </si>
  <si>
    <t>2019-20 wedge adjustment</t>
  </si>
  <si>
    <t>Revenue adjustment for RCV run-off total - real - WR</t>
  </si>
  <si>
    <t>Revenue adjustment for return total - real -WR</t>
  </si>
  <si>
    <t>Revenue adjustment total - real - WR</t>
  </si>
  <si>
    <t>RCV adjustment at end of period - real -WN</t>
  </si>
  <si>
    <t>Revenue adjustment for RCV run-off - real - WN</t>
  </si>
  <si>
    <t>Revenue adjustment for return - real - WN</t>
  </si>
  <si>
    <t>Revenue adjustment - real - WN</t>
  </si>
  <si>
    <t>2019-20 wedge Indexation percentage</t>
  </si>
  <si>
    <t>Revenue adjustment for 2019-20 wedge run-off - real - WN</t>
  </si>
  <si>
    <t>Revenue adjustment for 2019-20 wedge return - real - WN</t>
  </si>
  <si>
    <t>Revenue adjustment for 2019-20 wedge - real - WN</t>
  </si>
  <si>
    <t>Revenue adjustment for RCV run-off total - real - WN</t>
  </si>
  <si>
    <t>Revenue adjustment for return total - real - WN</t>
  </si>
  <si>
    <t>Revenue adjustment total - real - WN</t>
  </si>
  <si>
    <t>RCV adjustment at end of period - real - WWN</t>
  </si>
  <si>
    <t>Revenue adjustment for RCV run-off - real - WWN</t>
  </si>
  <si>
    <t>Revenue adjustment for return - real - WWN</t>
  </si>
  <si>
    <t>Revenue adjustment - real - WWN</t>
  </si>
  <si>
    <t>2019-20 RPI-CPIH wedge adjustment - nominal - WWN</t>
  </si>
  <si>
    <t>Revenue adjustment for 2019-20 wedge run-off - real - WWN</t>
  </si>
  <si>
    <t>Revenue adjustment for 2019-20 wedge return - real - WWN</t>
  </si>
  <si>
    <t>Revenue adjustment for 2019-20 wedge - real - WWN</t>
  </si>
  <si>
    <t>Revenue adjustment for RCV run-off total - real - WWN</t>
  </si>
  <si>
    <t>Revenue adjustment for return total - real - WWN</t>
  </si>
  <si>
    <t>Revenue adjustment total - real - WWN</t>
  </si>
  <si>
    <t>RCV adjustment at end of period - real - BR</t>
  </si>
  <si>
    <t>Revenue adjustment for RCV run-off - real - BR</t>
  </si>
  <si>
    <t>Revenue adjustment for return - real - BR</t>
  </si>
  <si>
    <t>Revenue adjustment - real - BR</t>
  </si>
  <si>
    <t>2019-20 RPI-CPIH wedge adjustment - nominal - BR</t>
  </si>
  <si>
    <t>Revenue adjustment for 2019-20 wedge run-off - real - BR</t>
  </si>
  <si>
    <t>Revenue adjustment for 2019-20 wedge return - real - BR</t>
  </si>
  <si>
    <t>Revenue adjustment for 2019-20 wedge - real - BR</t>
  </si>
  <si>
    <t>Revenue adjustment for RCV run-off total - real - BR</t>
  </si>
  <si>
    <t>Revenue adjustment for return total - real - BR</t>
  </si>
  <si>
    <t>Revenue adjustment total - real - BR</t>
  </si>
  <si>
    <t>RCV adjustment at end of period - real - DMMY</t>
  </si>
  <si>
    <t>Revenue adjustment for RCV run-off - real - DMMY</t>
  </si>
  <si>
    <t>Revenue adjustment for return - real - DMMY</t>
  </si>
  <si>
    <t>Revenue adjustment - real - DMMY</t>
  </si>
  <si>
    <t>2019-20 RPI-CPIH wedge adjustment - nominal - Dummy</t>
  </si>
  <si>
    <t>Revenue adjustment for 2019-20 wedge run-off - real - DMMY</t>
  </si>
  <si>
    <t>Revenue adjustment for 2019-20 wedge return - real - DMMY</t>
  </si>
  <si>
    <t>Revenue adjustment for 2019-20 wedge - real - DMMY</t>
  </si>
  <si>
    <t>Revenue adjustment for RCV run-off total - real - DMMY</t>
  </si>
  <si>
    <t>Revenue adjustment for return total - real - DMMY</t>
  </si>
  <si>
    <t>Revenue adjustment total - real - DMMY</t>
  </si>
  <si>
    <t>Water Resources</t>
  </si>
  <si>
    <t>Water Network</t>
  </si>
  <si>
    <t>Wastewater Network</t>
  </si>
  <si>
    <t>Bio Resources</t>
  </si>
  <si>
    <t>Dummy Control</t>
  </si>
  <si>
    <t>CHECK SUMMARY</t>
  </si>
  <si>
    <t>Total Checks</t>
  </si>
  <si>
    <t xml:space="preserve">check </t>
  </si>
  <si>
    <t>[do not delete this row]</t>
  </si>
  <si>
    <t>[range start]</t>
  </si>
  <si>
    <t>[range ends]</t>
  </si>
  <si>
    <t>[Fountain will populate this cell with the report name. Keep this placeholder here]</t>
  </si>
  <si>
    <t>[Fountain will put a date and timestamp here]</t>
  </si>
  <si>
    <t>PR24QA_PR24PD17_OUT1</t>
  </si>
  <si>
    <t>Date &amp; Time for Model - PR24PD17</t>
  </si>
  <si>
    <t>PR24QA_PR24PD17_OUT2</t>
  </si>
  <si>
    <t>Name of Model - PR24PD17</t>
  </si>
  <si>
    <t>PR24QA_PR24PD17_OUT3</t>
  </si>
  <si>
    <t>F_Inputs time stamp - PR24PD17</t>
  </si>
  <si>
    <t>PR24QA_PR24PD17_OUT4</t>
  </si>
  <si>
    <t>Model override switch for - PR24PD17</t>
  </si>
  <si>
    <t>C_PR24PD17_PD11_15WR_PR24</t>
  </si>
  <si>
    <t xml:space="preserve">PR19 RPI-CPIH wedge RCV adjustment in 2017-18 FYA (CPIH deflated) prices (WR) </t>
  </si>
  <si>
    <t>C_PR24PD17_PD11_15WN_PR24</t>
  </si>
  <si>
    <t xml:space="preserve">PR19 RPI-CPIH wedge RCV adjustment in 2017-18 FYA (CPIH deflated) prices (WN) </t>
  </si>
  <si>
    <t>C_PR24PD17_PD11_15WWN_PR24</t>
  </si>
  <si>
    <t xml:space="preserve">PR19 RPI-CPIH wedge RCV adjustment in 2017-18 FYA (CPIH deflated) prices (WWN) </t>
  </si>
  <si>
    <t>C_PR24PD17_PD11_15BIO_PR24</t>
  </si>
  <si>
    <t xml:space="preserve">PR19 RPI-CPIH wedge RCV adjustment in 2017-18 FYA (CPIH deflated) prices (BR) </t>
  </si>
  <si>
    <t>C_PR24PD17_PD11_15ADDN1_PR24</t>
  </si>
  <si>
    <t xml:space="preserve">PR19 RPI-CPIH wedge RCV adjustment in 2017-18 FYA (CPIH deflated) prices (ADDN1) </t>
  </si>
  <si>
    <t>C_PR24PD17_PD11_15ADDN2_PR24</t>
  </si>
  <si>
    <t xml:space="preserve">PR19 RPI-CPIH wedge RCV adjustment in 2017-18 FYA (CPIH deflated) prices (ADDN2) </t>
  </si>
  <si>
    <t>C_PR24PD17_PD12_30WR_PR24</t>
  </si>
  <si>
    <t xml:space="preserve">PR19 RPI-CPIH wedge revenue adjustment in 2017-18 FYA (CPIH deflated) prices (WR) </t>
  </si>
  <si>
    <t>C_PR24PD17_PD12_30WN_PR24</t>
  </si>
  <si>
    <t xml:space="preserve">PR19 RPI-CPIH wedge revenue adjustment in 2017-18 FYA (CPIH deflated) prices (WN) </t>
  </si>
  <si>
    <t>C_PR24PD17_PD12_30WWN_PR24</t>
  </si>
  <si>
    <t xml:space="preserve">PR19 RPI-CPIH wedge revenue adjustment in 2017-18 FYA (CPIH deflated) prices (WWN) </t>
  </si>
  <si>
    <t>C_PR24PD17_PD12_30BIO_PR24</t>
  </si>
  <si>
    <t xml:space="preserve">PR19 RPI-CPIH wedge revenue adjustment in 2017-18 FYA (CPIH deflated) prices (BR) </t>
  </si>
  <si>
    <t>C_PR24PD17_PD12_30ADDN1_PR24</t>
  </si>
  <si>
    <t xml:space="preserve">PR19 RPI-CPIH wedge revenue adjustment in 2017-18 FYA (CPIH deflated) prices (ADDN1) </t>
  </si>
  <si>
    <t>C_PR24PD17_PD12_30ADDN2_PR24</t>
  </si>
  <si>
    <t xml:space="preserve">PR19 RPI-CPIH wedge revenue adjustment in 2017-18 FYA (CPIH deflated) prices (ADDN2) </t>
  </si>
  <si>
    <t>Run on 06 Nov 2024 12:03</t>
  </si>
  <si>
    <t>Model code:</t>
  </si>
  <si>
    <t>PR24PD17</t>
  </si>
  <si>
    <t>PR24PD17 FD RPI-CPIH wedge model - SES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</si>
</sst>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_(* #,##0.0000_);_(* \(#,##0.0000\);_(* &quot;-&quot;??_);_(@_)"/>
    <numFmt numFmtId="172" formatCode="#,##0.0_);\(#,##0.0\);&quot;-  &quot;;&quot; &quot;@"/>
    <numFmt numFmtId="173" formatCode="#,##0.0_);\(#,##0.0\);&quot;-  &quot;;&quot; &quot;@&quot; &quot;"/>
    <numFmt numFmtId="174" formatCode="_-* #,##0.000_-;\-* #,##0.000_-;_-* &quot;-&quot;??_-;_-@_-"/>
    <numFmt numFmtId="175" formatCode="_-* #,##0.0000_-;\-* #,##0.0000_-;_-* &quot;-&quot;??_-;_-@_-"/>
    <numFmt numFmtId="176" formatCode="0.00000"/>
    <numFmt numFmtId="177" formatCode="0.0%"/>
    <numFmt numFmtId="178" formatCode="_(* #,##0.000_);_(* \(#,##0.000\);_(* &quot;-&quot;??_);_(@_)"/>
    <numFmt numFmtId="179" formatCode="#,##0.00_);\(#,##0.00\);&quot;-  &quot;;&quot; &quot;@&quot; &quot;"/>
    <numFmt numFmtId="180" formatCode="0.0000"/>
    <numFmt numFmtId="181" formatCode="0.00%_);\-0.00%_);&quot;-  &quot;;&quot; &quot;@&quot; &quot;"/>
    <numFmt numFmtId="182" formatCode="0.000"/>
    <numFmt numFmtId="183" formatCode="_-* #,##0.000_-;\-* #,##0.000_-;_-* &quot;-&quot;???_-;_-@_-"/>
    <numFmt numFmtId="184" formatCode="#,##0.000_ ;\-#,##0.000\ "/>
    <numFmt numFmtId="185" formatCode="_-* #,##0_-;\-* #,##0_-;_-* &quot;-&quot;??_-;_-@_-"/>
    <numFmt numFmtId="186" formatCode="#,##0.000"/>
    <numFmt numFmtId="187" formatCode="#,##0.0"/>
  </numFmts>
  <fonts count="63" x14ac:knownFonts="1">
    <font>
      <sz val="10"/>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u/>
      <sz val="10"/>
      <color theme="10"/>
      <name val="Arial"/>
      <family val="2"/>
    </font>
    <font>
      <b/>
      <u/>
      <sz val="10"/>
      <name val="Arial"/>
      <family val="2"/>
    </font>
    <font>
      <sz val="10"/>
      <color rgb="FF0000FF"/>
      <name val="Arial"/>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b/>
      <sz val="10"/>
      <color rgb="FF0000FF"/>
      <name val="Arial"/>
      <family val="2"/>
    </font>
    <font>
      <u/>
      <sz val="10"/>
      <color rgb="FF0000FF"/>
      <name val="Arial"/>
      <family val="2"/>
    </font>
    <font>
      <i/>
      <sz val="10"/>
      <color rgb="FF0000FF"/>
      <name val="Arial"/>
      <family val="2"/>
    </font>
    <font>
      <i/>
      <sz val="10"/>
      <name val="Arial"/>
      <family val="2"/>
    </font>
    <font>
      <sz val="24"/>
      <color theme="0"/>
      <name val="Franklin Gothic Demi"/>
      <family val="2"/>
    </font>
    <font>
      <sz val="12"/>
      <color theme="0"/>
      <name val="Franklin Gothic Demi"/>
      <family val="2"/>
    </font>
    <font>
      <sz val="11"/>
      <color theme="1"/>
      <name val="Franklin Gothic Demi"/>
      <family val="2"/>
    </font>
    <font>
      <sz val="10"/>
      <color theme="0"/>
      <name val="Franklin Gothic Demi"/>
      <family val="2"/>
    </font>
    <font>
      <b/>
      <sz val="10"/>
      <color rgb="FFFF0000"/>
      <name val="Arial"/>
      <family val="2"/>
    </font>
    <font>
      <u/>
      <sz val="10"/>
      <color rgb="FFFF0000"/>
      <name val="Arial"/>
      <family val="2"/>
    </font>
    <font>
      <i/>
      <sz val="10"/>
      <color rgb="FFFF0000"/>
      <name val="Arial"/>
      <family val="2"/>
    </font>
    <font>
      <i/>
      <u/>
      <sz val="10"/>
      <name val="Arial"/>
      <family val="2"/>
    </font>
    <font>
      <sz val="8"/>
      <name val="Arial"/>
      <family val="2"/>
    </font>
    <font>
      <u/>
      <sz val="10"/>
      <color theme="0"/>
      <name val="Arial"/>
      <family val="2"/>
    </font>
    <font>
      <b/>
      <u/>
      <sz val="11"/>
      <name val="Calibri"/>
      <family val="2"/>
    </font>
    <font>
      <b/>
      <sz val="11"/>
      <name val="Calibri"/>
      <family val="2"/>
    </font>
    <font>
      <sz val="11"/>
      <color indexed="8"/>
      <name val="Calibri"/>
      <family val="2"/>
      <scheme val="minor"/>
    </font>
    <font>
      <sz val="11"/>
      <name val="Calibri"/>
      <family val="2"/>
      <scheme val="minor"/>
    </font>
    <font>
      <sz val="11"/>
      <color indexed="8"/>
      <name val="Arial"/>
      <family val="2"/>
    </font>
    <font>
      <sz val="10"/>
      <color rgb="FF0078C9"/>
      <name val="Arial"/>
      <family val="2"/>
    </font>
    <font>
      <b/>
      <sz val="11"/>
      <color theme="0"/>
      <name val="Arial"/>
      <family val="2"/>
    </font>
    <font>
      <sz val="11"/>
      <color theme="1"/>
      <name val="Calibri"/>
      <family val="2"/>
    </font>
    <font>
      <sz val="10"/>
      <color indexed="8"/>
      <name val="Arial"/>
      <family val="2"/>
    </font>
    <font>
      <b/>
      <sz val="11"/>
      <name val="Calibri"/>
    </font>
    <font>
      <b/>
      <u/>
      <sz val="11"/>
      <name val="Calibri"/>
    </font>
  </fonts>
  <fills count="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E0DCD8"/>
        <bgColor indexed="64"/>
      </patternFill>
    </fill>
    <fill>
      <patternFill patternType="solid">
        <fgColor theme="6"/>
        <bgColor indexed="64"/>
      </patternFill>
    </fill>
    <fill>
      <patternFill patternType="solid">
        <fgColor rgb="FF003479"/>
        <bgColor indexed="64"/>
      </patternFill>
    </fill>
    <fill>
      <patternFill patternType="solid">
        <fgColor theme="0"/>
        <bgColor indexed="64"/>
      </patternFill>
    </fill>
    <fill>
      <patternFill patternType="solid">
        <fgColor rgb="FFD740A2"/>
        <bgColor indexed="64"/>
      </patternFill>
    </fill>
    <fill>
      <patternFill patternType="solid">
        <fgColor theme="8" tint="0.39997558519241921"/>
        <bgColor indexed="64"/>
      </patternFill>
    </fill>
    <fill>
      <patternFill patternType="solid">
        <fgColor rgb="FFBFDDF1"/>
        <bgColor indexed="64"/>
      </patternFill>
    </fill>
    <fill>
      <patternFill patternType="solid">
        <fgColor rgb="FFFFFF00"/>
      </patternFill>
    </fill>
    <fill>
      <patternFill patternType="solid">
        <fgColor rgb="FFFFFFE0"/>
      </patternFill>
    </fill>
    <fill>
      <patternFill patternType="solid">
        <fgColor theme="5"/>
        <bgColor indexed="64"/>
      </patternFill>
    </fill>
    <fill>
      <patternFill patternType="solid">
        <fgColor rgb="FFF0EEEC"/>
        <bgColor indexed="64"/>
      </patternFill>
    </fill>
    <fill>
      <patternFill patternType="solid">
        <fgColor theme="8" tint="0.79998168889431442"/>
        <bgColor indexed="64"/>
      </patternFill>
    </fill>
    <fill>
      <patternFill patternType="solid">
        <fgColor rgb="FFFFFFE0"/>
        <bgColor indexed="64"/>
      </patternFill>
    </fill>
    <fill>
      <patternFill patternType="solid">
        <fgColor theme="9"/>
        <bgColor indexed="64"/>
      </patternFill>
    </fill>
    <fill>
      <patternFill patternType="solid">
        <fgColor rgb="FFE2EFDA"/>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808080"/>
      </top>
      <bottom style="thin">
        <color rgb="FF808080"/>
      </bottom>
      <diagonal/>
    </border>
    <border>
      <left/>
      <right/>
      <top style="medium">
        <color theme="0"/>
      </top>
      <bottom/>
      <diagonal/>
    </border>
    <border>
      <left style="medium">
        <color indexed="64"/>
      </left>
      <right style="medium">
        <color indexed="64"/>
      </right>
      <top style="medium">
        <color indexed="64"/>
      </top>
      <bottom style="medium">
        <color indexed="64"/>
      </bottom>
      <diagonal/>
    </border>
    <border>
      <left style="thin">
        <color rgb="FF857362"/>
      </left>
      <right style="thin">
        <color rgb="FF857362"/>
      </right>
      <top style="thin">
        <color rgb="FF857362"/>
      </top>
      <bottom style="thin">
        <color rgb="FF857362"/>
      </bottom>
      <diagonal/>
    </border>
    <border>
      <left style="thin">
        <color auto="1"/>
      </left>
      <right/>
      <top/>
      <bottom/>
      <diagonal/>
    </border>
    <border>
      <left style="thin">
        <color auto="1"/>
      </left>
      <right style="thin">
        <color auto="1"/>
      </right>
      <top/>
      <bottom/>
      <diagonal/>
    </border>
  </borders>
  <cellStyleXfs count="83">
    <xf numFmtId="0" fontId="0" fillId="0" borderId="0"/>
    <xf numFmtId="43" fontId="3" fillId="0" borderId="0" applyFont="0" applyFill="0" applyBorder="0" applyAlignment="0" applyProtection="0"/>
    <xf numFmtId="10"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5" fillId="46" borderId="0" applyNumberFormat="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165" fontId="3" fillId="43" borderId="0" applyNumberFormat="0" applyFont="0" applyBorder="0" applyAlignment="0" applyProtection="0"/>
    <xf numFmtId="0" fontId="3" fillId="44" borderId="0" applyNumberFormat="0" applyFont="0" applyBorder="0" applyAlignment="0" applyProtection="0"/>
    <xf numFmtId="166" fontId="26" fillId="0" borderId="0" applyNumberFormat="0" applyProtection="0">
      <alignment vertical="top"/>
    </xf>
    <xf numFmtId="166" fontId="27" fillId="0" borderId="0" applyNumberFormat="0" applyProtection="0">
      <alignment vertical="top"/>
    </xf>
    <xf numFmtId="166" fontId="20" fillId="45" borderId="0" applyNumberFormat="0" applyProtection="0">
      <alignment vertical="top"/>
    </xf>
    <xf numFmtId="9" fontId="3" fillId="0" borderId="0" applyFont="0" applyFill="0" applyBorder="0" applyAlignment="0" applyProtection="0"/>
    <xf numFmtId="0" fontId="31" fillId="0" borderId="0" applyNumberFormat="0" applyFill="0" applyBorder="0" applyProtection="0">
      <alignment vertical="top"/>
    </xf>
    <xf numFmtId="167" fontId="20" fillId="0" borderId="0" applyFont="0" applyFill="0" applyBorder="0" applyProtection="0">
      <alignment vertical="top"/>
    </xf>
    <xf numFmtId="168" fontId="20" fillId="0" borderId="0" applyFont="0" applyFill="0" applyBorder="0" applyProtection="0">
      <alignment vertical="top"/>
    </xf>
    <xf numFmtId="169" fontId="20" fillId="0" borderId="0" applyFont="0" applyFill="0" applyBorder="0" applyProtection="0">
      <alignment vertical="top"/>
    </xf>
    <xf numFmtId="0" fontId="21" fillId="0" borderId="0"/>
    <xf numFmtId="0" fontId="22" fillId="0" borderId="0"/>
    <xf numFmtId="0" fontId="23" fillId="0" borderId="0"/>
    <xf numFmtId="168" fontId="24" fillId="0" borderId="0" applyNumberFormat="0" applyFill="0" applyBorder="0" applyProtection="0">
      <alignment vertical="top"/>
    </xf>
    <xf numFmtId="0" fontId="25" fillId="0" borderId="0" applyNumberFormat="0" applyFill="0" applyBorder="0" applyProtection="0">
      <alignment vertical="top"/>
    </xf>
    <xf numFmtId="0" fontId="20" fillId="0" borderId="0" applyNumberFormat="0" applyFill="0" applyBorder="0" applyProtection="0">
      <alignment horizontal="right" vertical="top"/>
    </xf>
    <xf numFmtId="0" fontId="42" fillId="63" borderId="0" applyNumberFormat="0" applyBorder="0" applyAlignment="0" applyProtection="0"/>
    <xf numFmtId="0" fontId="28" fillId="0" borderId="0" applyNumberFormat="0" applyFill="0" applyBorder="0" applyAlignment="0" applyProtection="0"/>
    <xf numFmtId="0" fontId="44" fillId="0" borderId="0" applyNumberFormat="0" applyFill="0" applyAlignment="0" applyProtection="0"/>
    <xf numFmtId="0" fontId="45" fillId="65" borderId="0" applyNumberFormat="0" applyBorder="0" applyAlignment="0" applyProtection="0"/>
    <xf numFmtId="0" fontId="45" fillId="63" borderId="0" applyNumberFormat="0" applyAlignment="0" applyProtection="0"/>
    <xf numFmtId="0" fontId="28" fillId="0" borderId="0" applyNumberFormat="0" applyFill="0" applyBorder="0" applyAlignment="0" applyProtection="0"/>
    <xf numFmtId="0" fontId="2" fillId="0" borderId="0"/>
    <xf numFmtId="0" fontId="2" fillId="0" borderId="0"/>
    <xf numFmtId="0" fontId="54" fillId="0" borderId="0"/>
    <xf numFmtId="0" fontId="2" fillId="0" borderId="0"/>
    <xf numFmtId="0" fontId="1" fillId="0" borderId="0"/>
    <xf numFmtId="164" fontId="3" fillId="0" borderId="0" applyFont="0" applyFill="0" applyBorder="0" applyProtection="0">
      <alignment vertical="top"/>
    </xf>
    <xf numFmtId="0" fontId="59" fillId="0" borderId="0"/>
    <xf numFmtId="0" fontId="54" fillId="0" borderId="0"/>
  </cellStyleXfs>
  <cellXfs count="361">
    <xf numFmtId="0" fontId="0" fillId="0" borderId="0" xfId="0"/>
    <xf numFmtId="0" fontId="0" fillId="44" borderId="0" xfId="0" applyFill="1"/>
    <xf numFmtId="0" fontId="27" fillId="0" borderId="0" xfId="0" applyFont="1" applyAlignment="1">
      <alignment vertical="top"/>
    </xf>
    <xf numFmtId="0" fontId="20" fillId="45" borderId="0" xfId="0" applyFont="1" applyFill="1" applyAlignment="1">
      <alignment vertical="top"/>
    </xf>
    <xf numFmtId="0" fontId="26" fillId="0" borderId="0" xfId="55" applyNumberFormat="1">
      <alignment vertical="top"/>
    </xf>
    <xf numFmtId="0" fontId="24" fillId="0" borderId="0" xfId="0" applyFont="1" applyAlignment="1">
      <alignment vertical="top"/>
    </xf>
    <xf numFmtId="0" fontId="20" fillId="0" borderId="0" xfId="0" applyFont="1" applyAlignment="1">
      <alignment horizontal="right" vertical="top"/>
    </xf>
    <xf numFmtId="0" fontId="20" fillId="0" borderId="0" xfId="0" applyFont="1" applyAlignment="1">
      <alignment vertical="top"/>
    </xf>
    <xf numFmtId="0" fontId="20" fillId="43" borderId="0" xfId="0" applyFont="1" applyFill="1" applyAlignment="1">
      <alignment vertical="top"/>
    </xf>
    <xf numFmtId="0" fontId="25" fillId="0" borderId="0" xfId="0" applyFont="1" applyAlignment="1">
      <alignment vertical="top"/>
    </xf>
    <xf numFmtId="0" fontId="18" fillId="44" borderId="0" xfId="0" applyFont="1" applyFill="1"/>
    <xf numFmtId="0" fontId="3" fillId="0" borderId="0" xfId="0" applyFont="1"/>
    <xf numFmtId="0" fontId="20" fillId="48" borderId="0" xfId="0" applyFont="1" applyFill="1" applyAlignment="1">
      <alignment vertical="top"/>
    </xf>
    <xf numFmtId="0" fontId="20" fillId="48" borderId="0" xfId="0" applyFont="1" applyFill="1" applyAlignment="1">
      <alignment horizontal="right" vertical="top"/>
    </xf>
    <xf numFmtId="0" fontId="25" fillId="48" borderId="0" xfId="0" applyFont="1" applyFill="1" applyAlignment="1">
      <alignment vertical="top"/>
    </xf>
    <xf numFmtId="0" fontId="24" fillId="48" borderId="0" xfId="0" applyFont="1" applyFill="1" applyAlignment="1">
      <alignment vertical="top"/>
    </xf>
    <xf numFmtId="168" fontId="20" fillId="50" borderId="0" xfId="61" applyFont="1" applyFill="1">
      <alignment vertical="top"/>
    </xf>
    <xf numFmtId="168" fontId="20" fillId="0" borderId="0" xfId="61" applyFont="1">
      <alignment vertical="top"/>
    </xf>
    <xf numFmtId="167" fontId="20" fillId="0" borderId="0" xfId="60" applyFont="1" applyFill="1">
      <alignment vertical="top"/>
    </xf>
    <xf numFmtId="170" fontId="20" fillId="50" borderId="0" xfId="0" applyNumberFormat="1" applyFont="1" applyFill="1" applyAlignment="1">
      <alignment vertical="top"/>
    </xf>
    <xf numFmtId="170" fontId="0" fillId="0" borderId="0" xfId="0" applyNumberFormat="1" applyAlignment="1">
      <alignment vertical="top"/>
    </xf>
    <xf numFmtId="170" fontId="20" fillId="0" borderId="0" xfId="0" applyNumberFormat="1" applyFont="1" applyAlignment="1">
      <alignment vertical="top"/>
    </xf>
    <xf numFmtId="170" fontId="20" fillId="0" borderId="0" xfId="0" applyNumberFormat="1" applyFont="1" applyAlignment="1">
      <alignment horizontal="right" vertical="top"/>
    </xf>
    <xf numFmtId="170" fontId="25" fillId="0" borderId="0" xfId="0" applyNumberFormat="1" applyFont="1" applyAlignment="1">
      <alignment vertical="top"/>
    </xf>
    <xf numFmtId="170" fontId="24" fillId="0" borderId="0" xfId="0" applyNumberFormat="1" applyFont="1" applyAlignment="1">
      <alignment vertical="top"/>
    </xf>
    <xf numFmtId="167" fontId="20" fillId="0" borderId="0" xfId="60" applyFont="1">
      <alignment vertical="top"/>
    </xf>
    <xf numFmtId="168" fontId="20" fillId="0" borderId="0" xfId="61" applyFont="1" applyBorder="1">
      <alignment vertical="top"/>
    </xf>
    <xf numFmtId="0" fontId="29" fillId="0" borderId="0" xfId="0" applyFont="1" applyAlignment="1">
      <alignment vertical="top"/>
    </xf>
    <xf numFmtId="168" fontId="24" fillId="0" borderId="0" xfId="61" applyFont="1" applyBorder="1">
      <alignment vertical="top"/>
    </xf>
    <xf numFmtId="164" fontId="20" fillId="49" borderId="0" xfId="0" applyNumberFormat="1" applyFont="1" applyFill="1" applyAlignment="1">
      <alignment vertical="top"/>
    </xf>
    <xf numFmtId="0" fontId="30" fillId="0" borderId="0" xfId="0" applyFont="1" applyAlignment="1">
      <alignment vertical="top"/>
    </xf>
    <xf numFmtId="168" fontId="20" fillId="0" borderId="0" xfId="61" applyFont="1" applyFill="1">
      <alignment vertical="top"/>
    </xf>
    <xf numFmtId="167" fontId="26" fillId="0" borderId="0" xfId="60" applyFont="1" applyFill="1">
      <alignment vertical="top"/>
    </xf>
    <xf numFmtId="164" fontId="20" fillId="49" borderId="0" xfId="0" applyNumberFormat="1" applyFont="1" applyFill="1" applyAlignment="1">
      <alignment horizontal="right" vertical="top"/>
    </xf>
    <xf numFmtId="0" fontId="16" fillId="0" borderId="0" xfId="0" applyFont="1" applyAlignment="1">
      <alignment vertical="top"/>
    </xf>
    <xf numFmtId="0" fontId="16" fillId="48" borderId="0" xfId="0" applyFont="1" applyFill="1" applyAlignment="1">
      <alignment vertical="top"/>
    </xf>
    <xf numFmtId="167" fontId="26" fillId="0" borderId="0" xfId="60" applyFont="1">
      <alignment vertical="top"/>
    </xf>
    <xf numFmtId="0" fontId="26" fillId="0" borderId="0" xfId="0" applyFont="1" applyAlignment="1">
      <alignment vertical="top"/>
    </xf>
    <xf numFmtId="171" fontId="20" fillId="0" borderId="0" xfId="0" applyNumberFormat="1" applyFont="1" applyAlignment="1">
      <alignment vertical="top"/>
    </xf>
    <xf numFmtId="168" fontId="16" fillId="0" borderId="0" xfId="61" applyFont="1" applyFill="1">
      <alignment vertical="top"/>
    </xf>
    <xf numFmtId="168" fontId="16" fillId="48" borderId="0" xfId="61" applyFont="1" applyFill="1">
      <alignment vertical="top"/>
    </xf>
    <xf numFmtId="172" fontId="20" fillId="0" borderId="0" xfId="0" applyNumberFormat="1" applyFont="1" applyAlignment="1">
      <alignment vertical="top"/>
    </xf>
    <xf numFmtId="173" fontId="20" fillId="0" borderId="0" xfId="62" applyNumberFormat="1" applyFont="1">
      <alignment vertical="top"/>
    </xf>
    <xf numFmtId="173" fontId="20" fillId="44" borderId="0" xfId="62" applyNumberFormat="1" applyFont="1" applyFill="1">
      <alignment vertical="top"/>
    </xf>
    <xf numFmtId="0" fontId="20" fillId="42" borderId="0" xfId="0" applyFont="1" applyFill="1" applyAlignment="1">
      <alignment vertical="top"/>
    </xf>
    <xf numFmtId="43" fontId="20" fillId="0" borderId="0" xfId="1" applyFont="1" applyBorder="1" applyAlignment="1">
      <alignment vertical="top"/>
    </xf>
    <xf numFmtId="168" fontId="20" fillId="0" borderId="0" xfId="61" applyFont="1" applyFill="1" applyBorder="1">
      <alignment vertical="top"/>
    </xf>
    <xf numFmtId="0" fontId="24" fillId="0" borderId="0" xfId="66" applyNumberFormat="1" applyFill="1" applyBorder="1">
      <alignment vertical="top"/>
    </xf>
    <xf numFmtId="0" fontId="24" fillId="0" borderId="0" xfId="66" applyNumberFormat="1" applyBorder="1">
      <alignment vertical="top"/>
    </xf>
    <xf numFmtId="0" fontId="24" fillId="0" borderId="0" xfId="66" applyNumberFormat="1" applyFill="1">
      <alignment vertical="top"/>
    </xf>
    <xf numFmtId="0" fontId="24" fillId="0" borderId="0" xfId="66" applyNumberFormat="1">
      <alignment vertical="top"/>
    </xf>
    <xf numFmtId="0" fontId="25" fillId="0" borderId="0" xfId="67" applyFill="1" applyBorder="1">
      <alignment vertical="top"/>
    </xf>
    <xf numFmtId="168" fontId="20" fillId="0" borderId="0" xfId="68" applyNumberFormat="1" applyBorder="1">
      <alignment horizontal="right" vertical="top"/>
    </xf>
    <xf numFmtId="0" fontId="20" fillId="0" borderId="0" xfId="68" applyBorder="1">
      <alignment horizontal="right" vertical="top"/>
    </xf>
    <xf numFmtId="170" fontId="20" fillId="0" borderId="0" xfId="68" applyNumberFormat="1" applyBorder="1">
      <alignment horizontal="right" vertical="top"/>
    </xf>
    <xf numFmtId="0" fontId="20" fillId="0" borderId="0" xfId="68">
      <alignment horizontal="right" vertical="top"/>
    </xf>
    <xf numFmtId="0" fontId="20" fillId="0" borderId="0" xfId="68" applyFill="1" applyBorder="1">
      <alignment horizontal="right" vertical="top"/>
    </xf>
    <xf numFmtId="0" fontId="20" fillId="0" borderId="0" xfId="68" applyFill="1">
      <alignment horizontal="right" vertical="top"/>
    </xf>
    <xf numFmtId="168" fontId="25" fillId="0" borderId="0" xfId="67" applyNumberFormat="1" applyBorder="1">
      <alignment vertical="top"/>
    </xf>
    <xf numFmtId="0" fontId="25" fillId="0" borderId="0" xfId="67" applyBorder="1">
      <alignment vertical="top"/>
    </xf>
    <xf numFmtId="170" fontId="25" fillId="0" borderId="0" xfId="67" applyNumberFormat="1" applyBorder="1">
      <alignment vertical="top"/>
    </xf>
    <xf numFmtId="0" fontId="25" fillId="0" borderId="0" xfId="67" applyFill="1">
      <alignment vertical="top"/>
    </xf>
    <xf numFmtId="168" fontId="24" fillId="0" borderId="0" xfId="66" applyBorder="1">
      <alignment vertical="top"/>
    </xf>
    <xf numFmtId="170" fontId="24" fillId="0" borderId="0" xfId="66" applyNumberFormat="1" applyBorder="1">
      <alignment vertical="top"/>
    </xf>
    <xf numFmtId="0" fontId="25" fillId="0" borderId="0" xfId="67">
      <alignment vertical="top"/>
    </xf>
    <xf numFmtId="0" fontId="3" fillId="0" borderId="0" xfId="0" applyFont="1" applyAlignment="1">
      <alignment vertical="top"/>
    </xf>
    <xf numFmtId="173" fontId="24" fillId="0" borderId="0" xfId="66" applyNumberFormat="1" applyFill="1">
      <alignment vertical="top"/>
    </xf>
    <xf numFmtId="173" fontId="25" fillId="0" borderId="0" xfId="67" applyNumberFormat="1">
      <alignment vertical="top"/>
    </xf>
    <xf numFmtId="173" fontId="20" fillId="0" borderId="0" xfId="68" applyNumberFormat="1">
      <alignment horizontal="right" vertical="top"/>
    </xf>
    <xf numFmtId="172" fontId="24" fillId="0" borderId="0" xfId="66" applyNumberFormat="1" applyFill="1">
      <alignment vertical="top"/>
    </xf>
    <xf numFmtId="172" fontId="25" fillId="0" borderId="0" xfId="67" applyNumberFormat="1" applyFill="1">
      <alignment vertical="top"/>
    </xf>
    <xf numFmtId="172" fontId="20" fillId="0" borderId="0" xfId="68" applyNumberFormat="1" applyFill="1">
      <alignment horizontal="right" vertical="top"/>
    </xf>
    <xf numFmtId="167" fontId="24" fillId="0" borderId="0" xfId="66" applyNumberFormat="1" applyFill="1">
      <alignment vertical="top"/>
    </xf>
    <xf numFmtId="167" fontId="25" fillId="0" borderId="0" xfId="67" applyNumberFormat="1">
      <alignment vertical="top"/>
    </xf>
    <xf numFmtId="167" fontId="20" fillId="0" borderId="0" xfId="68" applyNumberFormat="1">
      <alignment horizontal="right" vertical="top"/>
    </xf>
    <xf numFmtId="168" fontId="24" fillId="0" borderId="0" xfId="66" applyFill="1">
      <alignment vertical="top"/>
    </xf>
    <xf numFmtId="168" fontId="25" fillId="0" borderId="0" xfId="67" applyNumberFormat="1">
      <alignment vertical="top"/>
    </xf>
    <xf numFmtId="168" fontId="20" fillId="0" borderId="0" xfId="68" applyNumberFormat="1">
      <alignment horizontal="right" vertical="top"/>
    </xf>
    <xf numFmtId="168" fontId="25" fillId="0" borderId="0" xfId="67" applyNumberFormat="1" applyFill="1">
      <alignment vertical="top"/>
    </xf>
    <xf numFmtId="168" fontId="20" fillId="0" borderId="0" xfId="68" applyNumberFormat="1" applyFill="1">
      <alignment horizontal="right" vertical="top"/>
    </xf>
    <xf numFmtId="171" fontId="24" fillId="0" borderId="0" xfId="66" applyNumberFormat="1" applyFill="1">
      <alignment vertical="top"/>
    </xf>
    <xf numFmtId="171" fontId="25" fillId="0" borderId="0" xfId="67" applyNumberFormat="1" applyFill="1">
      <alignment vertical="top"/>
    </xf>
    <xf numFmtId="171" fontId="20" fillId="0" borderId="0" xfId="68" applyNumberFormat="1" applyFill="1">
      <alignment horizontal="right" vertical="top"/>
    </xf>
    <xf numFmtId="167" fontId="25" fillId="0" borderId="0" xfId="67" applyNumberFormat="1" applyFill="1">
      <alignment vertical="top"/>
    </xf>
    <xf numFmtId="167" fontId="20" fillId="0" borderId="0" xfId="68" applyNumberFormat="1" applyFill="1">
      <alignment horizontal="right" vertical="top"/>
    </xf>
    <xf numFmtId="168" fontId="3" fillId="0" borderId="0" xfId="61" applyFont="1">
      <alignment vertical="top"/>
    </xf>
    <xf numFmtId="167" fontId="24" fillId="0" borderId="0" xfId="66" applyNumberFormat="1">
      <alignment vertical="top"/>
    </xf>
    <xf numFmtId="168" fontId="3" fillId="0" borderId="0" xfId="61" applyFont="1" applyFill="1">
      <alignment vertical="top"/>
    </xf>
    <xf numFmtId="168" fontId="3" fillId="48" borderId="0" xfId="61" applyFont="1" applyFill="1">
      <alignment vertical="top"/>
    </xf>
    <xf numFmtId="168" fontId="24" fillId="0" borderId="0" xfId="66">
      <alignment vertical="top"/>
    </xf>
    <xf numFmtId="43" fontId="3" fillId="0" borderId="0" xfId="1" applyFont="1"/>
    <xf numFmtId="43" fontId="20" fillId="0" borderId="0" xfId="1" applyFont="1" applyAlignment="1">
      <alignment vertical="top"/>
    </xf>
    <xf numFmtId="43" fontId="20" fillId="0" borderId="0" xfId="1" applyFont="1" applyFill="1" applyAlignment="1">
      <alignment vertical="top"/>
    </xf>
    <xf numFmtId="43" fontId="3" fillId="0" borderId="0" xfId="1" applyFont="1" applyBorder="1" applyAlignment="1">
      <alignment vertical="top"/>
    </xf>
    <xf numFmtId="43" fontId="26" fillId="0" borderId="0" xfId="1" applyFont="1" applyAlignment="1">
      <alignment vertical="top"/>
    </xf>
    <xf numFmtId="43" fontId="16" fillId="0" borderId="0" xfId="1" applyFont="1" applyFill="1" applyAlignment="1">
      <alignment vertical="top"/>
    </xf>
    <xf numFmtId="43" fontId="26" fillId="0" borderId="0" xfId="1" applyFont="1" applyFill="1" applyAlignment="1">
      <alignment vertical="top"/>
    </xf>
    <xf numFmtId="43" fontId="3" fillId="0" borderId="0" xfId="1" applyFont="1" applyAlignment="1">
      <alignment vertical="top"/>
    </xf>
    <xf numFmtId="43" fontId="27" fillId="0" borderId="0" xfId="1" applyFont="1" applyAlignment="1">
      <alignment vertical="top"/>
    </xf>
    <xf numFmtId="43" fontId="3" fillId="0" borderId="0" xfId="1" applyFont="1" applyFill="1" applyAlignment="1">
      <alignment vertical="top"/>
    </xf>
    <xf numFmtId="169" fontId="20" fillId="48" borderId="0" xfId="62" applyFont="1" applyFill="1">
      <alignment vertical="top"/>
    </xf>
    <xf numFmtId="43" fontId="26" fillId="0" borderId="0" xfId="0" applyNumberFormat="1" applyFont="1" applyAlignment="1">
      <alignment vertical="top"/>
    </xf>
    <xf numFmtId="0" fontId="31" fillId="0" borderId="0" xfId="59">
      <alignment vertical="top"/>
    </xf>
    <xf numFmtId="0" fontId="0" fillId="42" borderId="10" xfId="0" applyFill="1" applyBorder="1"/>
    <xf numFmtId="0" fontId="0" fillId="44" borderId="10" xfId="0" applyFill="1" applyBorder="1"/>
    <xf numFmtId="0" fontId="0" fillId="52" borderId="10" xfId="0" applyFill="1" applyBorder="1"/>
    <xf numFmtId="164" fontId="0" fillId="44" borderId="10" xfId="0" applyNumberFormat="1" applyFill="1" applyBorder="1"/>
    <xf numFmtId="168" fontId="31" fillId="0" borderId="0" xfId="67" applyNumberFormat="1" applyFont="1" applyBorder="1">
      <alignment vertical="top"/>
    </xf>
    <xf numFmtId="0" fontId="31" fillId="0" borderId="0" xfId="67" applyFont="1" applyBorder="1">
      <alignment vertical="top"/>
    </xf>
    <xf numFmtId="170" fontId="31" fillId="0" borderId="0" xfId="67" applyNumberFormat="1" applyFont="1" applyBorder="1">
      <alignment vertical="top"/>
    </xf>
    <xf numFmtId="0" fontId="31" fillId="0" borderId="0" xfId="67" applyFont="1" applyFill="1">
      <alignment vertical="top"/>
    </xf>
    <xf numFmtId="0" fontId="31" fillId="0" borderId="0" xfId="67" applyFont="1" applyFill="1" applyBorder="1">
      <alignment vertical="top"/>
    </xf>
    <xf numFmtId="172" fontId="31" fillId="0" borderId="0" xfId="67" applyNumberFormat="1" applyFont="1" applyFill="1">
      <alignment vertical="top"/>
    </xf>
    <xf numFmtId="168" fontId="32" fillId="0" borderId="0" xfId="67" applyNumberFormat="1" applyFont="1" applyBorder="1">
      <alignment vertical="top"/>
    </xf>
    <xf numFmtId="0" fontId="32" fillId="0" borderId="0" xfId="67" applyFont="1" applyBorder="1">
      <alignment vertical="top"/>
    </xf>
    <xf numFmtId="170" fontId="32" fillId="0" borderId="0" xfId="67" applyNumberFormat="1" applyFont="1" applyBorder="1">
      <alignment vertical="top"/>
    </xf>
    <xf numFmtId="0" fontId="32" fillId="0" borderId="0" xfId="67" applyFont="1" applyFill="1">
      <alignment vertical="top"/>
    </xf>
    <xf numFmtId="0" fontId="32" fillId="0" borderId="0" xfId="0" applyFont="1" applyAlignment="1">
      <alignment vertical="top"/>
    </xf>
    <xf numFmtId="164" fontId="33" fillId="33" borderId="0" xfId="0" applyNumberFormat="1" applyFont="1" applyFill="1" applyAlignment="1">
      <alignment vertical="top"/>
    </xf>
    <xf numFmtId="0" fontId="34" fillId="33" borderId="0" xfId="67" applyFont="1" applyFill="1">
      <alignment vertical="top"/>
    </xf>
    <xf numFmtId="0" fontId="35" fillId="33" borderId="0" xfId="67" applyFont="1" applyFill="1">
      <alignment vertical="top"/>
    </xf>
    <xf numFmtId="0" fontId="36" fillId="33" borderId="0" xfId="68" applyFont="1" applyFill="1">
      <alignment horizontal="right" vertical="top"/>
    </xf>
    <xf numFmtId="0" fontId="37" fillId="33" borderId="0" xfId="0" applyFont="1" applyFill="1"/>
    <xf numFmtId="0" fontId="37" fillId="0" borderId="0" xfId="0" applyFont="1"/>
    <xf numFmtId="0" fontId="31" fillId="0" borderId="0" xfId="67" applyFont="1">
      <alignment vertical="top"/>
    </xf>
    <xf numFmtId="173" fontId="31" fillId="0" borderId="0" xfId="67" applyNumberFormat="1" applyFont="1">
      <alignment vertical="top"/>
    </xf>
    <xf numFmtId="167" fontId="31" fillId="0" borderId="0" xfId="67" applyNumberFormat="1" applyFont="1">
      <alignment vertical="top"/>
    </xf>
    <xf numFmtId="168" fontId="31" fillId="0" borderId="0" xfId="67" applyNumberFormat="1" applyFont="1">
      <alignment vertical="top"/>
    </xf>
    <xf numFmtId="168" fontId="31" fillId="0" borderId="0" xfId="67" applyNumberFormat="1" applyFont="1" applyFill="1">
      <alignment vertical="top"/>
    </xf>
    <xf numFmtId="171" fontId="31" fillId="0" borderId="0" xfId="67" applyNumberFormat="1" applyFont="1" applyFill="1">
      <alignment vertical="top"/>
    </xf>
    <xf numFmtId="167" fontId="31" fillId="0" borderId="0" xfId="67" applyNumberFormat="1" applyFont="1" applyFill="1">
      <alignment vertical="top"/>
    </xf>
    <xf numFmtId="43" fontId="37" fillId="33" borderId="0" xfId="1" applyFont="1" applyFill="1"/>
    <xf numFmtId="0" fontId="35" fillId="33" borderId="0" xfId="0" applyFont="1" applyFill="1"/>
    <xf numFmtId="164" fontId="24" fillId="0" borderId="0" xfId="66" applyNumberFormat="1" applyFill="1">
      <alignment vertical="top"/>
    </xf>
    <xf numFmtId="0" fontId="24" fillId="0" borderId="12" xfId="66" applyNumberFormat="1" applyFill="1" applyBorder="1">
      <alignment vertical="top"/>
    </xf>
    <xf numFmtId="0" fontId="25" fillId="0" borderId="12" xfId="67" applyFill="1" applyBorder="1">
      <alignment vertical="top"/>
    </xf>
    <xf numFmtId="0" fontId="31" fillId="0" borderId="12" xfId="67" applyFont="1" applyFill="1" applyBorder="1">
      <alignment vertical="top"/>
    </xf>
    <xf numFmtId="0" fontId="20" fillId="0" borderId="12" xfId="68" applyFill="1" applyBorder="1">
      <alignment horizontal="right" vertical="top"/>
    </xf>
    <xf numFmtId="0" fontId="20" fillId="0" borderId="12" xfId="0" applyFont="1" applyBorder="1" applyAlignment="1">
      <alignment vertical="top"/>
    </xf>
    <xf numFmtId="0" fontId="24" fillId="53" borderId="0" xfId="0" applyFont="1" applyFill="1" applyAlignment="1">
      <alignment vertical="top"/>
    </xf>
    <xf numFmtId="0" fontId="20" fillId="53" borderId="0" xfId="0" applyFont="1" applyFill="1" applyAlignment="1">
      <alignment vertical="top"/>
    </xf>
    <xf numFmtId="0" fontId="24" fillId="53" borderId="0" xfId="0" applyFont="1" applyFill="1" applyAlignment="1">
      <alignment horizontal="left" vertical="top"/>
    </xf>
    <xf numFmtId="0" fontId="20" fillId="54" borderId="0" xfId="0" applyFont="1" applyFill="1" applyAlignment="1">
      <alignment horizontal="left" vertical="top"/>
    </xf>
    <xf numFmtId="0" fontId="20" fillId="0" borderId="0" xfId="0" applyFont="1" applyAlignment="1">
      <alignment horizontal="left" vertical="top"/>
    </xf>
    <xf numFmtId="0" fontId="20" fillId="55" borderId="0" xfId="0" applyFont="1" applyFill="1" applyAlignment="1">
      <alignment horizontal="left" vertical="top"/>
    </xf>
    <xf numFmtId="0" fontId="20" fillId="56" borderId="0" xfId="0" applyFont="1" applyFill="1" applyAlignment="1">
      <alignment horizontal="left" vertical="top"/>
    </xf>
    <xf numFmtId="0" fontId="20" fillId="45" borderId="0" xfId="0" applyFont="1" applyFill="1" applyAlignment="1">
      <alignment horizontal="left" vertical="top"/>
    </xf>
    <xf numFmtId="0" fontId="20" fillId="43" borderId="0" xfId="0" applyFont="1" applyFill="1" applyAlignment="1">
      <alignment horizontal="left" vertical="top"/>
    </xf>
    <xf numFmtId="0" fontId="20" fillId="54" borderId="0" xfId="0" applyFont="1" applyFill="1" applyAlignment="1">
      <alignment vertical="top"/>
    </xf>
    <xf numFmtId="0" fontId="20" fillId="55" borderId="0" xfId="0" applyFont="1" applyFill="1" applyAlignment="1">
      <alignment vertical="top"/>
    </xf>
    <xf numFmtId="0" fontId="26" fillId="55" borderId="0" xfId="0" applyFont="1" applyFill="1" applyAlignment="1">
      <alignment vertical="top"/>
    </xf>
    <xf numFmtId="0" fontId="20" fillId="56" borderId="0" xfId="0" applyFont="1" applyFill="1" applyAlignment="1">
      <alignment vertical="top"/>
    </xf>
    <xf numFmtId="0" fontId="20" fillId="57" borderId="0" xfId="0" applyFont="1" applyFill="1" applyAlignment="1">
      <alignment vertical="top"/>
    </xf>
    <xf numFmtId="0" fontId="20" fillId="58" borderId="0" xfId="0" applyFont="1" applyFill="1" applyAlignment="1">
      <alignment vertical="top"/>
    </xf>
    <xf numFmtId="0" fontId="20" fillId="59" borderId="0" xfId="0" applyFont="1" applyFill="1" applyAlignment="1">
      <alignment vertical="top"/>
    </xf>
    <xf numFmtId="0" fontId="20" fillId="60" borderId="0" xfId="0" applyFont="1" applyFill="1" applyAlignment="1">
      <alignment vertical="top"/>
    </xf>
    <xf numFmtId="0" fontId="20" fillId="47" borderId="0" xfId="0" applyFont="1" applyFill="1" applyAlignment="1">
      <alignment vertical="top"/>
    </xf>
    <xf numFmtId="0" fontId="24" fillId="61" borderId="0" xfId="66" applyNumberFormat="1" applyFill="1">
      <alignment vertical="top"/>
    </xf>
    <xf numFmtId="0" fontId="25" fillId="61" borderId="0" xfId="67" applyFill="1">
      <alignment vertical="top"/>
    </xf>
    <xf numFmtId="0" fontId="31" fillId="61" borderId="0" xfId="67" applyFont="1" applyFill="1">
      <alignment vertical="top"/>
    </xf>
    <xf numFmtId="0" fontId="20" fillId="61" borderId="0" xfId="68" applyFill="1">
      <alignment horizontal="right" vertical="top"/>
    </xf>
    <xf numFmtId="0" fontId="20" fillId="61" borderId="0" xfId="0" applyFont="1" applyFill="1" applyAlignment="1">
      <alignment vertical="top"/>
    </xf>
    <xf numFmtId="43" fontId="20" fillId="0" borderId="0" xfId="1" applyFont="1" applyFill="1" applyBorder="1" applyAlignment="1">
      <alignment vertical="top"/>
    </xf>
    <xf numFmtId="43" fontId="20" fillId="0" borderId="12" xfId="1" applyFont="1" applyFill="1" applyBorder="1" applyAlignment="1">
      <alignment vertical="top"/>
    </xf>
    <xf numFmtId="43" fontId="24" fillId="0" borderId="0" xfId="1" applyFont="1" applyFill="1" applyAlignment="1">
      <alignment vertical="top"/>
    </xf>
    <xf numFmtId="43" fontId="25" fillId="0" borderId="0" xfId="1" applyFont="1" applyFill="1" applyAlignment="1">
      <alignment vertical="top"/>
    </xf>
    <xf numFmtId="43" fontId="31" fillId="0" borderId="0" xfId="1" applyFont="1" applyFill="1" applyAlignment="1">
      <alignment vertical="top"/>
    </xf>
    <xf numFmtId="43" fontId="20" fillId="0" borderId="0" xfId="1" applyFont="1" applyFill="1" applyAlignment="1">
      <alignment horizontal="right" vertical="top"/>
    </xf>
    <xf numFmtId="43" fontId="20" fillId="0" borderId="0" xfId="0" applyNumberFormat="1" applyFont="1" applyAlignment="1">
      <alignment vertical="top"/>
    </xf>
    <xf numFmtId="43" fontId="20" fillId="61" borderId="0" xfId="1" applyFont="1" applyFill="1" applyAlignment="1">
      <alignment vertical="top"/>
    </xf>
    <xf numFmtId="43" fontId="24" fillId="0" borderId="0" xfId="1" applyFont="1" applyAlignment="1">
      <alignment vertical="top"/>
    </xf>
    <xf numFmtId="43" fontId="20" fillId="0" borderId="0" xfId="1" applyFont="1" applyAlignment="1">
      <alignment horizontal="right" vertical="top"/>
    </xf>
    <xf numFmtId="10" fontId="20" fillId="0" borderId="0" xfId="2" applyFont="1" applyAlignment="1">
      <alignment vertical="top"/>
    </xf>
    <xf numFmtId="10" fontId="24" fillId="0" borderId="0" xfId="2" applyFont="1" applyAlignment="1">
      <alignment vertical="top"/>
    </xf>
    <xf numFmtId="10" fontId="25" fillId="0" borderId="0" xfId="2" applyFont="1" applyFill="1" applyAlignment="1">
      <alignment vertical="top"/>
    </xf>
    <xf numFmtId="10" fontId="31" fillId="0" borderId="0" xfId="2" applyFont="1" applyFill="1" applyAlignment="1">
      <alignment vertical="top"/>
    </xf>
    <xf numFmtId="10" fontId="20" fillId="0" borderId="0" xfId="2" applyFont="1" applyAlignment="1">
      <alignment horizontal="right" vertical="top"/>
    </xf>
    <xf numFmtId="10" fontId="20" fillId="0" borderId="0" xfId="2" applyFont="1" applyFill="1" applyAlignment="1">
      <alignment vertical="top"/>
    </xf>
    <xf numFmtId="10" fontId="20" fillId="0" borderId="0" xfId="0" applyNumberFormat="1" applyFont="1" applyAlignment="1">
      <alignment vertical="top"/>
    </xf>
    <xf numFmtId="0" fontId="20" fillId="0" borderId="0" xfId="1" applyNumberFormat="1" applyFont="1" applyFill="1" applyAlignment="1">
      <alignment vertical="top"/>
    </xf>
    <xf numFmtId="174" fontId="24" fillId="0" borderId="0" xfId="1" applyNumberFormat="1" applyFont="1" applyAlignment="1">
      <alignment vertical="top"/>
    </xf>
    <xf numFmtId="174" fontId="25" fillId="0" borderId="0" xfId="1" applyNumberFormat="1" applyFont="1" applyFill="1" applyAlignment="1">
      <alignment vertical="top"/>
    </xf>
    <xf numFmtId="174" fontId="31" fillId="0" borderId="0" xfId="1" applyNumberFormat="1" applyFont="1" applyFill="1" applyAlignment="1">
      <alignment vertical="top"/>
    </xf>
    <xf numFmtId="174" fontId="20" fillId="0" borderId="0" xfId="1" applyNumberFormat="1" applyFont="1" applyAlignment="1">
      <alignment horizontal="right" vertical="top"/>
    </xf>
    <xf numFmtId="174" fontId="20" fillId="0" borderId="0" xfId="1" applyNumberFormat="1" applyFont="1" applyAlignment="1">
      <alignment vertical="top"/>
    </xf>
    <xf numFmtId="174" fontId="20" fillId="0" borderId="0" xfId="1" applyNumberFormat="1" applyFont="1" applyFill="1" applyAlignment="1">
      <alignment vertical="top"/>
    </xf>
    <xf numFmtId="175" fontId="20" fillId="0" borderId="0" xfId="1" applyNumberFormat="1" applyFont="1" applyAlignment="1">
      <alignment vertical="top"/>
    </xf>
    <xf numFmtId="176" fontId="20" fillId="0" borderId="0" xfId="0" applyNumberFormat="1" applyFont="1" applyAlignment="1">
      <alignment vertical="top"/>
    </xf>
    <xf numFmtId="0" fontId="25" fillId="0" borderId="0" xfId="67" applyNumberFormat="1" applyFill="1">
      <alignment vertical="top"/>
    </xf>
    <xf numFmtId="0" fontId="31" fillId="0" borderId="0" xfId="67" applyNumberFormat="1" applyFont="1" applyFill="1">
      <alignment vertical="top"/>
    </xf>
    <xf numFmtId="0" fontId="20" fillId="0" borderId="0" xfId="68" applyNumberFormat="1">
      <alignment horizontal="right" vertical="top"/>
    </xf>
    <xf numFmtId="0" fontId="38" fillId="0" borderId="0" xfId="66" applyNumberFormat="1" applyFont="1" applyFill="1">
      <alignment vertical="top"/>
    </xf>
    <xf numFmtId="0" fontId="39" fillId="0" borderId="0" xfId="67" applyFont="1" applyFill="1">
      <alignment vertical="top"/>
    </xf>
    <xf numFmtId="0" fontId="40" fillId="0" borderId="0" xfId="67" applyFont="1" applyFill="1">
      <alignment vertical="top"/>
    </xf>
    <xf numFmtId="0" fontId="30" fillId="0" borderId="0" xfId="68" applyFont="1" applyFill="1">
      <alignment horizontal="right" vertical="top"/>
    </xf>
    <xf numFmtId="10" fontId="30" fillId="0" borderId="0" xfId="0" applyNumberFormat="1" applyFont="1" applyAlignment="1">
      <alignment vertical="top"/>
    </xf>
    <xf numFmtId="0" fontId="38" fillId="0" borderId="11" xfId="66" applyNumberFormat="1" applyFont="1" applyFill="1" applyBorder="1">
      <alignment vertical="top"/>
    </xf>
    <xf numFmtId="0" fontId="39" fillId="0" borderId="11" xfId="67" applyFont="1" applyFill="1" applyBorder="1">
      <alignment vertical="top"/>
    </xf>
    <xf numFmtId="0" fontId="40" fillId="0" borderId="11" xfId="67" applyFont="1" applyFill="1" applyBorder="1">
      <alignment vertical="top"/>
    </xf>
    <xf numFmtId="0" fontId="30" fillId="0" borderId="11" xfId="68" applyFont="1" applyFill="1" applyBorder="1">
      <alignment horizontal="right" vertical="top"/>
    </xf>
    <xf numFmtId="0" fontId="30" fillId="0" borderId="11" xfId="0" applyFont="1" applyBorder="1" applyAlignment="1">
      <alignment vertical="top"/>
    </xf>
    <xf numFmtId="10" fontId="38" fillId="0" borderId="0" xfId="2" applyFont="1" applyFill="1" applyAlignment="1">
      <alignment vertical="top"/>
    </xf>
    <xf numFmtId="10" fontId="39" fillId="0" borderId="0" xfId="2" applyFont="1" applyFill="1" applyAlignment="1">
      <alignment vertical="top"/>
    </xf>
    <xf numFmtId="10" fontId="40" fillId="0" borderId="0" xfId="2" applyFont="1" applyFill="1" applyAlignment="1">
      <alignment vertical="top"/>
    </xf>
    <xf numFmtId="10" fontId="30" fillId="0" borderId="0" xfId="2" applyFont="1" applyFill="1" applyAlignment="1">
      <alignment horizontal="right" vertical="top"/>
    </xf>
    <xf numFmtId="10" fontId="30" fillId="0" borderId="0" xfId="2" applyFont="1" applyFill="1" applyAlignment="1">
      <alignment vertical="top"/>
    </xf>
    <xf numFmtId="177" fontId="20" fillId="50" borderId="0" xfId="0" applyNumberFormat="1" applyFont="1" applyFill="1" applyAlignment="1">
      <alignment vertical="top"/>
    </xf>
    <xf numFmtId="177" fontId="20" fillId="0" borderId="0" xfId="0" applyNumberFormat="1" applyFont="1" applyAlignment="1">
      <alignment vertical="top"/>
    </xf>
    <xf numFmtId="178" fontId="25" fillId="0" borderId="0" xfId="1" applyNumberFormat="1" applyFont="1" applyFill="1" applyAlignment="1">
      <alignment vertical="top"/>
    </xf>
    <xf numFmtId="178" fontId="31" fillId="0" borderId="0" xfId="1" applyNumberFormat="1" applyFont="1" applyFill="1" applyAlignment="1">
      <alignment vertical="top"/>
    </xf>
    <xf numFmtId="178" fontId="20" fillId="0" borderId="0" xfId="1" applyNumberFormat="1" applyFont="1" applyAlignment="1">
      <alignment horizontal="right" vertical="top"/>
    </xf>
    <xf numFmtId="178" fontId="20" fillId="0" borderId="0" xfId="1" applyNumberFormat="1" applyFont="1" applyAlignment="1">
      <alignment vertical="top"/>
    </xf>
    <xf numFmtId="171" fontId="24" fillId="0" borderId="0" xfId="1" applyNumberFormat="1" applyFont="1" applyFill="1" applyAlignment="1">
      <alignment vertical="top"/>
    </xf>
    <xf numFmtId="171" fontId="25" fillId="0" borderId="0" xfId="1" applyNumberFormat="1" applyFont="1" applyFill="1" applyAlignment="1">
      <alignment vertical="top"/>
    </xf>
    <xf numFmtId="171" fontId="31" fillId="0" borderId="0" xfId="1" applyNumberFormat="1" applyFont="1" applyFill="1" applyAlignment="1">
      <alignment vertical="top"/>
    </xf>
    <xf numFmtId="171" fontId="20" fillId="0" borderId="0" xfId="1" applyNumberFormat="1" applyFont="1" applyAlignment="1">
      <alignment horizontal="right" vertical="top"/>
    </xf>
    <xf numFmtId="171" fontId="20" fillId="0" borderId="0" xfId="1" applyNumberFormat="1" applyFont="1" applyAlignment="1">
      <alignment vertical="top"/>
    </xf>
    <xf numFmtId="171" fontId="20" fillId="61" borderId="0" xfId="1" applyNumberFormat="1" applyFont="1" applyFill="1" applyAlignment="1">
      <alignment vertical="top"/>
    </xf>
    <xf numFmtId="171" fontId="20" fillId="0" borderId="0" xfId="1" applyNumberFormat="1" applyFont="1" applyFill="1" applyAlignment="1">
      <alignment vertical="top"/>
    </xf>
    <xf numFmtId="43" fontId="24" fillId="61" borderId="0" xfId="1" applyFont="1" applyFill="1" applyAlignment="1">
      <alignment vertical="top"/>
    </xf>
    <xf numFmtId="43" fontId="25" fillId="61" borderId="0" xfId="1" applyFont="1" applyFill="1" applyAlignment="1">
      <alignment vertical="top"/>
    </xf>
    <xf numFmtId="43" fontId="31" fillId="61" borderId="0" xfId="1" applyFont="1" applyFill="1" applyAlignment="1">
      <alignment vertical="top"/>
    </xf>
    <xf numFmtId="43" fontId="20" fillId="61" borderId="0" xfId="1" applyFont="1" applyFill="1" applyAlignment="1">
      <alignment horizontal="right" vertical="top"/>
    </xf>
    <xf numFmtId="43" fontId="30" fillId="0" borderId="0" xfId="1" applyFont="1" applyFill="1" applyAlignment="1">
      <alignment vertical="top"/>
    </xf>
    <xf numFmtId="178" fontId="24" fillId="0" borderId="0" xfId="1" applyNumberFormat="1" applyFont="1" applyAlignment="1">
      <alignment vertical="top"/>
    </xf>
    <xf numFmtId="178" fontId="20" fillId="49" borderId="0" xfId="1" applyNumberFormat="1" applyFont="1" applyFill="1" applyAlignment="1">
      <alignment vertical="top"/>
    </xf>
    <xf numFmtId="0" fontId="41" fillId="0" borderId="0" xfId="0" applyFont="1" applyAlignment="1">
      <alignment horizontal="left" vertical="top"/>
    </xf>
    <xf numFmtId="0" fontId="18" fillId="0" borderId="0" xfId="0" applyFont="1"/>
    <xf numFmtId="2" fontId="20" fillId="50" borderId="0" xfId="0" applyNumberFormat="1" applyFont="1" applyFill="1" applyAlignment="1">
      <alignment vertical="top"/>
    </xf>
    <xf numFmtId="0" fontId="20" fillId="62" borderId="0" xfId="0" applyFont="1" applyFill="1" applyAlignment="1">
      <alignment vertical="top"/>
    </xf>
    <xf numFmtId="180" fontId="20" fillId="0" borderId="0" xfId="0" applyNumberFormat="1" applyFont="1" applyAlignment="1">
      <alignment vertical="top"/>
    </xf>
    <xf numFmtId="43" fontId="30" fillId="0" borderId="0" xfId="0" applyNumberFormat="1" applyFont="1" applyAlignment="1">
      <alignment vertical="top"/>
    </xf>
    <xf numFmtId="181" fontId="20" fillId="0" borderId="0" xfId="0" applyNumberFormat="1" applyFont="1" applyAlignment="1">
      <alignment vertical="top"/>
    </xf>
    <xf numFmtId="0" fontId="20" fillId="0" borderId="0" xfId="66" applyNumberFormat="1" applyFont="1">
      <alignment vertical="top"/>
    </xf>
    <xf numFmtId="10" fontId="3" fillId="0" borderId="0" xfId="2" applyAlignment="1">
      <alignment vertical="top"/>
    </xf>
    <xf numFmtId="181" fontId="20" fillId="0" borderId="0" xfId="2" applyNumberFormat="1" applyFont="1" applyAlignment="1">
      <alignment vertical="top"/>
    </xf>
    <xf numFmtId="10" fontId="3" fillId="0" borderId="13" xfId="2" applyBorder="1" applyAlignment="1">
      <alignment vertical="top"/>
    </xf>
    <xf numFmtId="43" fontId="16" fillId="0" borderId="0" xfId="0" applyNumberFormat="1" applyFont="1" applyAlignment="1">
      <alignment vertical="top"/>
    </xf>
    <xf numFmtId="181" fontId="16" fillId="0" borderId="0" xfId="0" applyNumberFormat="1" applyFont="1" applyAlignment="1">
      <alignment vertical="top"/>
    </xf>
    <xf numFmtId="10" fontId="3" fillId="0" borderId="0" xfId="2" applyFont="1" applyBorder="1" applyAlignment="1">
      <alignment vertical="top"/>
    </xf>
    <xf numFmtId="10" fontId="20" fillId="50" borderId="0" xfId="0" applyNumberFormat="1" applyFont="1" applyFill="1" applyAlignment="1">
      <alignment vertical="top"/>
    </xf>
    <xf numFmtId="174" fontId="20" fillId="61" borderId="0" xfId="1" applyNumberFormat="1" applyFont="1" applyFill="1" applyAlignment="1">
      <alignment vertical="top"/>
    </xf>
    <xf numFmtId="174" fontId="20" fillId="0" borderId="0" xfId="1" applyNumberFormat="1" applyFont="1" applyFill="1" applyBorder="1" applyAlignment="1">
      <alignment vertical="top"/>
    </xf>
    <xf numFmtId="174" fontId="20" fillId="0" borderId="12" xfId="1" applyNumberFormat="1" applyFont="1" applyFill="1" applyBorder="1" applyAlignment="1">
      <alignment vertical="top"/>
    </xf>
    <xf numFmtId="174" fontId="20" fillId="0" borderId="0" xfId="0" applyNumberFormat="1" applyFont="1" applyAlignment="1">
      <alignment vertical="top"/>
    </xf>
    <xf numFmtId="182" fontId="20" fillId="61" borderId="0" xfId="0" applyNumberFormat="1" applyFont="1" applyFill="1" applyAlignment="1">
      <alignment vertical="top"/>
    </xf>
    <xf numFmtId="182" fontId="20" fillId="0" borderId="0" xfId="1" applyNumberFormat="1" applyFont="1" applyAlignment="1">
      <alignment vertical="top"/>
    </xf>
    <xf numFmtId="182" fontId="20" fillId="0" borderId="0" xfId="0" applyNumberFormat="1" applyFont="1" applyAlignment="1">
      <alignment vertical="top"/>
    </xf>
    <xf numFmtId="184" fontId="20" fillId="0" borderId="0" xfId="1" applyNumberFormat="1" applyFont="1" applyAlignment="1">
      <alignment vertical="top"/>
    </xf>
    <xf numFmtId="185" fontId="30" fillId="0" borderId="0" xfId="1" applyNumberFormat="1" applyFont="1" applyFill="1" applyAlignment="1">
      <alignment vertical="top"/>
    </xf>
    <xf numFmtId="182" fontId="30" fillId="0" borderId="0" xfId="0" applyNumberFormat="1" applyFont="1" applyAlignment="1">
      <alignment vertical="top"/>
    </xf>
    <xf numFmtId="185" fontId="30" fillId="0" borderId="0" xfId="0" applyNumberFormat="1" applyFont="1" applyAlignment="1">
      <alignment vertical="top"/>
    </xf>
    <xf numFmtId="174" fontId="24" fillId="0" borderId="0" xfId="1" applyNumberFormat="1" applyFont="1" applyFill="1" applyAlignment="1">
      <alignment vertical="top"/>
    </xf>
    <xf numFmtId="174" fontId="20" fillId="0" borderId="0" xfId="1" applyNumberFormat="1" applyFont="1" applyFill="1" applyAlignment="1">
      <alignment horizontal="right" vertical="top"/>
    </xf>
    <xf numFmtId="164" fontId="20" fillId="50" borderId="0" xfId="0" applyNumberFormat="1" applyFont="1" applyFill="1" applyAlignment="1">
      <alignment vertical="top"/>
    </xf>
    <xf numFmtId="183" fontId="20" fillId="0" borderId="0" xfId="0" applyNumberFormat="1" applyFont="1" applyAlignment="1">
      <alignment vertical="top"/>
    </xf>
    <xf numFmtId="0" fontId="42" fillId="63" borderId="0" xfId="69"/>
    <xf numFmtId="0" fontId="43" fillId="63" borderId="14" xfId="0" applyFont="1" applyFill="1" applyBorder="1"/>
    <xf numFmtId="0" fontId="43" fillId="63" borderId="0" xfId="0" applyFont="1" applyFill="1"/>
    <xf numFmtId="0" fontId="43" fillId="64" borderId="0" xfId="0" applyFont="1" applyFill="1"/>
    <xf numFmtId="0" fontId="44" fillId="0" borderId="0" xfId="71" applyAlignment="1">
      <alignment vertical="center"/>
    </xf>
    <xf numFmtId="0" fontId="0" fillId="0" borderId="0" xfId="0" applyAlignment="1">
      <alignment vertical="center"/>
    </xf>
    <xf numFmtId="0" fontId="0" fillId="0" borderId="15" xfId="0" applyBorder="1" applyAlignment="1">
      <alignment horizontal="center"/>
    </xf>
    <xf numFmtId="0" fontId="45" fillId="63" borderId="0" xfId="73"/>
    <xf numFmtId="0" fontId="0" fillId="66" borderId="10" xfId="0" applyFill="1" applyBorder="1"/>
    <xf numFmtId="0" fontId="47" fillId="0" borderId="0" xfId="67" applyFont="1" applyFill="1">
      <alignment vertical="top"/>
    </xf>
    <xf numFmtId="0" fontId="48" fillId="0" borderId="0" xfId="67" applyFont="1" applyFill="1">
      <alignment vertical="top"/>
    </xf>
    <xf numFmtId="43" fontId="16" fillId="0" borderId="0" xfId="1" applyFont="1" applyAlignment="1">
      <alignment vertical="top"/>
    </xf>
    <xf numFmtId="174" fontId="16" fillId="0" borderId="0" xfId="0" applyNumberFormat="1" applyFont="1" applyAlignment="1">
      <alignment vertical="top"/>
    </xf>
    <xf numFmtId="174" fontId="16" fillId="0" borderId="0" xfId="1" applyNumberFormat="1" applyFont="1" applyAlignment="1">
      <alignment vertical="top"/>
    </xf>
    <xf numFmtId="43" fontId="46" fillId="0" borderId="0" xfId="1" applyFont="1" applyAlignment="1">
      <alignment vertical="top"/>
    </xf>
    <xf numFmtId="43" fontId="47" fillId="0" borderId="0" xfId="1" applyFont="1" applyFill="1" applyAlignment="1">
      <alignment vertical="top"/>
    </xf>
    <xf numFmtId="43" fontId="48" fillId="0" borderId="0" xfId="1" applyFont="1" applyFill="1" applyAlignment="1">
      <alignment vertical="top"/>
    </xf>
    <xf numFmtId="43" fontId="16" fillId="0" borderId="0" xfId="1" applyFont="1" applyAlignment="1">
      <alignment horizontal="right" vertical="top"/>
    </xf>
    <xf numFmtId="43" fontId="41" fillId="0" borderId="0" xfId="1" applyFont="1" applyFill="1" applyAlignment="1">
      <alignment vertical="top"/>
    </xf>
    <xf numFmtId="174" fontId="16" fillId="0" borderId="0" xfId="1" applyNumberFormat="1" applyFont="1" applyFill="1" applyAlignment="1">
      <alignment vertical="top"/>
    </xf>
    <xf numFmtId="0" fontId="41" fillId="0" borderId="0" xfId="67" applyFont="1" applyFill="1">
      <alignment vertical="top"/>
    </xf>
    <xf numFmtId="0" fontId="41" fillId="0" borderId="12" xfId="67" applyFont="1" applyFill="1" applyBorder="1">
      <alignment vertical="top"/>
    </xf>
    <xf numFmtId="0" fontId="41" fillId="0" borderId="0" xfId="67" applyFont="1" applyFill="1" applyBorder="1">
      <alignment vertical="top"/>
    </xf>
    <xf numFmtId="174" fontId="30" fillId="0" borderId="0" xfId="1" applyNumberFormat="1" applyFont="1" applyFill="1" applyAlignment="1">
      <alignment vertical="top"/>
    </xf>
    <xf numFmtId="182" fontId="20" fillId="0" borderId="0" xfId="2" applyNumberFormat="1" applyFont="1" applyFill="1" applyAlignment="1">
      <alignment vertical="top"/>
    </xf>
    <xf numFmtId="0" fontId="49" fillId="0" borderId="0" xfId="67" applyFont="1" applyFill="1">
      <alignment vertical="top"/>
    </xf>
    <xf numFmtId="185" fontId="26" fillId="0" borderId="0" xfId="0" applyNumberFormat="1" applyFont="1" applyAlignment="1">
      <alignment vertical="top"/>
    </xf>
    <xf numFmtId="179" fontId="24" fillId="67" borderId="0" xfId="62" applyNumberFormat="1" applyFont="1" applyFill="1">
      <alignment vertical="top"/>
    </xf>
    <xf numFmtId="179" fontId="25" fillId="67" borderId="0" xfId="62" applyNumberFormat="1" applyFont="1" applyFill="1">
      <alignment vertical="top"/>
    </xf>
    <xf numFmtId="179" fontId="20" fillId="67" borderId="0" xfId="62" applyNumberFormat="1" applyFill="1">
      <alignment vertical="top"/>
    </xf>
    <xf numFmtId="178" fontId="20" fillId="51" borderId="0" xfId="1" applyNumberFormat="1" applyFont="1" applyFill="1" applyAlignment="1">
      <alignment vertical="top"/>
    </xf>
    <xf numFmtId="0" fontId="43" fillId="63" borderId="0" xfId="0" applyFont="1" applyFill="1" applyAlignment="1">
      <alignment horizontal="left"/>
    </xf>
    <xf numFmtId="0" fontId="0" fillId="0" borderId="0" xfId="0" applyAlignment="1">
      <alignment wrapText="1"/>
    </xf>
    <xf numFmtId="0" fontId="0" fillId="0" borderId="0" xfId="0" applyAlignment="1">
      <alignment horizontal="left" wrapText="1"/>
    </xf>
    <xf numFmtId="186" fontId="20" fillId="50" borderId="0" xfId="0" applyNumberFormat="1" applyFont="1" applyFill="1" applyAlignment="1">
      <alignment vertical="top"/>
    </xf>
    <xf numFmtId="15" fontId="43" fillId="63" borderId="0" xfId="0" applyNumberFormat="1" applyFont="1" applyFill="1" applyAlignment="1">
      <alignment horizontal="left"/>
    </xf>
    <xf numFmtId="0" fontId="51" fillId="63" borderId="0" xfId="74" applyFont="1" applyFill="1"/>
    <xf numFmtId="0" fontId="20" fillId="0" borderId="0" xfId="66" applyNumberFormat="1" applyFont="1" applyFill="1">
      <alignment vertical="top"/>
    </xf>
    <xf numFmtId="0" fontId="20" fillId="61" borderId="0" xfId="66" applyNumberFormat="1" applyFont="1" applyFill="1">
      <alignment vertical="top"/>
    </xf>
    <xf numFmtId="0" fontId="2" fillId="0" borderId="0" xfId="75"/>
    <xf numFmtId="0" fontId="52" fillId="0" borderId="0" xfId="75" applyFont="1"/>
    <xf numFmtId="0" fontId="53" fillId="68" borderId="0" xfId="75" applyFont="1" applyFill="1"/>
    <xf numFmtId="0" fontId="55" fillId="0" borderId="0" xfId="77" applyFont="1" applyAlignment="1">
      <alignment vertical="top"/>
    </xf>
    <xf numFmtId="0" fontId="1" fillId="0" borderId="0" xfId="79"/>
    <xf numFmtId="0" fontId="56" fillId="0" borderId="0" xfId="79" applyFont="1"/>
    <xf numFmtId="0" fontId="56" fillId="0" borderId="0" xfId="79" applyFont="1" applyAlignment="1">
      <alignment horizontal="right"/>
    </xf>
    <xf numFmtId="182" fontId="56" fillId="0" borderId="0" xfId="79" applyNumberFormat="1" applyFont="1"/>
    <xf numFmtId="0" fontId="1" fillId="0" borderId="0" xfId="79" applyAlignment="1">
      <alignment horizontal="right"/>
    </xf>
    <xf numFmtId="10" fontId="1" fillId="0" borderId="0" xfId="79" applyNumberFormat="1"/>
    <xf numFmtId="164" fontId="3" fillId="0" borderId="0" xfId="80" applyFill="1" applyAlignment="1">
      <alignment vertical="top" wrapText="1"/>
    </xf>
    <xf numFmtId="164" fontId="19" fillId="70" borderId="10" xfId="80" applyFont="1" applyFill="1" applyBorder="1" applyAlignment="1">
      <alignment vertical="top" wrapText="1"/>
    </xf>
    <xf numFmtId="0" fontId="20" fillId="64" borderId="0" xfId="0" applyFont="1" applyFill="1" applyAlignment="1">
      <alignment horizontal="left" vertical="center" wrapText="1"/>
    </xf>
    <xf numFmtId="0" fontId="57" fillId="61" borderId="16" xfId="0" applyFont="1" applyFill="1" applyBorder="1" applyAlignment="1">
      <alignment horizontal="left" vertical="center" wrapText="1"/>
    </xf>
    <xf numFmtId="0" fontId="20" fillId="71" borderId="16" xfId="0" applyFont="1" applyFill="1" applyBorder="1" applyAlignment="1">
      <alignment horizontal="left" vertical="center" wrapText="1"/>
    </xf>
    <xf numFmtId="0" fontId="20" fillId="71" borderId="16" xfId="0" applyFont="1" applyFill="1" applyBorder="1" applyAlignment="1">
      <alignment horizontal="left" vertical="center"/>
    </xf>
    <xf numFmtId="164" fontId="58" fillId="33" borderId="0" xfId="0" applyNumberFormat="1" applyFont="1" applyFill="1" applyAlignment="1">
      <alignment vertical="top"/>
    </xf>
    <xf numFmtId="0" fontId="1" fillId="33" borderId="0" xfId="0" applyFont="1" applyFill="1"/>
    <xf numFmtId="0" fontId="28" fillId="0" borderId="0" xfId="74"/>
    <xf numFmtId="187" fontId="0" fillId="69" borderId="0" xfId="0" applyNumberFormat="1" applyFill="1"/>
    <xf numFmtId="0" fontId="53" fillId="72" borderId="18" xfId="0" applyFont="1" applyFill="1" applyBorder="1" applyAlignment="1">
      <alignment wrapText="1"/>
    </xf>
    <xf numFmtId="0" fontId="53" fillId="72" borderId="17" xfId="0" applyFont="1" applyFill="1" applyBorder="1" applyAlignment="1">
      <alignment wrapText="1"/>
    </xf>
    <xf numFmtId="0" fontId="0" fillId="0" borderId="18" xfId="0" applyBorder="1"/>
    <xf numFmtId="0" fontId="0" fillId="0" borderId="17" xfId="0" applyBorder="1"/>
    <xf numFmtId="187" fontId="0" fillId="69" borderId="18" xfId="0" applyNumberFormat="1" applyFill="1" applyBorder="1"/>
    <xf numFmtId="187" fontId="0" fillId="69" borderId="17" xfId="0" applyNumberFormat="1" applyFill="1" applyBorder="1"/>
    <xf numFmtId="187" fontId="0" fillId="73" borderId="0" xfId="0" applyNumberFormat="1" applyFill="1"/>
    <xf numFmtId="187" fontId="2" fillId="0" borderId="0" xfId="75" applyNumberFormat="1"/>
    <xf numFmtId="22" fontId="2" fillId="0" borderId="0" xfId="76" applyNumberFormat="1"/>
    <xf numFmtId="0" fontId="2" fillId="0" borderId="0" xfId="78" applyAlignment="1">
      <alignment vertical="top"/>
    </xf>
    <xf numFmtId="3" fontId="2" fillId="0" borderId="0" xfId="75" applyNumberFormat="1"/>
    <xf numFmtId="176" fontId="2" fillId="0" borderId="0" xfId="76" applyNumberFormat="1" applyAlignment="1">
      <alignment horizontal="right"/>
    </xf>
    <xf numFmtId="176" fontId="2" fillId="0" borderId="0" xfId="78" applyNumberFormat="1" applyAlignment="1">
      <alignment horizontal="right" vertical="top"/>
    </xf>
    <xf numFmtId="176" fontId="2" fillId="0" borderId="0" xfId="75" applyNumberFormat="1" applyAlignment="1">
      <alignment horizontal="right"/>
    </xf>
    <xf numFmtId="0" fontId="20" fillId="74" borderId="0" xfId="0" applyFont="1" applyFill="1" applyAlignment="1">
      <alignment vertical="top"/>
    </xf>
    <xf numFmtId="180" fontId="24" fillId="0" borderId="0" xfId="2" applyNumberFormat="1" applyFont="1" applyFill="1" applyAlignment="1">
      <alignment vertical="top"/>
    </xf>
    <xf numFmtId="180" fontId="25" fillId="0" borderId="0" xfId="2" applyNumberFormat="1" applyFont="1" applyFill="1" applyAlignment="1">
      <alignment vertical="top"/>
    </xf>
    <xf numFmtId="180" fontId="41" fillId="0" borderId="0" xfId="2" applyNumberFormat="1" applyFont="1" applyFill="1" applyAlignment="1">
      <alignment vertical="top"/>
    </xf>
    <xf numFmtId="180" fontId="20" fillId="0" borderId="0" xfId="2" applyNumberFormat="1" applyFont="1" applyFill="1" applyAlignment="1">
      <alignment horizontal="right" vertical="top"/>
    </xf>
    <xf numFmtId="180" fontId="20" fillId="0" borderId="0" xfId="2" applyNumberFormat="1" applyFont="1" applyFill="1" applyAlignment="1">
      <alignment vertical="top"/>
    </xf>
    <xf numFmtId="180" fontId="20" fillId="0" borderId="0" xfId="1" applyNumberFormat="1" applyFont="1" applyFill="1" applyAlignment="1">
      <alignment vertical="top"/>
    </xf>
    <xf numFmtId="185" fontId="20" fillId="0" borderId="0" xfId="1" applyNumberFormat="1" applyFont="1" applyFill="1" applyAlignment="1">
      <alignment vertical="top"/>
    </xf>
    <xf numFmtId="182" fontId="20" fillId="0" borderId="0" xfId="1" applyNumberFormat="1" applyFont="1" applyFill="1" applyAlignment="1">
      <alignment vertical="top"/>
    </xf>
    <xf numFmtId="0" fontId="46" fillId="0" borderId="0" xfId="66" applyNumberFormat="1" applyFont="1" applyFill="1">
      <alignment vertical="top"/>
    </xf>
    <xf numFmtId="0" fontId="16" fillId="0" borderId="0" xfId="68" applyFont="1" applyFill="1">
      <alignment horizontal="right" vertical="top"/>
    </xf>
    <xf numFmtId="0" fontId="52" fillId="0" borderId="0" xfId="0" applyFont="1"/>
    <xf numFmtId="0" fontId="53" fillId="68" borderId="0" xfId="0" applyFont="1" applyFill="1"/>
    <xf numFmtId="174" fontId="20" fillId="61" borderId="0" xfId="0" applyNumberFormat="1" applyFont="1" applyFill="1" applyAlignment="1">
      <alignment vertical="top"/>
    </xf>
    <xf numFmtId="186" fontId="0" fillId="69" borderId="0" xfId="0" applyNumberFormat="1" applyFill="1"/>
    <xf numFmtId="0" fontId="0" fillId="69" borderId="0" xfId="0" applyFill="1"/>
    <xf numFmtId="186" fontId="54" fillId="75" borderId="0" xfId="82" applyNumberFormat="1" applyFill="1"/>
    <xf numFmtId="186" fontId="60" fillId="75" borderId="0" xfId="82" applyNumberFormat="1" applyFont="1" applyFill="1"/>
    <xf numFmtId="0" fontId="24" fillId="76" borderId="0" xfId="66" applyNumberFormat="1" applyFill="1">
      <alignment vertical="top"/>
    </xf>
    <xf numFmtId="0" fontId="25" fillId="76" borderId="0" xfId="67" applyFill="1">
      <alignment vertical="top"/>
    </xf>
    <xf numFmtId="0" fontId="31" fillId="76" borderId="0" xfId="67" applyFont="1" applyFill="1">
      <alignment vertical="top"/>
    </xf>
    <xf numFmtId="0" fontId="20" fillId="76" borderId="0" xfId="68" applyFill="1">
      <alignment horizontal="right" vertical="top"/>
    </xf>
    <xf numFmtId="0" fontId="20" fillId="76" borderId="0" xfId="0" applyFont="1" applyFill="1" applyAlignment="1">
      <alignment vertical="top"/>
    </xf>
    <xf numFmtId="174" fontId="20" fillId="76" borderId="0" xfId="1" applyNumberFormat="1" applyFont="1" applyFill="1" applyAlignment="1">
      <alignment vertical="top"/>
    </xf>
    <xf numFmtId="182" fontId="20" fillId="76" borderId="0" xfId="0" applyNumberFormat="1" applyFont="1" applyFill="1" applyAlignment="1">
      <alignment vertical="top"/>
    </xf>
    <xf numFmtId="0" fontId="24" fillId="76" borderId="0" xfId="66" applyNumberFormat="1" applyFill="1" applyBorder="1">
      <alignment vertical="top"/>
    </xf>
    <xf numFmtId="0" fontId="25" fillId="76" borderId="0" xfId="67" applyFill="1" applyBorder="1">
      <alignment vertical="top"/>
    </xf>
    <xf numFmtId="0" fontId="31" fillId="76" borderId="0" xfId="67" applyFont="1" applyFill="1" applyBorder="1">
      <alignment vertical="top"/>
    </xf>
    <xf numFmtId="0" fontId="20" fillId="76" borderId="0" xfId="68" applyFill="1" applyBorder="1">
      <alignment horizontal="right" vertical="top"/>
    </xf>
    <xf numFmtId="174" fontId="20" fillId="76" borderId="0" xfId="1" applyNumberFormat="1" applyFont="1" applyFill="1" applyBorder="1" applyAlignment="1">
      <alignment vertical="top"/>
    </xf>
    <xf numFmtId="0" fontId="61" fillId="68" borderId="0" xfId="0" applyFont="1" applyFill="1"/>
    <xf numFmtId="0" fontId="62" fillId="0" borderId="0" xfId="0" applyFont="1"/>
  </cellXfs>
  <cellStyles count="83">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nd of sheet" xfId="73" xr:uid="{00000000-0005-0000-0000-000023000000}"/>
    <cellStyle name="Explanatory Text" xfId="18" builtinId="53" hidden="1"/>
    <cellStyle name="Export" xfId="56" xr:uid="{00000000-0005-0000-0000-000025000000}"/>
    <cellStyle name="Factor" xfId="62" xr:uid="{00000000-0005-0000-0000-000026000000}"/>
    <cellStyle name="Good" xfId="8" builtinId="26" hidden="1"/>
    <cellStyle name="Hard coded" xfId="57" xr:uid="{00000000-0005-0000-0000-000028000000}"/>
    <cellStyle name="Heading 1" xfId="4" builtinId="16" hidden="1"/>
    <cellStyle name="Heading 1" xfId="71" builtinId="16"/>
    <cellStyle name="Heading 2" xfId="5" builtinId="17" hidden="1"/>
    <cellStyle name="Heading 3" xfId="6" builtinId="18" hidden="1"/>
    <cellStyle name="Heading 4" xfId="7" builtinId="19" hidden="1"/>
    <cellStyle name="Hyperlink" xfId="74" builtinId="8"/>
    <cellStyle name="Hyperlink 2" xfId="70" xr:uid="{00000000-0005-0000-0000-00002E000000}"/>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12 3" xfId="76" xr:uid="{9290A317-B04A-4687-BE8A-B3ED9AC654C8}"/>
    <cellStyle name="Normal 13" xfId="82" xr:uid="{C10808A7-CB6D-43E9-A5A3-250DD6F648AB}"/>
    <cellStyle name="Normal 2" xfId="79" xr:uid="{31828634-21EC-4361-A115-B717C95BCE25}"/>
    <cellStyle name="Normal 2 2" xfId="80" xr:uid="{4F941220-AA65-426C-865E-B3751D7E3B9C}"/>
    <cellStyle name="Normal 2 2 2" xfId="77" xr:uid="{D33B39ED-1E8F-4570-8CF2-1882C00E751D}"/>
    <cellStyle name="Normal 2 3" xfId="81" xr:uid="{B33FD5AB-CE09-4C6E-86B3-102796C5CE8D}"/>
    <cellStyle name="Normal 7 3" xfId="78" xr:uid="{6F222D00-2EE2-4AB8-8789-930C5A8417D5}"/>
    <cellStyle name="Normal 8" xfId="75" xr:uid="{83195A49-A3C3-479E-A37B-F17825E60611}"/>
    <cellStyle name="Note" xfId="17" builtinId="10" hidden="1"/>
    <cellStyle name="Output" xfId="12" builtinId="21" hidden="1"/>
    <cellStyle name="Pantone 130C" xfId="47" xr:uid="{00000000-0005-0000-0000-000039000000}"/>
    <cellStyle name="Pantone 179C" xfId="52" xr:uid="{00000000-0005-0000-0000-00003A000000}"/>
    <cellStyle name="Pantone 232C" xfId="51" xr:uid="{00000000-0005-0000-0000-00003B000000}"/>
    <cellStyle name="Pantone 2745C" xfId="50" xr:uid="{00000000-0005-0000-0000-00003C000000}"/>
    <cellStyle name="Pantone 279C" xfId="45" xr:uid="{00000000-0005-0000-0000-00003D000000}"/>
    <cellStyle name="Pantone 281C" xfId="44" xr:uid="{00000000-0005-0000-0000-00003E000000}"/>
    <cellStyle name="Pantone 451C" xfId="46" xr:uid="{00000000-0005-0000-0000-00003F000000}"/>
    <cellStyle name="Pantone 583C" xfId="49" xr:uid="{00000000-0005-0000-0000-000040000000}"/>
    <cellStyle name="Pantone 633C" xfId="48" xr:uid="{00000000-0005-0000-0000-000041000000}"/>
    <cellStyle name="Percent" xfId="2" builtinId="5" customBuiltin="1"/>
    <cellStyle name="Percent [0]" xfId="58" xr:uid="{00000000-0005-0000-0000-000043000000}"/>
    <cellStyle name="Title" xfId="3" builtinId="15" hidden="1"/>
    <cellStyle name="Title" xfId="69" builtinId="15"/>
    <cellStyle name="Total" xfId="19" builtinId="25" hidden="1"/>
    <cellStyle name="Warning Text" xfId="16" builtinId="11" customBuiltin="1"/>
    <cellStyle name="Warning Text 2" xfId="72" xr:uid="{00000000-0005-0000-0000-000048000000}"/>
    <cellStyle name="WIP" xfId="53" xr:uid="{00000000-0005-0000-0000-000049000000}"/>
  </cellStyles>
  <dxfs count="78">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4</xdr:row>
      <xdr:rowOff>38100</xdr:rowOff>
    </xdr:from>
    <xdr:to>
      <xdr:col>4</xdr:col>
      <xdr:colOff>153844</xdr:colOff>
      <xdr:row>7</xdr:row>
      <xdr:rowOff>188121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58325" y="685800"/>
          <a:ext cx="2587482" cy="7834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A5DD2-A992-43D3-89AD-91B57CB3FE55}">
  <sheetPr codeName="Sheet16">
    <tabColor rgb="FFE0DCD8"/>
    <pageSetUpPr fitToPage="1"/>
  </sheetPr>
  <dimension ref="A1:F57"/>
  <sheetViews>
    <sheetView tabSelected="1" zoomScale="80" zoomScaleNormal="80" workbookViewId="0">
      <pane ySplit="10" topLeftCell="A11" activePane="bottomLeft" state="frozen"/>
      <selection activeCell="J250" sqref="J250"/>
      <selection pane="bottomLeft"/>
    </sheetView>
  </sheetViews>
  <sheetFormatPr defaultRowHeight="12.75" x14ac:dyDescent="0.35"/>
  <cols>
    <col min="1" max="1" width="36.59765625" bestFit="1" customWidth="1"/>
    <col min="2" max="2" width="157.3984375" bestFit="1" customWidth="1"/>
    <col min="3" max="4" width="20" customWidth="1"/>
  </cols>
  <sheetData>
    <row r="1" spans="1:6" ht="32.25" thickBot="1" x14ac:dyDescent="1.1000000000000001">
      <c r="A1" s="256" t="str">
        <f ca="1" xml:space="preserve"> RIGHT(CELL("filename", $A$1), LEN(CELL("filename", $A$1)) - SEARCH("]", CELL("filename", $A$1)))</f>
        <v>Cover</v>
      </c>
      <c r="B1" s="256"/>
      <c r="C1" s="256"/>
      <c r="D1" s="256"/>
      <c r="E1" s="256"/>
      <c r="F1" s="256"/>
    </row>
    <row r="2" spans="1:6" ht="3.95" customHeight="1" x14ac:dyDescent="0.4">
      <c r="A2" s="257"/>
      <c r="B2" s="257"/>
      <c r="C2" s="257"/>
      <c r="D2" s="257"/>
      <c r="E2" s="257"/>
      <c r="F2" s="257"/>
    </row>
    <row r="3" spans="1:6" ht="15" x14ac:dyDescent="0.4">
      <c r="A3" s="258" t="s">
        <v>1</v>
      </c>
      <c r="B3" s="258" t="s">
        <v>4</v>
      </c>
      <c r="C3" s="259"/>
      <c r="D3" s="259"/>
      <c r="E3" s="259"/>
      <c r="F3" s="259"/>
    </row>
    <row r="4" spans="1:6" ht="15" x14ac:dyDescent="0.4">
      <c r="A4" s="258" t="s">
        <v>679</v>
      </c>
      <c r="B4" s="258" t="s">
        <v>680</v>
      </c>
      <c r="C4" s="259"/>
      <c r="D4" s="259"/>
      <c r="E4" s="259"/>
      <c r="F4" s="259"/>
    </row>
    <row r="5" spans="1:6" ht="15" x14ac:dyDescent="0.4">
      <c r="A5" s="258" t="s">
        <v>2</v>
      </c>
      <c r="B5" s="287">
        <v>5.5</v>
      </c>
      <c r="C5" s="259"/>
      <c r="D5" s="259"/>
      <c r="E5" s="259"/>
      <c r="F5" s="259"/>
    </row>
    <row r="6" spans="1:6" ht="15" x14ac:dyDescent="0.4">
      <c r="A6" s="258" t="s">
        <v>3</v>
      </c>
      <c r="B6" s="287" t="s">
        <v>681</v>
      </c>
      <c r="C6" s="259"/>
      <c r="D6" s="259"/>
      <c r="E6" s="259"/>
      <c r="F6" s="259"/>
    </row>
    <row r="7" spans="1:6" ht="15" x14ac:dyDescent="0.4">
      <c r="A7" s="258" t="s">
        <v>5</v>
      </c>
      <c r="B7" s="291">
        <v>45602</v>
      </c>
      <c r="C7" s="259"/>
      <c r="D7" s="259"/>
      <c r="E7" s="259"/>
      <c r="F7" s="259"/>
    </row>
    <row r="8" spans="1:6" ht="15" x14ac:dyDescent="0.4">
      <c r="A8" s="258" t="s">
        <v>6</v>
      </c>
      <c r="B8" s="258" t="s">
        <v>7</v>
      </c>
      <c r="C8" s="259"/>
      <c r="D8" s="259"/>
      <c r="E8" s="259"/>
      <c r="F8" s="259"/>
    </row>
    <row r="9" spans="1:6" ht="15" x14ac:dyDescent="0.4">
      <c r="A9" s="258" t="s">
        <v>8</v>
      </c>
      <c r="B9" s="292" t="s">
        <v>9</v>
      </c>
      <c r="C9" s="259"/>
      <c r="D9" s="259"/>
      <c r="E9" s="259"/>
      <c r="F9" s="259"/>
    </row>
    <row r="10" spans="1:6" ht="3.95" customHeight="1" x14ac:dyDescent="0.4">
      <c r="A10" s="258"/>
      <c r="B10" s="258"/>
      <c r="C10" s="258"/>
      <c r="D10" s="258"/>
      <c r="E10" s="258"/>
      <c r="F10" s="258"/>
    </row>
    <row r="12" spans="1:6" ht="14.65" x14ac:dyDescent="0.35">
      <c r="A12" s="260" t="s">
        <v>10</v>
      </c>
      <c r="B12" s="261" t="s">
        <v>11</v>
      </c>
    </row>
    <row r="13" spans="1:6" ht="14.65" x14ac:dyDescent="0.35">
      <c r="A13" s="260"/>
      <c r="B13" s="261" t="s">
        <v>12</v>
      </c>
    </row>
    <row r="14" spans="1:6" ht="14.65" x14ac:dyDescent="0.35">
      <c r="A14" s="260"/>
      <c r="B14" s="261" t="s">
        <v>13</v>
      </c>
    </row>
    <row r="15" spans="1:6" x14ac:dyDescent="0.35">
      <c r="A15" s="261"/>
      <c r="B15" s="261"/>
    </row>
    <row r="16" spans="1:6" ht="14.65" x14ac:dyDescent="0.35">
      <c r="A16" s="260" t="s">
        <v>14</v>
      </c>
      <c r="B16" s="261"/>
    </row>
    <row r="17" spans="1:4" x14ac:dyDescent="0.35">
      <c r="A17" s="261"/>
      <c r="B17" s="261"/>
    </row>
    <row r="18" spans="1:4" ht="14.65" x14ac:dyDescent="0.35">
      <c r="A18" s="260" t="s">
        <v>15</v>
      </c>
      <c r="B18" s="261"/>
    </row>
    <row r="19" spans="1:4" x14ac:dyDescent="0.35">
      <c r="A19" s="261"/>
      <c r="B19" s="261"/>
    </row>
    <row r="20" spans="1:4" ht="14.65" x14ac:dyDescent="0.35">
      <c r="A20" s="260" t="s">
        <v>16</v>
      </c>
      <c r="B20" s="261"/>
    </row>
    <row r="21" spans="1:4" ht="13.15" x14ac:dyDescent="0.4">
      <c r="A21" s="227" t="s">
        <v>17</v>
      </c>
      <c r="B21" s="261"/>
    </row>
    <row r="22" spans="1:4" x14ac:dyDescent="0.35">
      <c r="A22" t="s">
        <v>18</v>
      </c>
      <c r="B22" s="261" t="s">
        <v>19</v>
      </c>
    </row>
    <row r="23" spans="1:4" x14ac:dyDescent="0.35">
      <c r="A23" t="s">
        <v>20</v>
      </c>
      <c r="B23" s="261" t="s">
        <v>21</v>
      </c>
    </row>
    <row r="24" spans="1:4" ht="51" x14ac:dyDescent="0.35">
      <c r="A24" s="288" t="s">
        <v>22</v>
      </c>
      <c r="B24" s="288" t="s">
        <v>23</v>
      </c>
      <c r="C24" s="288"/>
      <c r="D24" s="288"/>
    </row>
    <row r="25" spans="1:4" x14ac:dyDescent="0.35">
      <c r="B25" s="261"/>
    </row>
    <row r="26" spans="1:4" ht="13.15" x14ac:dyDescent="0.4">
      <c r="A26" s="227" t="s">
        <v>24</v>
      </c>
      <c r="B26" s="261"/>
    </row>
    <row r="27" spans="1:4" x14ac:dyDescent="0.35">
      <c r="A27" s="288" t="s">
        <v>22</v>
      </c>
      <c r="B27" s="288" t="s">
        <v>25</v>
      </c>
    </row>
    <row r="28" spans="1:4" ht="25.5" x14ac:dyDescent="0.35">
      <c r="A28" s="288" t="s">
        <v>26</v>
      </c>
      <c r="B28" s="289" t="s">
        <v>27</v>
      </c>
    </row>
    <row r="29" spans="1:4" x14ac:dyDescent="0.35">
      <c r="B29" s="261"/>
    </row>
    <row r="30" spans="1:4" ht="13.15" x14ac:dyDescent="0.4">
      <c r="A30" s="227" t="s">
        <v>28</v>
      </c>
      <c r="B30" s="261"/>
    </row>
    <row r="31" spans="1:4" x14ac:dyDescent="0.35">
      <c r="A31" t="s">
        <v>29</v>
      </c>
      <c r="B31" s="261" t="s">
        <v>30</v>
      </c>
    </row>
    <row r="32" spans="1:4" x14ac:dyDescent="0.35">
      <c r="A32" t="s">
        <v>31</v>
      </c>
      <c r="B32" s="261" t="s">
        <v>32</v>
      </c>
    </row>
    <row r="33" spans="1:2" x14ac:dyDescent="0.35">
      <c r="A33" t="s">
        <v>33</v>
      </c>
      <c r="B33" s="261" t="s">
        <v>34</v>
      </c>
    </row>
    <row r="34" spans="1:2" x14ac:dyDescent="0.35">
      <c r="A34" t="s">
        <v>35</v>
      </c>
      <c r="B34" s="261" t="s">
        <v>36</v>
      </c>
    </row>
    <row r="35" spans="1:2" x14ac:dyDescent="0.35">
      <c r="A35" t="s">
        <v>37</v>
      </c>
      <c r="B35" s="261" t="s">
        <v>38</v>
      </c>
    </row>
    <row r="36" spans="1:2" x14ac:dyDescent="0.35">
      <c r="B36" s="261"/>
    </row>
    <row r="37" spans="1:2" ht="13.15" x14ac:dyDescent="0.4">
      <c r="A37" s="227" t="s">
        <v>39</v>
      </c>
      <c r="B37" s="261"/>
    </row>
    <row r="38" spans="1:2" x14ac:dyDescent="0.35">
      <c r="A38" t="s">
        <v>40</v>
      </c>
      <c r="B38" s="261" t="s">
        <v>41</v>
      </c>
    </row>
    <row r="39" spans="1:2" x14ac:dyDescent="0.35">
      <c r="A39" t="s">
        <v>42</v>
      </c>
      <c r="B39" s="261" t="s">
        <v>43</v>
      </c>
    </row>
    <row r="40" spans="1:2" x14ac:dyDescent="0.35">
      <c r="A40" t="s">
        <v>44</v>
      </c>
      <c r="B40" s="261" t="s">
        <v>45</v>
      </c>
    </row>
    <row r="41" spans="1:2" x14ac:dyDescent="0.35">
      <c r="A41" t="s">
        <v>46</v>
      </c>
      <c r="B41" s="261" t="s">
        <v>47</v>
      </c>
    </row>
    <row r="42" spans="1:2" x14ac:dyDescent="0.35">
      <c r="A42" t="s">
        <v>48</v>
      </c>
      <c r="B42" s="261" t="s">
        <v>49</v>
      </c>
    </row>
    <row r="43" spans="1:2" x14ac:dyDescent="0.35">
      <c r="B43" s="261"/>
    </row>
    <row r="44" spans="1:2" x14ac:dyDescent="0.35">
      <c r="A44" s="261"/>
      <c r="B44" s="261"/>
    </row>
    <row r="45" spans="1:2" ht="14.65" x14ac:dyDescent="0.35">
      <c r="A45" s="260" t="s">
        <v>50</v>
      </c>
      <c r="B45" s="261"/>
    </row>
    <row r="46" spans="1:2" ht="14.65" x14ac:dyDescent="0.35">
      <c r="A46" s="260"/>
      <c r="B46" s="261" t="s">
        <v>51</v>
      </c>
    </row>
    <row r="47" spans="1:2" ht="14.65" x14ac:dyDescent="0.35">
      <c r="A47" s="260"/>
      <c r="B47" s="261" t="s">
        <v>52</v>
      </c>
    </row>
    <row r="48" spans="1:2" ht="14.65" x14ac:dyDescent="0.35">
      <c r="A48" s="260"/>
      <c r="B48" s="261" t="s">
        <v>53</v>
      </c>
    </row>
    <row r="49" spans="1:6" ht="14.65" x14ac:dyDescent="0.35">
      <c r="A49" s="260"/>
      <c r="B49" s="261" t="s">
        <v>54</v>
      </c>
    </row>
    <row r="50" spans="1:6" ht="14.65" x14ac:dyDescent="0.35">
      <c r="A50" s="260"/>
      <c r="B50" s="261" t="s">
        <v>55</v>
      </c>
    </row>
    <row r="51" spans="1:6" ht="14.65" x14ac:dyDescent="0.35">
      <c r="A51" s="260"/>
      <c r="B51" s="261" t="s">
        <v>56</v>
      </c>
    </row>
    <row r="52" spans="1:6" ht="14.65" x14ac:dyDescent="0.35">
      <c r="A52" s="260"/>
      <c r="B52" s="261"/>
    </row>
    <row r="53" spans="1:6" ht="13.15" thickBot="1" x14ac:dyDescent="0.4">
      <c r="A53" s="261"/>
      <c r="B53" s="261"/>
    </row>
    <row r="54" spans="1:6" ht="15" thickBot="1" x14ac:dyDescent="0.4">
      <c r="A54" s="260" t="s">
        <v>57</v>
      </c>
      <c r="B54" s="261"/>
      <c r="C54" s="262" t="s">
        <v>58</v>
      </c>
    </row>
    <row r="55" spans="1:6" ht="14.65" x14ac:dyDescent="0.35">
      <c r="A55" s="260"/>
      <c r="B55" t="s">
        <v>59</v>
      </c>
      <c r="C55" s="29">
        <f xml:space="preserve"> Checks!$F$9</f>
        <v>0</v>
      </c>
    </row>
    <row r="57" spans="1:6" ht="13.5" x14ac:dyDescent="0.45">
      <c r="A57" s="263" t="s">
        <v>60</v>
      </c>
      <c r="B57" s="263"/>
      <c r="C57" s="263"/>
      <c r="D57" s="263"/>
      <c r="E57" s="263"/>
      <c r="F57" s="263"/>
    </row>
  </sheetData>
  <conditionalFormatting sqref="C55">
    <cfRule type="cellIs" dxfId="77" priority="5" stopIfTrue="1" operator="notEqual">
      <formula>0</formula>
    </cfRule>
    <cfRule type="cellIs" dxfId="76" priority="6" stopIfTrue="1" operator="equal">
      <formula>""</formula>
    </cfRule>
  </conditionalFormatting>
  <hyperlinks>
    <hyperlink ref="B9" r:id="rId1" xr:uid="{7811EF20-E1B1-40A8-9A47-F5B9503E9D57}"/>
  </hyperlinks>
  <pageMargins left="0.70866141732283472" right="0.70866141732283472" top="0.74803149606299213" bottom="0.74803149606299213" header="0.31496062992125984" footer="0.31496062992125984"/>
  <pageSetup paperSize="8" scale="78"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632D7-985A-4A5F-9976-20E703139F0A}">
  <sheetPr>
    <pageSetUpPr fitToPage="1"/>
  </sheetPr>
  <dimension ref="A1:I103"/>
  <sheetViews>
    <sheetView zoomScale="80" zoomScaleNormal="80" workbookViewId="0"/>
  </sheetViews>
  <sheetFormatPr defaultColWidth="9.1328125" defaultRowHeight="13.5" x14ac:dyDescent="0.35"/>
  <cols>
    <col min="1" max="1" width="9.1328125" style="299"/>
    <col min="2" max="2" width="55.86328125" style="299" bestFit="1" customWidth="1"/>
    <col min="3" max="3" width="60.59765625"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264</v>
      </c>
      <c r="C3" s="299" t="s">
        <v>265</v>
      </c>
      <c r="D3" s="302"/>
      <c r="E3" s="304">
        <v>2.2181345335277269E-2</v>
      </c>
      <c r="F3" s="304">
        <v>2.2181345335277269E-2</v>
      </c>
      <c r="G3" s="304">
        <v>2.2181345335277269E-2</v>
      </c>
      <c r="H3" s="304">
        <v>2.2181345335277269E-2</v>
      </c>
      <c r="I3" s="304">
        <v>2.2181345335277269E-2</v>
      </c>
    </row>
    <row r="4" spans="1:9" x14ac:dyDescent="0.35">
      <c r="A4" s="300" t="s">
        <v>143</v>
      </c>
      <c r="B4" s="303" t="s">
        <v>266</v>
      </c>
      <c r="C4" s="299" t="s">
        <v>267</v>
      </c>
      <c r="D4" s="302"/>
      <c r="E4" s="304">
        <v>2.2181345335277269E-2</v>
      </c>
      <c r="F4" s="304">
        <v>2.2181345335277269E-2</v>
      </c>
      <c r="G4" s="304">
        <v>2.2181345335277269E-2</v>
      </c>
      <c r="H4" s="304">
        <v>2.2181345335277269E-2</v>
      </c>
      <c r="I4" s="304">
        <v>2.2181345335277269E-2</v>
      </c>
    </row>
    <row r="5" spans="1:9" x14ac:dyDescent="0.35">
      <c r="A5" s="300" t="s">
        <v>143</v>
      </c>
      <c r="B5" s="303" t="s">
        <v>268</v>
      </c>
      <c r="C5" s="299" t="s">
        <v>269</v>
      </c>
      <c r="D5" s="302"/>
      <c r="E5" s="304">
        <v>2.2181345335277269E-2</v>
      </c>
      <c r="F5" s="304">
        <v>2.2181345335277269E-2</v>
      </c>
      <c r="G5" s="304">
        <v>2.2181345335277269E-2</v>
      </c>
      <c r="H5" s="304">
        <v>2.2181345335277269E-2</v>
      </c>
      <c r="I5" s="304">
        <v>2.2181345335277269E-2</v>
      </c>
    </row>
    <row r="6" spans="1:9" x14ac:dyDescent="0.35">
      <c r="A6" s="300" t="s">
        <v>143</v>
      </c>
      <c r="B6" s="303" t="s">
        <v>270</v>
      </c>
      <c r="C6" s="299" t="s">
        <v>271</v>
      </c>
      <c r="D6" s="302"/>
      <c r="E6" s="304">
        <v>2.2181345335277269E-2</v>
      </c>
      <c r="F6" s="304">
        <v>2.2181345335277269E-2</v>
      </c>
      <c r="G6" s="304">
        <v>2.2181345335277269E-2</v>
      </c>
      <c r="H6" s="304">
        <v>2.2181345335277269E-2</v>
      </c>
      <c r="I6" s="304">
        <v>2.2181345335277269E-2</v>
      </c>
    </row>
    <row r="7" spans="1:9" x14ac:dyDescent="0.35">
      <c r="A7" s="300" t="s">
        <v>143</v>
      </c>
      <c r="B7" s="303" t="s">
        <v>272</v>
      </c>
      <c r="C7" s="299" t="s">
        <v>273</v>
      </c>
      <c r="D7" s="302"/>
      <c r="E7" s="304">
        <v>2.2181345335277269E-2</v>
      </c>
      <c r="F7" s="304">
        <v>2.2181345335277269E-2</v>
      </c>
      <c r="G7" s="304">
        <v>2.2181345335277269E-2</v>
      </c>
      <c r="H7" s="304">
        <v>2.2181345335277269E-2</v>
      </c>
      <c r="I7" s="304">
        <v>2.2181345335277269E-2</v>
      </c>
    </row>
    <row r="9" spans="1:9" x14ac:dyDescent="0.35">
      <c r="A9" s="300" t="s">
        <v>145</v>
      </c>
      <c r="B9" s="303" t="s">
        <v>264</v>
      </c>
      <c r="C9" s="299" t="s">
        <v>265</v>
      </c>
      <c r="D9" s="302"/>
      <c r="E9" s="304">
        <v>1.920357193840716E-2</v>
      </c>
      <c r="F9" s="304">
        <v>1.920357193840716E-2</v>
      </c>
      <c r="G9" s="304">
        <v>1.920357193840716E-2</v>
      </c>
      <c r="H9" s="304">
        <v>1.920357193840716E-2</v>
      </c>
      <c r="I9" s="304">
        <v>1.920357193840716E-2</v>
      </c>
    </row>
    <row r="10" spans="1:9" x14ac:dyDescent="0.35">
      <c r="A10" s="300" t="s">
        <v>145</v>
      </c>
      <c r="B10" s="303" t="s">
        <v>266</v>
      </c>
      <c r="C10" s="299" t="s">
        <v>267</v>
      </c>
      <c r="D10" s="302"/>
      <c r="E10" s="304">
        <v>1.920357193840716E-2</v>
      </c>
      <c r="F10" s="304">
        <v>1.920357193840716E-2</v>
      </c>
      <c r="G10" s="304">
        <v>1.920357193840716E-2</v>
      </c>
      <c r="H10" s="304">
        <v>1.920357193840716E-2</v>
      </c>
      <c r="I10" s="304">
        <v>1.920357193840716E-2</v>
      </c>
    </row>
    <row r="11" spans="1:9" x14ac:dyDescent="0.35">
      <c r="A11" s="300" t="s">
        <v>145</v>
      </c>
      <c r="B11" s="303" t="s">
        <v>268</v>
      </c>
      <c r="C11" s="299" t="s">
        <v>269</v>
      </c>
      <c r="D11" s="302"/>
      <c r="E11" s="304">
        <v>1.920357193840716E-2</v>
      </c>
      <c r="F11" s="304">
        <v>1.920357193840716E-2</v>
      </c>
      <c r="G11" s="304">
        <v>1.920357193840716E-2</v>
      </c>
      <c r="H11" s="304">
        <v>1.920357193840716E-2</v>
      </c>
      <c r="I11" s="304">
        <v>1.920357193840716E-2</v>
      </c>
    </row>
    <row r="12" spans="1:9" x14ac:dyDescent="0.35">
      <c r="A12" s="300" t="s">
        <v>145</v>
      </c>
      <c r="B12" s="303" t="s">
        <v>270</v>
      </c>
      <c r="C12" s="299" t="s">
        <v>271</v>
      </c>
      <c r="D12" s="302"/>
      <c r="E12" s="304">
        <v>1.920357193840716E-2</v>
      </c>
      <c r="F12" s="304">
        <v>1.920357193840716E-2</v>
      </c>
      <c r="G12" s="304">
        <v>1.920357193840716E-2</v>
      </c>
      <c r="H12" s="304">
        <v>1.920357193840716E-2</v>
      </c>
      <c r="I12" s="304">
        <v>1.920357193840716E-2</v>
      </c>
    </row>
    <row r="13" spans="1:9" x14ac:dyDescent="0.35">
      <c r="A13" s="300" t="s">
        <v>145</v>
      </c>
      <c r="B13" s="303" t="s">
        <v>272</v>
      </c>
      <c r="C13" s="299" t="s">
        <v>273</v>
      </c>
      <c r="D13" s="302"/>
      <c r="E13" s="304">
        <v>1.920357193840716E-2</v>
      </c>
      <c r="F13" s="304">
        <v>1.920357193840716E-2</v>
      </c>
      <c r="G13" s="304">
        <v>1.920357193840716E-2</v>
      </c>
      <c r="H13" s="304">
        <v>1.920357193840716E-2</v>
      </c>
      <c r="I13" s="304">
        <v>1.920357193840716E-2</v>
      </c>
    </row>
    <row r="15" spans="1:9" x14ac:dyDescent="0.35">
      <c r="A15" s="300" t="s">
        <v>147</v>
      </c>
      <c r="B15" s="303" t="s">
        <v>264</v>
      </c>
      <c r="C15" s="299" t="s">
        <v>265</v>
      </c>
      <c r="D15" s="302"/>
      <c r="E15" s="304">
        <v>1.920357193840716E-2</v>
      </c>
      <c r="F15" s="304">
        <v>1.920357193840716E-2</v>
      </c>
      <c r="G15" s="304">
        <v>1.920357193840716E-2</v>
      </c>
      <c r="H15" s="304">
        <v>1.920357193840716E-2</v>
      </c>
      <c r="I15" s="304">
        <v>1.920357193840716E-2</v>
      </c>
    </row>
    <row r="16" spans="1:9" x14ac:dyDescent="0.35">
      <c r="A16" s="300" t="s">
        <v>147</v>
      </c>
      <c r="B16" s="303" t="s">
        <v>266</v>
      </c>
      <c r="C16" s="299" t="s">
        <v>267</v>
      </c>
      <c r="D16" s="302"/>
      <c r="E16" s="304">
        <v>1.920357193840716E-2</v>
      </c>
      <c r="F16" s="304">
        <v>1.920357193840716E-2</v>
      </c>
      <c r="G16" s="304">
        <v>1.920357193840716E-2</v>
      </c>
      <c r="H16" s="304">
        <v>1.920357193840716E-2</v>
      </c>
      <c r="I16" s="304">
        <v>1.920357193840716E-2</v>
      </c>
    </row>
    <row r="17" spans="1:9" x14ac:dyDescent="0.35">
      <c r="A17" s="300" t="s">
        <v>147</v>
      </c>
      <c r="B17" s="303" t="s">
        <v>268</v>
      </c>
      <c r="C17" s="299" t="s">
        <v>269</v>
      </c>
      <c r="D17" s="302"/>
      <c r="E17" s="304">
        <v>1.920357193840716E-2</v>
      </c>
      <c r="F17" s="304">
        <v>1.920357193840716E-2</v>
      </c>
      <c r="G17" s="304">
        <v>1.920357193840716E-2</v>
      </c>
      <c r="H17" s="304">
        <v>1.920357193840716E-2</v>
      </c>
      <c r="I17" s="304">
        <v>1.920357193840716E-2</v>
      </c>
    </row>
    <row r="18" spans="1:9" x14ac:dyDescent="0.35">
      <c r="A18" s="300" t="s">
        <v>147</v>
      </c>
      <c r="B18" s="303" t="s">
        <v>270</v>
      </c>
      <c r="C18" s="299" t="s">
        <v>271</v>
      </c>
      <c r="D18" s="302"/>
      <c r="E18" s="304">
        <v>1.920357193840716E-2</v>
      </c>
      <c r="F18" s="304">
        <v>1.920357193840716E-2</v>
      </c>
      <c r="G18" s="304">
        <v>1.920357193840716E-2</v>
      </c>
      <c r="H18" s="304">
        <v>1.920357193840716E-2</v>
      </c>
      <c r="I18" s="304">
        <v>1.920357193840716E-2</v>
      </c>
    </row>
    <row r="19" spans="1:9" x14ac:dyDescent="0.35">
      <c r="A19" s="300" t="s">
        <v>147</v>
      </c>
      <c r="B19" s="303" t="s">
        <v>272</v>
      </c>
      <c r="C19" s="299" t="s">
        <v>273</v>
      </c>
      <c r="D19" s="302"/>
      <c r="E19" s="304">
        <v>1.920357193840716E-2</v>
      </c>
      <c r="F19" s="304">
        <v>1.920357193840716E-2</v>
      </c>
      <c r="G19" s="304">
        <v>1.920357193840716E-2</v>
      </c>
      <c r="H19" s="304">
        <v>1.920357193840716E-2</v>
      </c>
      <c r="I19" s="304">
        <v>1.920357193840716E-2</v>
      </c>
    </row>
    <row r="21" spans="1:9" x14ac:dyDescent="0.35">
      <c r="A21" s="300" t="s">
        <v>149</v>
      </c>
      <c r="B21" s="303" t="s">
        <v>264</v>
      </c>
      <c r="C21" s="299" t="s">
        <v>265</v>
      </c>
      <c r="D21" s="302"/>
      <c r="E21" s="304">
        <v>2.2181345335277269E-2</v>
      </c>
      <c r="F21" s="304">
        <v>2.2181345335277269E-2</v>
      </c>
      <c r="G21" s="304">
        <v>2.2181345335277269E-2</v>
      </c>
      <c r="H21" s="304">
        <v>2.2181345335277269E-2</v>
      </c>
      <c r="I21" s="304">
        <v>2.2181345335277269E-2</v>
      </c>
    </row>
    <row r="22" spans="1:9" x14ac:dyDescent="0.35">
      <c r="A22" s="300" t="s">
        <v>149</v>
      </c>
      <c r="B22" s="303" t="s">
        <v>266</v>
      </c>
      <c r="C22" s="299" t="s">
        <v>267</v>
      </c>
      <c r="D22" s="302"/>
      <c r="E22" s="304">
        <v>2.2181345335277269E-2</v>
      </c>
      <c r="F22" s="304">
        <v>2.2181345335277269E-2</v>
      </c>
      <c r="G22" s="304">
        <v>2.2181345335277269E-2</v>
      </c>
      <c r="H22" s="304">
        <v>2.2181345335277269E-2</v>
      </c>
      <c r="I22" s="304">
        <v>2.2181345335277269E-2</v>
      </c>
    </row>
    <row r="23" spans="1:9" x14ac:dyDescent="0.35">
      <c r="A23" s="300" t="s">
        <v>149</v>
      </c>
      <c r="B23" s="303" t="s">
        <v>268</v>
      </c>
      <c r="C23" s="299" t="s">
        <v>269</v>
      </c>
      <c r="D23" s="302"/>
      <c r="E23" s="304">
        <v>2.2181345335277269E-2</v>
      </c>
      <c r="F23" s="304">
        <v>2.2181345335277269E-2</v>
      </c>
      <c r="G23" s="304">
        <v>2.2181345335277269E-2</v>
      </c>
      <c r="H23" s="304">
        <v>2.2181345335277269E-2</v>
      </c>
      <c r="I23" s="304">
        <v>2.2181345335277269E-2</v>
      </c>
    </row>
    <row r="24" spans="1:9" x14ac:dyDescent="0.35">
      <c r="A24" s="300" t="s">
        <v>149</v>
      </c>
      <c r="B24" s="303" t="s">
        <v>270</v>
      </c>
      <c r="C24" s="299" t="s">
        <v>271</v>
      </c>
      <c r="D24" s="302"/>
      <c r="E24" s="304">
        <v>2.2181345335277269E-2</v>
      </c>
      <c r="F24" s="304">
        <v>2.2181345335277269E-2</v>
      </c>
      <c r="G24" s="304">
        <v>2.2181345335277269E-2</v>
      </c>
      <c r="H24" s="304">
        <v>2.2181345335277269E-2</v>
      </c>
      <c r="I24" s="304">
        <v>2.2181345335277269E-2</v>
      </c>
    </row>
    <row r="25" spans="1:9" x14ac:dyDescent="0.35">
      <c r="A25" s="300" t="s">
        <v>149</v>
      </c>
      <c r="B25" s="303" t="s">
        <v>272</v>
      </c>
      <c r="C25" s="299" t="s">
        <v>273</v>
      </c>
      <c r="D25" s="302"/>
      <c r="E25" s="304">
        <v>2.2181345335277269E-2</v>
      </c>
      <c r="F25" s="304">
        <v>2.2181345335277269E-2</v>
      </c>
      <c r="G25" s="304">
        <v>2.2181345335277269E-2</v>
      </c>
      <c r="H25" s="304">
        <v>2.2181345335277269E-2</v>
      </c>
      <c r="I25" s="304">
        <v>2.2181345335277269E-2</v>
      </c>
    </row>
    <row r="27" spans="1:9" x14ac:dyDescent="0.35">
      <c r="A27" s="300" t="s">
        <v>151</v>
      </c>
      <c r="B27" s="303" t="s">
        <v>264</v>
      </c>
      <c r="C27" s="299" t="s">
        <v>265</v>
      </c>
      <c r="D27" s="302"/>
      <c r="E27" s="304">
        <v>1.920357193840716E-2</v>
      </c>
      <c r="F27" s="304">
        <v>1.920357193840716E-2</v>
      </c>
      <c r="G27" s="304">
        <v>1.920357193840716E-2</v>
      </c>
      <c r="H27" s="304">
        <v>1.920357193840716E-2</v>
      </c>
      <c r="I27" s="304">
        <v>1.920357193840716E-2</v>
      </c>
    </row>
    <row r="28" spans="1:9" x14ac:dyDescent="0.35">
      <c r="A28" s="300" t="s">
        <v>151</v>
      </c>
      <c r="B28" s="303" t="s">
        <v>266</v>
      </c>
      <c r="C28" s="299" t="s">
        <v>267</v>
      </c>
      <c r="D28" s="302"/>
      <c r="E28" s="304">
        <v>1.920357193840716E-2</v>
      </c>
      <c r="F28" s="304">
        <v>1.920357193840716E-2</v>
      </c>
      <c r="G28" s="304">
        <v>1.920357193840716E-2</v>
      </c>
      <c r="H28" s="304">
        <v>1.920357193840716E-2</v>
      </c>
      <c r="I28" s="304">
        <v>1.920357193840716E-2</v>
      </c>
    </row>
    <row r="29" spans="1:9" x14ac:dyDescent="0.35">
      <c r="A29" s="300" t="s">
        <v>151</v>
      </c>
      <c r="B29" s="303" t="s">
        <v>268</v>
      </c>
      <c r="C29" s="299" t="s">
        <v>269</v>
      </c>
      <c r="D29" s="302"/>
      <c r="E29" s="304">
        <v>1.920357193840716E-2</v>
      </c>
      <c r="F29" s="304">
        <v>1.920357193840716E-2</v>
      </c>
      <c r="G29" s="304">
        <v>1.920357193840716E-2</v>
      </c>
      <c r="H29" s="304">
        <v>1.920357193840716E-2</v>
      </c>
      <c r="I29" s="304">
        <v>1.920357193840716E-2</v>
      </c>
    </row>
    <row r="30" spans="1:9" x14ac:dyDescent="0.35">
      <c r="A30" s="300" t="s">
        <v>151</v>
      </c>
      <c r="B30" s="303" t="s">
        <v>270</v>
      </c>
      <c r="C30" s="299" t="s">
        <v>271</v>
      </c>
      <c r="D30" s="302"/>
      <c r="E30" s="304">
        <v>1.920357193840716E-2</v>
      </c>
      <c r="F30" s="304">
        <v>1.920357193840716E-2</v>
      </c>
      <c r="G30" s="304">
        <v>1.920357193840716E-2</v>
      </c>
      <c r="H30" s="304">
        <v>1.920357193840716E-2</v>
      </c>
      <c r="I30" s="304">
        <v>1.920357193840716E-2</v>
      </c>
    </row>
    <row r="31" spans="1:9" x14ac:dyDescent="0.35">
      <c r="A31" s="300" t="s">
        <v>151</v>
      </c>
      <c r="B31" s="303" t="s">
        <v>272</v>
      </c>
      <c r="C31" s="299" t="s">
        <v>273</v>
      </c>
      <c r="D31" s="302"/>
      <c r="E31" s="304">
        <v>1.920357193840716E-2</v>
      </c>
      <c r="F31" s="304">
        <v>1.920357193840716E-2</v>
      </c>
      <c r="G31" s="304">
        <v>1.920357193840716E-2</v>
      </c>
      <c r="H31" s="304">
        <v>1.920357193840716E-2</v>
      </c>
      <c r="I31" s="304">
        <v>1.920357193840716E-2</v>
      </c>
    </row>
    <row r="33" spans="1:9" x14ac:dyDescent="0.35">
      <c r="A33" s="300" t="s">
        <v>155</v>
      </c>
      <c r="B33" s="303" t="s">
        <v>264</v>
      </c>
      <c r="C33" s="299" t="s">
        <v>265</v>
      </c>
      <c r="D33" s="302"/>
      <c r="E33" s="304">
        <v>1.920357193840716E-2</v>
      </c>
      <c r="F33" s="304">
        <v>1.920357193840716E-2</v>
      </c>
      <c r="G33" s="304">
        <v>1.920357193840716E-2</v>
      </c>
      <c r="H33" s="304">
        <v>1.920357193840716E-2</v>
      </c>
      <c r="I33" s="304">
        <v>1.920357193840716E-2</v>
      </c>
    </row>
    <row r="34" spans="1:9" x14ac:dyDescent="0.35">
      <c r="A34" s="300" t="s">
        <v>155</v>
      </c>
      <c r="B34" s="303" t="s">
        <v>266</v>
      </c>
      <c r="C34" s="299" t="s">
        <v>267</v>
      </c>
      <c r="D34" s="302"/>
      <c r="E34" s="304">
        <v>1.920357193840716E-2</v>
      </c>
      <c r="F34" s="304">
        <v>1.920357193840716E-2</v>
      </c>
      <c r="G34" s="304">
        <v>1.920357193840716E-2</v>
      </c>
      <c r="H34" s="304">
        <v>1.920357193840716E-2</v>
      </c>
      <c r="I34" s="304">
        <v>1.920357193840716E-2</v>
      </c>
    </row>
    <row r="35" spans="1:9" x14ac:dyDescent="0.35">
      <c r="A35" s="300" t="s">
        <v>155</v>
      </c>
      <c r="B35" s="303" t="s">
        <v>268</v>
      </c>
      <c r="C35" s="299" t="s">
        <v>269</v>
      </c>
      <c r="D35" s="302"/>
      <c r="E35" s="304">
        <v>1.920357193840716E-2</v>
      </c>
      <c r="F35" s="304">
        <v>1.920357193840716E-2</v>
      </c>
      <c r="G35" s="304">
        <v>1.920357193840716E-2</v>
      </c>
      <c r="H35" s="304">
        <v>1.920357193840716E-2</v>
      </c>
      <c r="I35" s="304">
        <v>1.920357193840716E-2</v>
      </c>
    </row>
    <row r="36" spans="1:9" x14ac:dyDescent="0.35">
      <c r="A36" s="300" t="s">
        <v>155</v>
      </c>
      <c r="B36" s="303" t="s">
        <v>270</v>
      </c>
      <c r="C36" s="299" t="s">
        <v>271</v>
      </c>
      <c r="D36" s="302"/>
      <c r="E36" s="304">
        <v>1.920357193840716E-2</v>
      </c>
      <c r="F36" s="304">
        <v>1.920357193840716E-2</v>
      </c>
      <c r="G36" s="304">
        <v>1.920357193840716E-2</v>
      </c>
      <c r="H36" s="304">
        <v>1.920357193840716E-2</v>
      </c>
      <c r="I36" s="304">
        <v>1.920357193840716E-2</v>
      </c>
    </row>
    <row r="37" spans="1:9" x14ac:dyDescent="0.35">
      <c r="A37" s="300" t="s">
        <v>155</v>
      </c>
      <c r="B37" s="303" t="s">
        <v>272</v>
      </c>
      <c r="C37" s="299" t="s">
        <v>273</v>
      </c>
      <c r="D37" s="302"/>
      <c r="E37" s="304">
        <v>1.920357193840716E-2</v>
      </c>
      <c r="F37" s="304">
        <v>1.920357193840716E-2</v>
      </c>
      <c r="G37" s="304">
        <v>1.920357193840716E-2</v>
      </c>
      <c r="H37" s="304">
        <v>1.920357193840716E-2</v>
      </c>
      <c r="I37" s="304">
        <v>1.920357193840716E-2</v>
      </c>
    </row>
    <row r="39" spans="1:9" x14ac:dyDescent="0.35">
      <c r="A39" s="300" t="s">
        <v>153</v>
      </c>
      <c r="B39" s="303" t="s">
        <v>264</v>
      </c>
      <c r="C39" s="299" t="s">
        <v>265</v>
      </c>
      <c r="D39" s="302"/>
      <c r="E39" s="304">
        <v>1.920357193840716E-2</v>
      </c>
      <c r="F39" s="304">
        <v>1.920357193840716E-2</v>
      </c>
      <c r="G39" s="304">
        <v>1.920357193840716E-2</v>
      </c>
      <c r="H39" s="304">
        <v>1.920357193840716E-2</v>
      </c>
      <c r="I39" s="304">
        <v>1.920357193840716E-2</v>
      </c>
    </row>
    <row r="40" spans="1:9" x14ac:dyDescent="0.35">
      <c r="A40" s="300" t="s">
        <v>153</v>
      </c>
      <c r="B40" s="303" t="s">
        <v>266</v>
      </c>
      <c r="C40" s="299" t="s">
        <v>267</v>
      </c>
      <c r="D40" s="302"/>
      <c r="E40" s="304">
        <v>1.920357193840716E-2</v>
      </c>
      <c r="F40" s="304">
        <v>1.920357193840716E-2</v>
      </c>
      <c r="G40" s="304">
        <v>1.920357193840716E-2</v>
      </c>
      <c r="H40" s="304">
        <v>1.920357193840716E-2</v>
      </c>
      <c r="I40" s="304">
        <v>1.920357193840716E-2</v>
      </c>
    </row>
    <row r="41" spans="1:9" x14ac:dyDescent="0.35">
      <c r="A41" s="300" t="s">
        <v>153</v>
      </c>
      <c r="B41" s="303" t="s">
        <v>268</v>
      </c>
      <c r="C41" s="299" t="s">
        <v>269</v>
      </c>
      <c r="D41" s="302"/>
      <c r="E41" s="304">
        <v>1.920357193840716E-2</v>
      </c>
      <c r="F41" s="304">
        <v>1.920357193840716E-2</v>
      </c>
      <c r="G41" s="304">
        <v>1.920357193840716E-2</v>
      </c>
      <c r="H41" s="304">
        <v>1.920357193840716E-2</v>
      </c>
      <c r="I41" s="304">
        <v>1.920357193840716E-2</v>
      </c>
    </row>
    <row r="42" spans="1:9" x14ac:dyDescent="0.35">
      <c r="A42" s="300" t="s">
        <v>153</v>
      </c>
      <c r="B42" s="303" t="s">
        <v>270</v>
      </c>
      <c r="C42" s="299" t="s">
        <v>271</v>
      </c>
      <c r="D42" s="302"/>
      <c r="E42" s="304">
        <v>1.920357193840716E-2</v>
      </c>
      <c r="F42" s="304">
        <v>1.920357193840716E-2</v>
      </c>
      <c r="G42" s="304">
        <v>1.920357193840716E-2</v>
      </c>
      <c r="H42" s="304">
        <v>1.920357193840716E-2</v>
      </c>
      <c r="I42" s="304">
        <v>1.920357193840716E-2</v>
      </c>
    </row>
    <row r="43" spans="1:9" x14ac:dyDescent="0.35">
      <c r="A43" s="300" t="s">
        <v>153</v>
      </c>
      <c r="B43" s="303" t="s">
        <v>272</v>
      </c>
      <c r="C43" s="299" t="s">
        <v>273</v>
      </c>
      <c r="D43" s="302"/>
      <c r="E43" s="304">
        <v>1.920357193840716E-2</v>
      </c>
      <c r="F43" s="304">
        <v>1.920357193840716E-2</v>
      </c>
      <c r="G43" s="304">
        <v>1.920357193840716E-2</v>
      </c>
      <c r="H43" s="304">
        <v>1.920357193840716E-2</v>
      </c>
      <c r="I43" s="304">
        <v>1.920357193840716E-2</v>
      </c>
    </row>
    <row r="45" spans="1:9" x14ac:dyDescent="0.35">
      <c r="A45" s="300" t="s">
        <v>157</v>
      </c>
      <c r="B45" s="303" t="s">
        <v>264</v>
      </c>
      <c r="C45" s="299" t="s">
        <v>265</v>
      </c>
      <c r="D45" s="302"/>
      <c r="E45" s="304">
        <v>1.920357193840716E-2</v>
      </c>
      <c r="F45" s="304">
        <v>1.920357193840716E-2</v>
      </c>
      <c r="G45" s="304">
        <v>1.920357193840716E-2</v>
      </c>
      <c r="H45" s="304">
        <v>1.920357193840716E-2</v>
      </c>
      <c r="I45" s="304">
        <v>1.920357193840716E-2</v>
      </c>
    </row>
    <row r="46" spans="1:9" x14ac:dyDescent="0.35">
      <c r="A46" s="300" t="s">
        <v>157</v>
      </c>
      <c r="B46" s="303" t="s">
        <v>266</v>
      </c>
      <c r="C46" s="299" t="s">
        <v>267</v>
      </c>
      <c r="D46" s="302"/>
      <c r="E46" s="304">
        <v>1.920357193840716E-2</v>
      </c>
      <c r="F46" s="304">
        <v>1.920357193840716E-2</v>
      </c>
      <c r="G46" s="304">
        <v>1.920357193840716E-2</v>
      </c>
      <c r="H46" s="304">
        <v>1.920357193840716E-2</v>
      </c>
      <c r="I46" s="304">
        <v>1.920357193840716E-2</v>
      </c>
    </row>
    <row r="47" spans="1:9" x14ac:dyDescent="0.35">
      <c r="A47" s="300" t="s">
        <v>157</v>
      </c>
      <c r="B47" s="303" t="s">
        <v>268</v>
      </c>
      <c r="C47" s="299" t="s">
        <v>269</v>
      </c>
      <c r="D47" s="302"/>
      <c r="E47" s="304">
        <v>1.920357193840716E-2</v>
      </c>
      <c r="F47" s="304">
        <v>1.920357193840716E-2</v>
      </c>
      <c r="G47" s="304">
        <v>1.920357193840716E-2</v>
      </c>
      <c r="H47" s="304">
        <v>1.920357193840716E-2</v>
      </c>
      <c r="I47" s="304">
        <v>1.920357193840716E-2</v>
      </c>
    </row>
    <row r="48" spans="1:9" x14ac:dyDescent="0.35">
      <c r="A48" s="300" t="s">
        <v>157</v>
      </c>
      <c r="B48" s="303" t="s">
        <v>270</v>
      </c>
      <c r="C48" s="299" t="s">
        <v>271</v>
      </c>
      <c r="D48" s="302"/>
      <c r="E48" s="304">
        <v>1.920357193840716E-2</v>
      </c>
      <c r="F48" s="304">
        <v>1.920357193840716E-2</v>
      </c>
      <c r="G48" s="304">
        <v>1.920357193840716E-2</v>
      </c>
      <c r="H48" s="304">
        <v>1.920357193840716E-2</v>
      </c>
      <c r="I48" s="304">
        <v>1.920357193840716E-2</v>
      </c>
    </row>
    <row r="49" spans="1:9" x14ac:dyDescent="0.35">
      <c r="A49" s="300" t="s">
        <v>157</v>
      </c>
      <c r="B49" s="303" t="s">
        <v>272</v>
      </c>
      <c r="C49" s="299" t="s">
        <v>273</v>
      </c>
      <c r="D49" s="302"/>
      <c r="E49" s="304">
        <v>1.920357193840716E-2</v>
      </c>
      <c r="F49" s="304">
        <v>1.920357193840716E-2</v>
      </c>
      <c r="G49" s="304">
        <v>1.920357193840716E-2</v>
      </c>
      <c r="H49" s="304">
        <v>1.920357193840716E-2</v>
      </c>
      <c r="I49" s="304">
        <v>1.920357193840716E-2</v>
      </c>
    </row>
    <row r="51" spans="1:9" x14ac:dyDescent="0.35">
      <c r="A51" s="300" t="s">
        <v>159</v>
      </c>
      <c r="B51" s="303" t="s">
        <v>264</v>
      </c>
      <c r="C51" s="299" t="s">
        <v>265</v>
      </c>
      <c r="D51" s="302"/>
      <c r="E51" s="304">
        <v>1.920357193840716E-2</v>
      </c>
      <c r="F51" s="304">
        <v>1.920357193840716E-2</v>
      </c>
      <c r="G51" s="304">
        <v>1.920357193840716E-2</v>
      </c>
      <c r="H51" s="304">
        <v>1.920357193840716E-2</v>
      </c>
      <c r="I51" s="304">
        <v>1.920357193840716E-2</v>
      </c>
    </row>
    <row r="52" spans="1:9" x14ac:dyDescent="0.35">
      <c r="A52" s="300" t="s">
        <v>159</v>
      </c>
      <c r="B52" s="303" t="s">
        <v>266</v>
      </c>
      <c r="C52" s="299" t="s">
        <v>267</v>
      </c>
      <c r="D52" s="302"/>
      <c r="E52" s="304">
        <v>1.920357193840716E-2</v>
      </c>
      <c r="F52" s="304">
        <v>1.920357193840716E-2</v>
      </c>
      <c r="G52" s="304">
        <v>1.920357193840716E-2</v>
      </c>
      <c r="H52" s="304">
        <v>1.920357193840716E-2</v>
      </c>
      <c r="I52" s="304">
        <v>1.920357193840716E-2</v>
      </c>
    </row>
    <row r="53" spans="1:9" x14ac:dyDescent="0.35">
      <c r="A53" s="300" t="s">
        <v>159</v>
      </c>
      <c r="B53" s="303" t="s">
        <v>268</v>
      </c>
      <c r="C53" s="299" t="s">
        <v>269</v>
      </c>
      <c r="D53" s="302"/>
      <c r="E53" s="304">
        <v>1.920357193840716E-2</v>
      </c>
      <c r="F53" s="304">
        <v>1.920357193840716E-2</v>
      </c>
      <c r="G53" s="304">
        <v>1.920357193840716E-2</v>
      </c>
      <c r="H53" s="304">
        <v>1.920357193840716E-2</v>
      </c>
      <c r="I53" s="304">
        <v>1.920357193840716E-2</v>
      </c>
    </row>
    <row r="54" spans="1:9" x14ac:dyDescent="0.35">
      <c r="A54" s="300" t="s">
        <v>159</v>
      </c>
      <c r="B54" s="303" t="s">
        <v>270</v>
      </c>
      <c r="C54" s="299" t="s">
        <v>271</v>
      </c>
      <c r="D54" s="302"/>
      <c r="E54" s="304">
        <v>1.920357193840716E-2</v>
      </c>
      <c r="F54" s="304">
        <v>1.920357193840716E-2</v>
      </c>
      <c r="G54" s="304">
        <v>1.920357193840716E-2</v>
      </c>
      <c r="H54" s="304">
        <v>1.920357193840716E-2</v>
      </c>
      <c r="I54" s="304">
        <v>1.920357193840716E-2</v>
      </c>
    </row>
    <row r="55" spans="1:9" x14ac:dyDescent="0.35">
      <c r="A55" s="300" t="s">
        <v>159</v>
      </c>
      <c r="B55" s="303" t="s">
        <v>272</v>
      </c>
      <c r="C55" s="299" t="s">
        <v>273</v>
      </c>
      <c r="D55" s="302"/>
      <c r="E55" s="304">
        <v>1.920357193840716E-2</v>
      </c>
      <c r="F55" s="304">
        <v>1.920357193840716E-2</v>
      </c>
      <c r="G55" s="304">
        <v>1.920357193840716E-2</v>
      </c>
      <c r="H55" s="304">
        <v>1.920357193840716E-2</v>
      </c>
      <c r="I55" s="304">
        <v>1.920357193840716E-2</v>
      </c>
    </row>
    <row r="57" spans="1:9" x14ac:dyDescent="0.35">
      <c r="A57" s="300" t="s">
        <v>161</v>
      </c>
      <c r="B57" s="303" t="s">
        <v>264</v>
      </c>
      <c r="C57" s="299" t="s">
        <v>265</v>
      </c>
      <c r="D57" s="302"/>
      <c r="E57" s="304">
        <v>1.920357193840716E-2</v>
      </c>
      <c r="F57" s="304">
        <v>1.920357193840716E-2</v>
      </c>
      <c r="G57" s="304">
        <v>1.920357193840716E-2</v>
      </c>
      <c r="H57" s="304">
        <v>1.920357193840716E-2</v>
      </c>
      <c r="I57" s="304">
        <v>1.920357193840716E-2</v>
      </c>
    </row>
    <row r="58" spans="1:9" x14ac:dyDescent="0.35">
      <c r="A58" s="300" t="s">
        <v>161</v>
      </c>
      <c r="B58" s="303" t="s">
        <v>266</v>
      </c>
      <c r="C58" s="299" t="s">
        <v>267</v>
      </c>
      <c r="D58" s="302"/>
      <c r="E58" s="304">
        <v>1.920357193840716E-2</v>
      </c>
      <c r="F58" s="304">
        <v>1.920357193840716E-2</v>
      </c>
      <c r="G58" s="304">
        <v>1.920357193840716E-2</v>
      </c>
      <c r="H58" s="304">
        <v>1.920357193840716E-2</v>
      </c>
      <c r="I58" s="304">
        <v>1.920357193840716E-2</v>
      </c>
    </row>
    <row r="59" spans="1:9" x14ac:dyDescent="0.35">
      <c r="A59" s="300" t="s">
        <v>161</v>
      </c>
      <c r="B59" s="303" t="s">
        <v>268</v>
      </c>
      <c r="C59" s="299" t="s">
        <v>269</v>
      </c>
      <c r="D59" s="302"/>
      <c r="E59" s="304">
        <v>1.920357193840716E-2</v>
      </c>
      <c r="F59" s="304">
        <v>1.920357193840716E-2</v>
      </c>
      <c r="G59" s="304">
        <v>1.920357193840716E-2</v>
      </c>
      <c r="H59" s="304">
        <v>1.920357193840716E-2</v>
      </c>
      <c r="I59" s="304">
        <v>1.920357193840716E-2</v>
      </c>
    </row>
    <row r="60" spans="1:9" x14ac:dyDescent="0.35">
      <c r="A60" s="300" t="s">
        <v>161</v>
      </c>
      <c r="B60" s="303" t="s">
        <v>270</v>
      </c>
      <c r="C60" s="299" t="s">
        <v>271</v>
      </c>
      <c r="D60" s="302"/>
      <c r="E60" s="304">
        <v>1.920357193840716E-2</v>
      </c>
      <c r="F60" s="304">
        <v>1.920357193840716E-2</v>
      </c>
      <c r="G60" s="304">
        <v>1.920357193840716E-2</v>
      </c>
      <c r="H60" s="304">
        <v>1.920357193840716E-2</v>
      </c>
      <c r="I60" s="304">
        <v>1.920357193840716E-2</v>
      </c>
    </row>
    <row r="61" spans="1:9" x14ac:dyDescent="0.35">
      <c r="A61" s="300" t="s">
        <v>161</v>
      </c>
      <c r="B61" s="303" t="s">
        <v>272</v>
      </c>
      <c r="C61" s="299" t="s">
        <v>273</v>
      </c>
      <c r="D61" s="302"/>
      <c r="E61" s="304">
        <v>1.920357193840716E-2</v>
      </c>
      <c r="F61" s="304">
        <v>1.920357193840716E-2</v>
      </c>
      <c r="G61" s="304">
        <v>1.920357193840716E-2</v>
      </c>
      <c r="H61" s="304">
        <v>1.920357193840716E-2</v>
      </c>
      <c r="I61" s="304">
        <v>1.920357193840716E-2</v>
      </c>
    </row>
    <row r="63" spans="1:9" x14ac:dyDescent="0.35">
      <c r="A63" s="300" t="s">
        <v>163</v>
      </c>
      <c r="B63" s="303" t="s">
        <v>264</v>
      </c>
      <c r="C63" s="299" t="s">
        <v>265</v>
      </c>
      <c r="D63" s="302"/>
      <c r="E63" s="304">
        <v>2.2181345335277269E-2</v>
      </c>
      <c r="F63" s="304">
        <v>2.2181345335277269E-2</v>
      </c>
      <c r="G63" s="304">
        <v>2.2181345335277269E-2</v>
      </c>
      <c r="H63" s="304">
        <v>2.2181345335277269E-2</v>
      </c>
      <c r="I63" s="304">
        <v>2.2181345335277269E-2</v>
      </c>
    </row>
    <row r="64" spans="1:9" x14ac:dyDescent="0.35">
      <c r="A64" s="300" t="s">
        <v>163</v>
      </c>
      <c r="B64" s="303" t="s">
        <v>266</v>
      </c>
      <c r="C64" s="299" t="s">
        <v>267</v>
      </c>
      <c r="D64" s="302"/>
      <c r="E64" s="304">
        <v>2.2181345335277269E-2</v>
      </c>
      <c r="F64" s="304">
        <v>2.2181345335277269E-2</v>
      </c>
      <c r="G64" s="304">
        <v>2.2181345335277269E-2</v>
      </c>
      <c r="H64" s="304">
        <v>2.2181345335277269E-2</v>
      </c>
      <c r="I64" s="304">
        <v>2.2181345335277269E-2</v>
      </c>
    </row>
    <row r="65" spans="1:9" x14ac:dyDescent="0.35">
      <c r="A65" s="300" t="s">
        <v>163</v>
      </c>
      <c r="B65" s="303" t="s">
        <v>268</v>
      </c>
      <c r="C65" s="299" t="s">
        <v>269</v>
      </c>
      <c r="D65" s="302"/>
      <c r="E65" s="304">
        <v>2.2181345335277269E-2</v>
      </c>
      <c r="F65" s="304">
        <v>2.2181345335277269E-2</v>
      </c>
      <c r="G65" s="304">
        <v>2.2181345335277269E-2</v>
      </c>
      <c r="H65" s="304">
        <v>2.2181345335277269E-2</v>
      </c>
      <c r="I65" s="304">
        <v>2.2181345335277269E-2</v>
      </c>
    </row>
    <row r="66" spans="1:9" x14ac:dyDescent="0.35">
      <c r="A66" s="300" t="s">
        <v>163</v>
      </c>
      <c r="B66" s="303" t="s">
        <v>270</v>
      </c>
      <c r="C66" s="299" t="s">
        <v>271</v>
      </c>
      <c r="D66" s="302"/>
      <c r="E66" s="304">
        <v>2.2181345335277269E-2</v>
      </c>
      <c r="F66" s="304">
        <v>2.2181345335277269E-2</v>
      </c>
      <c r="G66" s="304">
        <v>2.2181345335277269E-2</v>
      </c>
      <c r="H66" s="304">
        <v>2.2181345335277269E-2</v>
      </c>
      <c r="I66" s="304">
        <v>2.2181345335277269E-2</v>
      </c>
    </row>
    <row r="67" spans="1:9" x14ac:dyDescent="0.35">
      <c r="A67" s="300" t="s">
        <v>163</v>
      </c>
      <c r="B67" s="303" t="s">
        <v>272</v>
      </c>
      <c r="C67" s="299" t="s">
        <v>273</v>
      </c>
      <c r="D67" s="302"/>
      <c r="E67" s="304">
        <v>2.2181345335277269E-2</v>
      </c>
      <c r="F67" s="304">
        <v>2.2181345335277269E-2</v>
      </c>
      <c r="G67" s="304">
        <v>2.2181345335277269E-2</v>
      </c>
      <c r="H67" s="304">
        <v>2.2181345335277269E-2</v>
      </c>
      <c r="I67" s="304">
        <v>2.2181345335277269E-2</v>
      </c>
    </row>
    <row r="69" spans="1:9" x14ac:dyDescent="0.35">
      <c r="A69" s="300" t="s">
        <v>165</v>
      </c>
      <c r="B69" s="303" t="s">
        <v>264</v>
      </c>
      <c r="C69" s="299" t="s">
        <v>265</v>
      </c>
      <c r="D69" s="302"/>
      <c r="E69" s="304">
        <v>1.920357193840716E-2</v>
      </c>
      <c r="F69" s="304">
        <v>1.920357193840716E-2</v>
      </c>
      <c r="G69" s="304">
        <v>1.920357193840716E-2</v>
      </c>
      <c r="H69" s="304">
        <v>1.920357193840716E-2</v>
      </c>
      <c r="I69" s="304">
        <v>1.920357193840716E-2</v>
      </c>
    </row>
    <row r="70" spans="1:9" x14ac:dyDescent="0.35">
      <c r="A70" s="300" t="s">
        <v>165</v>
      </c>
      <c r="B70" s="303" t="s">
        <v>266</v>
      </c>
      <c r="C70" s="299" t="s">
        <v>267</v>
      </c>
      <c r="D70" s="302"/>
      <c r="E70" s="304">
        <v>1.920357193840716E-2</v>
      </c>
      <c r="F70" s="304">
        <v>1.920357193840716E-2</v>
      </c>
      <c r="G70" s="304">
        <v>1.920357193840716E-2</v>
      </c>
      <c r="H70" s="304">
        <v>1.920357193840716E-2</v>
      </c>
      <c r="I70" s="304">
        <v>1.920357193840716E-2</v>
      </c>
    </row>
    <row r="71" spans="1:9" x14ac:dyDescent="0.35">
      <c r="A71" s="300" t="s">
        <v>165</v>
      </c>
      <c r="B71" s="303" t="s">
        <v>268</v>
      </c>
      <c r="C71" s="299" t="s">
        <v>269</v>
      </c>
      <c r="D71" s="302"/>
      <c r="E71" s="304">
        <v>1.920357193840716E-2</v>
      </c>
      <c r="F71" s="304">
        <v>1.920357193840716E-2</v>
      </c>
      <c r="G71" s="304">
        <v>1.920357193840716E-2</v>
      </c>
      <c r="H71" s="304">
        <v>1.920357193840716E-2</v>
      </c>
      <c r="I71" s="304">
        <v>1.920357193840716E-2</v>
      </c>
    </row>
    <row r="72" spans="1:9" x14ac:dyDescent="0.35">
      <c r="A72" s="300" t="s">
        <v>165</v>
      </c>
      <c r="B72" s="303" t="s">
        <v>270</v>
      </c>
      <c r="C72" s="299" t="s">
        <v>271</v>
      </c>
      <c r="D72" s="302"/>
      <c r="E72" s="304">
        <v>1.920357193840716E-2</v>
      </c>
      <c r="F72" s="304">
        <v>1.920357193840716E-2</v>
      </c>
      <c r="G72" s="304">
        <v>1.920357193840716E-2</v>
      </c>
      <c r="H72" s="304">
        <v>1.920357193840716E-2</v>
      </c>
      <c r="I72" s="304">
        <v>1.920357193840716E-2</v>
      </c>
    </row>
    <row r="73" spans="1:9" x14ac:dyDescent="0.35">
      <c r="A73" s="300" t="s">
        <v>165</v>
      </c>
      <c r="B73" s="303" t="s">
        <v>272</v>
      </c>
      <c r="C73" s="299" t="s">
        <v>273</v>
      </c>
      <c r="D73" s="302"/>
      <c r="E73" s="304">
        <v>1.920357193840716E-2</v>
      </c>
      <c r="F73" s="304">
        <v>1.920357193840716E-2</v>
      </c>
      <c r="G73" s="304">
        <v>1.920357193840716E-2</v>
      </c>
      <c r="H73" s="304">
        <v>1.920357193840716E-2</v>
      </c>
      <c r="I73" s="304">
        <v>1.920357193840716E-2</v>
      </c>
    </row>
    <row r="75" spans="1:9" x14ac:dyDescent="0.35">
      <c r="A75" s="300" t="s">
        <v>167</v>
      </c>
      <c r="B75" s="303" t="s">
        <v>264</v>
      </c>
      <c r="C75" s="299" t="s">
        <v>265</v>
      </c>
      <c r="D75" s="302"/>
      <c r="E75" s="304">
        <v>2.3910289941690976E-2</v>
      </c>
      <c r="F75" s="304">
        <v>2.3910289941690976E-2</v>
      </c>
      <c r="G75" s="304">
        <v>2.3910289941690976E-2</v>
      </c>
      <c r="H75" s="304">
        <v>2.3910289941690976E-2</v>
      </c>
      <c r="I75" s="304">
        <v>2.3910289941690976E-2</v>
      </c>
    </row>
    <row r="76" spans="1:9" x14ac:dyDescent="0.35">
      <c r="A76" s="300" t="s">
        <v>167</v>
      </c>
      <c r="B76" s="303" t="s">
        <v>266</v>
      </c>
      <c r="C76" s="299" t="s">
        <v>267</v>
      </c>
      <c r="D76" s="302"/>
      <c r="E76" s="304">
        <v>2.3910289941690976E-2</v>
      </c>
      <c r="F76" s="304">
        <v>2.3910289941690976E-2</v>
      </c>
      <c r="G76" s="304">
        <v>2.3910289941690976E-2</v>
      </c>
      <c r="H76" s="304">
        <v>2.3910289941690976E-2</v>
      </c>
      <c r="I76" s="304">
        <v>2.3910289941690976E-2</v>
      </c>
    </row>
    <row r="77" spans="1:9" x14ac:dyDescent="0.35">
      <c r="A77" s="300" t="s">
        <v>167</v>
      </c>
      <c r="B77" s="303" t="s">
        <v>268</v>
      </c>
      <c r="C77" s="299" t="s">
        <v>269</v>
      </c>
      <c r="D77" s="302"/>
      <c r="E77" s="304">
        <v>2.3910289941690976E-2</v>
      </c>
      <c r="F77" s="304">
        <v>2.3910289941690976E-2</v>
      </c>
      <c r="G77" s="304">
        <v>2.3910289941690976E-2</v>
      </c>
      <c r="H77" s="304">
        <v>2.3910289941690976E-2</v>
      </c>
      <c r="I77" s="304">
        <v>2.3910289941690976E-2</v>
      </c>
    </row>
    <row r="78" spans="1:9" x14ac:dyDescent="0.35">
      <c r="A78" s="300" t="s">
        <v>167</v>
      </c>
      <c r="B78" s="303" t="s">
        <v>270</v>
      </c>
      <c r="C78" s="299" t="s">
        <v>271</v>
      </c>
      <c r="D78" s="302"/>
      <c r="E78" s="304">
        <v>2.3910289941690976E-2</v>
      </c>
      <c r="F78" s="304">
        <v>2.3910289941690976E-2</v>
      </c>
      <c r="G78" s="304">
        <v>2.3910289941690976E-2</v>
      </c>
      <c r="H78" s="304">
        <v>2.3910289941690976E-2</v>
      </c>
      <c r="I78" s="304">
        <v>2.3910289941690976E-2</v>
      </c>
    </row>
    <row r="79" spans="1:9" x14ac:dyDescent="0.35">
      <c r="A79" s="300" t="s">
        <v>167</v>
      </c>
      <c r="B79" s="303" t="s">
        <v>272</v>
      </c>
      <c r="C79" s="299" t="s">
        <v>273</v>
      </c>
      <c r="D79" s="302"/>
      <c r="E79" s="304">
        <v>2.3910289941690976E-2</v>
      </c>
      <c r="F79" s="304">
        <v>2.3910289941690976E-2</v>
      </c>
      <c r="G79" s="304">
        <v>2.3910289941690976E-2</v>
      </c>
      <c r="H79" s="304">
        <v>2.3910289941690976E-2</v>
      </c>
      <c r="I79" s="304">
        <v>2.3910289941690976E-2</v>
      </c>
    </row>
    <row r="81" spans="1:9" x14ac:dyDescent="0.35">
      <c r="A81" s="300" t="s">
        <v>169</v>
      </c>
      <c r="B81" s="303" t="s">
        <v>264</v>
      </c>
      <c r="C81" s="299" t="s">
        <v>265</v>
      </c>
      <c r="D81" s="302"/>
      <c r="E81" s="304">
        <v>2.1125902035494581E-2</v>
      </c>
      <c r="F81" s="304">
        <v>2.1125902035494581E-2</v>
      </c>
      <c r="G81" s="304">
        <v>2.1125902035494581E-2</v>
      </c>
      <c r="H81" s="304">
        <v>2.1125902035494581E-2</v>
      </c>
      <c r="I81" s="304">
        <v>2.1125902035494581E-2</v>
      </c>
    </row>
    <row r="82" spans="1:9" x14ac:dyDescent="0.35">
      <c r="A82" s="300" t="s">
        <v>169</v>
      </c>
      <c r="B82" s="303" t="s">
        <v>266</v>
      </c>
      <c r="C82" s="299" t="s">
        <v>267</v>
      </c>
      <c r="D82" s="302"/>
      <c r="E82" s="304">
        <v>2.1125902035494581E-2</v>
      </c>
      <c r="F82" s="304">
        <v>2.1125902035494581E-2</v>
      </c>
      <c r="G82" s="304">
        <v>2.1125902035494581E-2</v>
      </c>
      <c r="H82" s="304">
        <v>2.1125902035494581E-2</v>
      </c>
      <c r="I82" s="304">
        <v>2.1125902035494581E-2</v>
      </c>
    </row>
    <row r="83" spans="1:9" x14ac:dyDescent="0.35">
      <c r="A83" s="300" t="s">
        <v>169</v>
      </c>
      <c r="B83" s="303" t="s">
        <v>268</v>
      </c>
      <c r="C83" s="299" t="s">
        <v>269</v>
      </c>
      <c r="D83" s="302"/>
      <c r="E83" s="304">
        <v>1.920357193840716E-2</v>
      </c>
      <c r="F83" s="304">
        <v>1.920357193840716E-2</v>
      </c>
      <c r="G83" s="304">
        <v>1.920357193840716E-2</v>
      </c>
      <c r="H83" s="304">
        <v>1.920357193840716E-2</v>
      </c>
      <c r="I83" s="304">
        <v>1.920357193840716E-2</v>
      </c>
    </row>
    <row r="84" spans="1:9" x14ac:dyDescent="0.35">
      <c r="A84" s="300" t="s">
        <v>169</v>
      </c>
      <c r="B84" s="303" t="s">
        <v>270</v>
      </c>
      <c r="C84" s="299" t="s">
        <v>271</v>
      </c>
      <c r="D84" s="302"/>
      <c r="E84" s="304">
        <v>1.920357193840716E-2</v>
      </c>
      <c r="F84" s="304">
        <v>1.920357193840716E-2</v>
      </c>
      <c r="G84" s="304">
        <v>1.920357193840716E-2</v>
      </c>
      <c r="H84" s="304">
        <v>1.920357193840716E-2</v>
      </c>
      <c r="I84" s="304">
        <v>1.920357193840716E-2</v>
      </c>
    </row>
    <row r="85" spans="1:9" x14ac:dyDescent="0.35">
      <c r="A85" s="300" t="s">
        <v>169</v>
      </c>
      <c r="B85" s="303" t="s">
        <v>272</v>
      </c>
      <c r="C85" s="299" t="s">
        <v>273</v>
      </c>
      <c r="D85" s="302"/>
      <c r="E85" s="304">
        <v>1.920357193840716E-2</v>
      </c>
      <c r="F85" s="304">
        <v>1.920357193840716E-2</v>
      </c>
      <c r="G85" s="304">
        <v>1.920357193840716E-2</v>
      </c>
      <c r="H85" s="304">
        <v>1.920357193840716E-2</v>
      </c>
      <c r="I85" s="304">
        <v>1.920357193840716E-2</v>
      </c>
    </row>
    <row r="87" spans="1:9" x14ac:dyDescent="0.35">
      <c r="A87" s="300" t="s">
        <v>173</v>
      </c>
      <c r="B87" s="303" t="s">
        <v>264</v>
      </c>
      <c r="C87" s="299" t="s">
        <v>265</v>
      </c>
      <c r="D87" s="302"/>
      <c r="E87" s="304">
        <v>1.920357193840716E-2</v>
      </c>
      <c r="F87" s="304">
        <v>1.920357193840716E-2</v>
      </c>
      <c r="G87" s="304">
        <v>1.920357193840716E-2</v>
      </c>
      <c r="H87" s="304">
        <v>1.920357193840716E-2</v>
      </c>
      <c r="I87" s="304">
        <v>1.920357193840716E-2</v>
      </c>
    </row>
    <row r="88" spans="1:9" x14ac:dyDescent="0.35">
      <c r="A88" s="300" t="s">
        <v>173</v>
      </c>
      <c r="B88" s="303" t="s">
        <v>266</v>
      </c>
      <c r="C88" s="299" t="s">
        <v>267</v>
      </c>
      <c r="D88" s="302"/>
      <c r="E88" s="304">
        <v>1.920357193840716E-2</v>
      </c>
      <c r="F88" s="304">
        <v>1.920357193840716E-2</v>
      </c>
      <c r="G88" s="304">
        <v>1.920357193840716E-2</v>
      </c>
      <c r="H88" s="304">
        <v>1.920357193840716E-2</v>
      </c>
      <c r="I88" s="304">
        <v>1.920357193840716E-2</v>
      </c>
    </row>
    <row r="89" spans="1:9" x14ac:dyDescent="0.35">
      <c r="A89" s="300" t="s">
        <v>173</v>
      </c>
      <c r="B89" s="303" t="s">
        <v>268</v>
      </c>
      <c r="C89" s="299" t="s">
        <v>269</v>
      </c>
      <c r="D89" s="302"/>
      <c r="E89" s="304">
        <v>1.920357193840716E-2</v>
      </c>
      <c r="F89" s="304">
        <v>1.920357193840716E-2</v>
      </c>
      <c r="G89" s="304">
        <v>1.920357193840716E-2</v>
      </c>
      <c r="H89" s="304">
        <v>1.920357193840716E-2</v>
      </c>
      <c r="I89" s="304">
        <v>1.920357193840716E-2</v>
      </c>
    </row>
    <row r="90" spans="1:9" x14ac:dyDescent="0.35">
      <c r="A90" s="300" t="s">
        <v>173</v>
      </c>
      <c r="B90" s="303" t="s">
        <v>270</v>
      </c>
      <c r="C90" s="299" t="s">
        <v>271</v>
      </c>
      <c r="D90" s="302"/>
      <c r="E90" s="304">
        <v>1.920357193840716E-2</v>
      </c>
      <c r="F90" s="304">
        <v>1.920357193840716E-2</v>
      </c>
      <c r="G90" s="304">
        <v>1.920357193840716E-2</v>
      </c>
      <c r="H90" s="304">
        <v>1.920357193840716E-2</v>
      </c>
      <c r="I90" s="304">
        <v>1.920357193840716E-2</v>
      </c>
    </row>
    <row r="91" spans="1:9" x14ac:dyDescent="0.35">
      <c r="A91" s="300" t="s">
        <v>173</v>
      </c>
      <c r="B91" s="303" t="s">
        <v>272</v>
      </c>
      <c r="C91" s="299" t="s">
        <v>273</v>
      </c>
      <c r="D91" s="302"/>
      <c r="E91" s="304">
        <v>1.920357193840716E-2</v>
      </c>
      <c r="F91" s="304">
        <v>1.920357193840716E-2</v>
      </c>
      <c r="G91" s="304">
        <v>1.920357193840716E-2</v>
      </c>
      <c r="H91" s="304">
        <v>1.920357193840716E-2</v>
      </c>
      <c r="I91" s="304">
        <v>1.920357193840716E-2</v>
      </c>
    </row>
    <row r="93" spans="1:9" x14ac:dyDescent="0.35">
      <c r="A93" s="300" t="s">
        <v>175</v>
      </c>
      <c r="B93" s="303" t="s">
        <v>264</v>
      </c>
      <c r="C93" s="299" t="s">
        <v>265</v>
      </c>
      <c r="D93" s="302"/>
      <c r="E93" s="304">
        <v>2.1125902035494581E-2</v>
      </c>
      <c r="F93" s="304">
        <v>2.1125902035494581E-2</v>
      </c>
      <c r="G93" s="304">
        <v>2.1125902035494581E-2</v>
      </c>
      <c r="H93" s="304">
        <v>2.1125902035494581E-2</v>
      </c>
      <c r="I93" s="304">
        <v>2.1125902035494581E-2</v>
      </c>
    </row>
    <row r="94" spans="1:9" x14ac:dyDescent="0.35">
      <c r="A94" s="300" t="s">
        <v>175</v>
      </c>
      <c r="B94" s="303" t="s">
        <v>266</v>
      </c>
      <c r="C94" s="299" t="s">
        <v>267</v>
      </c>
      <c r="D94" s="302"/>
      <c r="E94" s="304">
        <v>2.1125902035494581E-2</v>
      </c>
      <c r="F94" s="304">
        <v>2.1125902035494581E-2</v>
      </c>
      <c r="G94" s="304">
        <v>2.1125902035494581E-2</v>
      </c>
      <c r="H94" s="304">
        <v>2.1125902035494581E-2</v>
      </c>
      <c r="I94" s="304">
        <v>2.1125902035494581E-2</v>
      </c>
    </row>
    <row r="95" spans="1:9" x14ac:dyDescent="0.35">
      <c r="A95" s="300" t="s">
        <v>175</v>
      </c>
      <c r="B95" s="303" t="s">
        <v>268</v>
      </c>
      <c r="C95" s="299" t="s">
        <v>269</v>
      </c>
      <c r="D95" s="302"/>
      <c r="E95" s="304">
        <v>1.920357193840716E-2</v>
      </c>
      <c r="F95" s="304">
        <v>1.920357193840716E-2</v>
      </c>
      <c r="G95" s="304">
        <v>1.920357193840716E-2</v>
      </c>
      <c r="H95" s="304">
        <v>1.920357193840716E-2</v>
      </c>
      <c r="I95" s="304">
        <v>1.920357193840716E-2</v>
      </c>
    </row>
    <row r="96" spans="1:9" x14ac:dyDescent="0.35">
      <c r="A96" s="300" t="s">
        <v>175</v>
      </c>
      <c r="B96" s="303" t="s">
        <v>270</v>
      </c>
      <c r="C96" s="299" t="s">
        <v>271</v>
      </c>
      <c r="D96" s="302"/>
      <c r="E96" s="304">
        <v>1.920357193840716E-2</v>
      </c>
      <c r="F96" s="304">
        <v>1.920357193840716E-2</v>
      </c>
      <c r="G96" s="304">
        <v>1.920357193840716E-2</v>
      </c>
      <c r="H96" s="304">
        <v>1.920357193840716E-2</v>
      </c>
      <c r="I96" s="304">
        <v>1.920357193840716E-2</v>
      </c>
    </row>
    <row r="97" spans="1:9" x14ac:dyDescent="0.35">
      <c r="A97" s="300" t="s">
        <v>175</v>
      </c>
      <c r="B97" s="303" t="s">
        <v>272</v>
      </c>
      <c r="C97" s="299" t="s">
        <v>273</v>
      </c>
      <c r="D97" s="302"/>
      <c r="E97" s="304">
        <v>1.920357193840716E-2</v>
      </c>
      <c r="F97" s="304">
        <v>1.920357193840716E-2</v>
      </c>
      <c r="G97" s="304">
        <v>1.920357193840716E-2</v>
      </c>
      <c r="H97" s="304">
        <v>1.920357193840716E-2</v>
      </c>
      <c r="I97" s="304">
        <v>1.920357193840716E-2</v>
      </c>
    </row>
    <row r="99" spans="1:9" x14ac:dyDescent="0.35">
      <c r="A99" s="300" t="s">
        <v>171</v>
      </c>
      <c r="B99" s="303" t="s">
        <v>264</v>
      </c>
      <c r="C99" s="299" t="s">
        <v>265</v>
      </c>
      <c r="D99" s="302"/>
      <c r="E99" s="304">
        <v>1.920357193840716E-2</v>
      </c>
      <c r="F99" s="304">
        <v>1.920357193840716E-2</v>
      </c>
      <c r="G99" s="304">
        <v>1.920357193840716E-2</v>
      </c>
      <c r="H99" s="304">
        <v>1.920357193840716E-2</v>
      </c>
      <c r="I99" s="304">
        <v>1.920357193840716E-2</v>
      </c>
    </row>
    <row r="100" spans="1:9" x14ac:dyDescent="0.35">
      <c r="A100" s="300" t="s">
        <v>171</v>
      </c>
      <c r="B100" s="303" t="s">
        <v>266</v>
      </c>
      <c r="C100" s="299" t="s">
        <v>267</v>
      </c>
      <c r="D100" s="302"/>
      <c r="E100" s="304">
        <v>1.920357193840716E-2</v>
      </c>
      <c r="F100" s="304">
        <v>1.920357193840716E-2</v>
      </c>
      <c r="G100" s="304">
        <v>1.920357193840716E-2</v>
      </c>
      <c r="H100" s="304">
        <v>1.920357193840716E-2</v>
      </c>
      <c r="I100" s="304">
        <v>1.920357193840716E-2</v>
      </c>
    </row>
    <row r="101" spans="1:9" x14ac:dyDescent="0.35">
      <c r="A101" s="300" t="s">
        <v>171</v>
      </c>
      <c r="B101" s="303" t="s">
        <v>268</v>
      </c>
      <c r="C101" s="299" t="s">
        <v>269</v>
      </c>
      <c r="D101" s="302"/>
      <c r="E101" s="304">
        <v>1.920357193840716E-2</v>
      </c>
      <c r="F101" s="304">
        <v>1.920357193840716E-2</v>
      </c>
      <c r="G101" s="304">
        <v>1.920357193840716E-2</v>
      </c>
      <c r="H101" s="304">
        <v>1.920357193840716E-2</v>
      </c>
      <c r="I101" s="304">
        <v>1.920357193840716E-2</v>
      </c>
    </row>
    <row r="102" spans="1:9" x14ac:dyDescent="0.35">
      <c r="A102" s="300" t="s">
        <v>171</v>
      </c>
      <c r="B102" s="303" t="s">
        <v>270</v>
      </c>
      <c r="C102" s="299" t="s">
        <v>271</v>
      </c>
      <c r="D102" s="302"/>
      <c r="E102" s="304">
        <v>1.920357193840716E-2</v>
      </c>
      <c r="F102" s="304">
        <v>1.920357193840716E-2</v>
      </c>
      <c r="G102" s="304">
        <v>1.920357193840716E-2</v>
      </c>
      <c r="H102" s="304">
        <v>1.920357193840716E-2</v>
      </c>
      <c r="I102" s="304">
        <v>1.920357193840716E-2</v>
      </c>
    </row>
    <row r="103" spans="1:9" x14ac:dyDescent="0.35">
      <c r="A103" s="300" t="s">
        <v>171</v>
      </c>
      <c r="B103" s="303" t="s">
        <v>272</v>
      </c>
      <c r="C103" s="299" t="s">
        <v>273</v>
      </c>
      <c r="D103" s="302"/>
      <c r="E103" s="304">
        <v>1.920357193840716E-2</v>
      </c>
      <c r="F103" s="304">
        <v>1.920357193840716E-2</v>
      </c>
      <c r="G103" s="304">
        <v>1.920357193840716E-2</v>
      </c>
      <c r="H103" s="304">
        <v>1.920357193840716E-2</v>
      </c>
      <c r="I103" s="304">
        <v>1.920357193840716E-2</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7B3E-4E8C-4BF5-9631-E599CCC1F1C3}">
  <sheetPr>
    <pageSetUpPr fitToPage="1"/>
  </sheetPr>
  <dimension ref="A1:I103"/>
  <sheetViews>
    <sheetView zoomScale="80" zoomScaleNormal="80" workbookViewId="0"/>
  </sheetViews>
  <sheetFormatPr defaultColWidth="9.1328125" defaultRowHeight="13.5" x14ac:dyDescent="0.35"/>
  <cols>
    <col min="1" max="1" width="9.1328125" style="299"/>
    <col min="2" max="2" width="55.86328125" style="299" bestFit="1" customWidth="1"/>
    <col min="3" max="3" width="53.1328125"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274</v>
      </c>
      <c r="C3" s="299" t="s">
        <v>275</v>
      </c>
      <c r="D3" s="302"/>
      <c r="E3" s="304">
        <v>3.1200592500000068E-2</v>
      </c>
      <c r="F3" s="304">
        <v>3.1200592500000068E-2</v>
      </c>
      <c r="G3" s="304">
        <v>3.1200592500000068E-2</v>
      </c>
      <c r="H3" s="304">
        <v>3.1200592500000068E-2</v>
      </c>
      <c r="I3" s="304">
        <v>3.1200592500000068E-2</v>
      </c>
    </row>
    <row r="4" spans="1:9" x14ac:dyDescent="0.35">
      <c r="A4" s="300" t="s">
        <v>143</v>
      </c>
      <c r="B4" s="303" t="s">
        <v>276</v>
      </c>
      <c r="C4" s="299" t="s">
        <v>277</v>
      </c>
      <c r="D4" s="302"/>
      <c r="E4" s="304">
        <v>3.1200592500000068E-2</v>
      </c>
      <c r="F4" s="304">
        <v>3.1200592500000068E-2</v>
      </c>
      <c r="G4" s="304">
        <v>3.1200592500000068E-2</v>
      </c>
      <c r="H4" s="304">
        <v>3.1200592500000068E-2</v>
      </c>
      <c r="I4" s="304">
        <v>3.1200592500000068E-2</v>
      </c>
    </row>
    <row r="5" spans="1:9" x14ac:dyDescent="0.35">
      <c r="A5" s="300" t="s">
        <v>143</v>
      </c>
      <c r="B5" s="303" t="s">
        <v>278</v>
      </c>
      <c r="C5" s="299" t="s">
        <v>279</v>
      </c>
      <c r="D5" s="302"/>
      <c r="E5" s="304">
        <v>3.1200592500000068E-2</v>
      </c>
      <c r="F5" s="304">
        <v>3.1200592500000068E-2</v>
      </c>
      <c r="G5" s="304">
        <v>3.1200592500000068E-2</v>
      </c>
      <c r="H5" s="304">
        <v>3.1200592500000068E-2</v>
      </c>
      <c r="I5" s="304">
        <v>3.1200592500000068E-2</v>
      </c>
    </row>
    <row r="6" spans="1:9" x14ac:dyDescent="0.35">
      <c r="A6" s="300" t="s">
        <v>143</v>
      </c>
      <c r="B6" s="303" t="s">
        <v>280</v>
      </c>
      <c r="C6" s="299" t="s">
        <v>281</v>
      </c>
      <c r="D6" s="302"/>
      <c r="E6" s="304">
        <v>3.1200592500000068E-2</v>
      </c>
      <c r="F6" s="304">
        <v>3.1200592500000068E-2</v>
      </c>
      <c r="G6" s="304">
        <v>3.1200592500000068E-2</v>
      </c>
      <c r="H6" s="304">
        <v>3.1200592500000068E-2</v>
      </c>
      <c r="I6" s="304">
        <v>3.1200592500000068E-2</v>
      </c>
    </row>
    <row r="7" spans="1:9" x14ac:dyDescent="0.35">
      <c r="A7" s="300" t="s">
        <v>143</v>
      </c>
      <c r="B7" s="303" t="s">
        <v>282</v>
      </c>
      <c r="C7" s="299" t="s">
        <v>283</v>
      </c>
      <c r="D7" s="302"/>
      <c r="E7" s="304">
        <v>3.1200592500000068E-2</v>
      </c>
      <c r="F7" s="304">
        <v>3.1200592500000068E-2</v>
      </c>
      <c r="G7" s="304">
        <v>3.1200592500000068E-2</v>
      </c>
      <c r="H7" s="304">
        <v>3.1200592500000068E-2</v>
      </c>
      <c r="I7" s="304">
        <v>3.1200592500000068E-2</v>
      </c>
    </row>
    <row r="9" spans="1:9" x14ac:dyDescent="0.35">
      <c r="A9" s="300" t="s">
        <v>145</v>
      </c>
      <c r="B9" s="303" t="s">
        <v>274</v>
      </c>
      <c r="C9" s="299" t="s">
        <v>275</v>
      </c>
      <c r="D9" s="302"/>
      <c r="E9" s="304">
        <v>2.9195763820156317E-2</v>
      </c>
      <c r="F9" s="304">
        <v>2.9195763820156317E-2</v>
      </c>
      <c r="G9" s="304">
        <v>2.9195763820156317E-2</v>
      </c>
      <c r="H9" s="304">
        <v>2.9195763820156317E-2</v>
      </c>
      <c r="I9" s="304">
        <v>2.9195763820156317E-2</v>
      </c>
    </row>
    <row r="10" spans="1:9" x14ac:dyDescent="0.35">
      <c r="A10" s="300" t="s">
        <v>145</v>
      </c>
      <c r="B10" s="303" t="s">
        <v>276</v>
      </c>
      <c r="C10" s="299" t="s">
        <v>277</v>
      </c>
      <c r="D10" s="302"/>
      <c r="E10" s="304">
        <v>2.9195763820156317E-2</v>
      </c>
      <c r="F10" s="304">
        <v>2.9195763820156317E-2</v>
      </c>
      <c r="G10" s="304">
        <v>2.9195763820156317E-2</v>
      </c>
      <c r="H10" s="304">
        <v>2.9195763820156317E-2</v>
      </c>
      <c r="I10" s="304">
        <v>2.9195763820156317E-2</v>
      </c>
    </row>
    <row r="11" spans="1:9" x14ac:dyDescent="0.35">
      <c r="A11" s="300" t="s">
        <v>145</v>
      </c>
      <c r="B11" s="303" t="s">
        <v>278</v>
      </c>
      <c r="C11" s="299" t="s">
        <v>279</v>
      </c>
      <c r="D11" s="302"/>
      <c r="E11" s="304">
        <v>2.9195763820156317E-2</v>
      </c>
      <c r="F11" s="304">
        <v>2.9195763820156317E-2</v>
      </c>
      <c r="G11" s="304">
        <v>2.9195763820156317E-2</v>
      </c>
      <c r="H11" s="304">
        <v>2.9195763820156317E-2</v>
      </c>
      <c r="I11" s="304">
        <v>2.9195763820156317E-2</v>
      </c>
    </row>
    <row r="12" spans="1:9" x14ac:dyDescent="0.35">
      <c r="A12" s="300" t="s">
        <v>145</v>
      </c>
      <c r="B12" s="303" t="s">
        <v>280</v>
      </c>
      <c r="C12" s="299" t="s">
        <v>281</v>
      </c>
      <c r="D12" s="302"/>
      <c r="E12" s="304">
        <v>2.9195763820156317E-2</v>
      </c>
      <c r="F12" s="304">
        <v>2.9195763820156317E-2</v>
      </c>
      <c r="G12" s="304">
        <v>2.9195763820156317E-2</v>
      </c>
      <c r="H12" s="304">
        <v>2.9195763820156317E-2</v>
      </c>
      <c r="I12" s="304">
        <v>2.9195763820156317E-2</v>
      </c>
    </row>
    <row r="13" spans="1:9" x14ac:dyDescent="0.35">
      <c r="A13" s="300" t="s">
        <v>145</v>
      </c>
      <c r="B13" s="303" t="s">
        <v>282</v>
      </c>
      <c r="C13" s="299" t="s">
        <v>283</v>
      </c>
      <c r="D13" s="302"/>
      <c r="E13" s="304">
        <v>2.9195763820156317E-2</v>
      </c>
      <c r="F13" s="304">
        <v>2.9195763820156317E-2</v>
      </c>
      <c r="G13" s="304">
        <v>2.9195763820156317E-2</v>
      </c>
      <c r="H13" s="304">
        <v>2.9195763820156317E-2</v>
      </c>
      <c r="I13" s="304">
        <v>2.9195763820156317E-2</v>
      </c>
    </row>
    <row r="15" spans="1:9" x14ac:dyDescent="0.35">
      <c r="A15" s="300" t="s">
        <v>147</v>
      </c>
      <c r="B15" s="303" t="s">
        <v>274</v>
      </c>
      <c r="C15" s="299" t="s">
        <v>275</v>
      </c>
      <c r="D15" s="302"/>
      <c r="E15" s="304">
        <v>2.9195763820156317E-2</v>
      </c>
      <c r="F15" s="304">
        <v>2.9195763820156317E-2</v>
      </c>
      <c r="G15" s="304">
        <v>2.9195763820156317E-2</v>
      </c>
      <c r="H15" s="304">
        <v>2.9195763820156317E-2</v>
      </c>
      <c r="I15" s="304">
        <v>2.9195763820156317E-2</v>
      </c>
    </row>
    <row r="16" spans="1:9" x14ac:dyDescent="0.35">
      <c r="A16" s="300" t="s">
        <v>147</v>
      </c>
      <c r="B16" s="303" t="s">
        <v>276</v>
      </c>
      <c r="C16" s="299" t="s">
        <v>277</v>
      </c>
      <c r="D16" s="302"/>
      <c r="E16" s="304">
        <v>2.9195763820156317E-2</v>
      </c>
      <c r="F16" s="304">
        <v>2.9195763820156317E-2</v>
      </c>
      <c r="G16" s="304">
        <v>2.9195763820156317E-2</v>
      </c>
      <c r="H16" s="304">
        <v>2.9195763820156317E-2</v>
      </c>
      <c r="I16" s="304">
        <v>2.9195763820156317E-2</v>
      </c>
    </row>
    <row r="17" spans="1:9" x14ac:dyDescent="0.35">
      <c r="A17" s="300" t="s">
        <v>147</v>
      </c>
      <c r="B17" s="303" t="s">
        <v>278</v>
      </c>
      <c r="C17" s="299" t="s">
        <v>279</v>
      </c>
      <c r="D17" s="302"/>
      <c r="E17" s="304">
        <v>2.9195763820156317E-2</v>
      </c>
      <c r="F17" s="304">
        <v>2.9195763820156317E-2</v>
      </c>
      <c r="G17" s="304">
        <v>2.9195763820156317E-2</v>
      </c>
      <c r="H17" s="304">
        <v>2.9195763820156317E-2</v>
      </c>
      <c r="I17" s="304">
        <v>2.9195763820156317E-2</v>
      </c>
    </row>
    <row r="18" spans="1:9" x14ac:dyDescent="0.35">
      <c r="A18" s="300" t="s">
        <v>147</v>
      </c>
      <c r="B18" s="303" t="s">
        <v>280</v>
      </c>
      <c r="C18" s="299" t="s">
        <v>281</v>
      </c>
      <c r="D18" s="302"/>
      <c r="E18" s="304">
        <v>2.9195763820156317E-2</v>
      </c>
      <c r="F18" s="304">
        <v>2.9195763820156317E-2</v>
      </c>
      <c r="G18" s="304">
        <v>2.9195763820156317E-2</v>
      </c>
      <c r="H18" s="304">
        <v>2.9195763820156317E-2</v>
      </c>
      <c r="I18" s="304">
        <v>2.9195763820156317E-2</v>
      </c>
    </row>
    <row r="19" spans="1:9" x14ac:dyDescent="0.35">
      <c r="A19" s="300" t="s">
        <v>147</v>
      </c>
      <c r="B19" s="303" t="s">
        <v>282</v>
      </c>
      <c r="C19" s="299" t="s">
        <v>283</v>
      </c>
      <c r="D19" s="302"/>
      <c r="E19" s="304">
        <v>2.9195763820156317E-2</v>
      </c>
      <c r="F19" s="304">
        <v>2.9195763820156317E-2</v>
      </c>
      <c r="G19" s="304">
        <v>2.9195763820156317E-2</v>
      </c>
      <c r="H19" s="304">
        <v>2.9195763820156317E-2</v>
      </c>
      <c r="I19" s="304">
        <v>2.9195763820156317E-2</v>
      </c>
    </row>
    <row r="21" spans="1:9" x14ac:dyDescent="0.35">
      <c r="A21" s="300" t="s">
        <v>149</v>
      </c>
      <c r="B21" s="303" t="s">
        <v>274</v>
      </c>
      <c r="C21" s="299" t="s">
        <v>275</v>
      </c>
      <c r="D21" s="302"/>
      <c r="E21" s="304">
        <v>3.1200592500000068E-2</v>
      </c>
      <c r="F21" s="304">
        <v>3.1200592500000068E-2</v>
      </c>
      <c r="G21" s="304">
        <v>3.1200592500000068E-2</v>
      </c>
      <c r="H21" s="304">
        <v>3.1200592500000068E-2</v>
      </c>
      <c r="I21" s="304">
        <v>3.1200592500000068E-2</v>
      </c>
    </row>
    <row r="22" spans="1:9" x14ac:dyDescent="0.35">
      <c r="A22" s="300" t="s">
        <v>149</v>
      </c>
      <c r="B22" s="303" t="s">
        <v>276</v>
      </c>
      <c r="C22" s="299" t="s">
        <v>277</v>
      </c>
      <c r="D22" s="302"/>
      <c r="E22" s="304">
        <v>3.1200592500000068E-2</v>
      </c>
      <c r="F22" s="304">
        <v>3.1200592500000068E-2</v>
      </c>
      <c r="G22" s="304">
        <v>3.1200592500000068E-2</v>
      </c>
      <c r="H22" s="304">
        <v>3.1200592500000068E-2</v>
      </c>
      <c r="I22" s="304">
        <v>3.1200592500000068E-2</v>
      </c>
    </row>
    <row r="23" spans="1:9" x14ac:dyDescent="0.35">
      <c r="A23" s="300" t="s">
        <v>149</v>
      </c>
      <c r="B23" s="303" t="s">
        <v>278</v>
      </c>
      <c r="C23" s="299" t="s">
        <v>279</v>
      </c>
      <c r="D23" s="302"/>
      <c r="E23" s="304">
        <v>3.1200592500000068E-2</v>
      </c>
      <c r="F23" s="304">
        <v>3.1200592500000068E-2</v>
      </c>
      <c r="G23" s="304">
        <v>3.1200592500000068E-2</v>
      </c>
      <c r="H23" s="304">
        <v>3.1200592500000068E-2</v>
      </c>
      <c r="I23" s="304">
        <v>3.1200592500000068E-2</v>
      </c>
    </row>
    <row r="24" spans="1:9" x14ac:dyDescent="0.35">
      <c r="A24" s="300" t="s">
        <v>149</v>
      </c>
      <c r="B24" s="303" t="s">
        <v>280</v>
      </c>
      <c r="C24" s="299" t="s">
        <v>281</v>
      </c>
      <c r="D24" s="302"/>
      <c r="E24" s="304">
        <v>3.1200592500000068E-2</v>
      </c>
      <c r="F24" s="304">
        <v>3.1200592500000068E-2</v>
      </c>
      <c r="G24" s="304">
        <v>3.1200592500000068E-2</v>
      </c>
      <c r="H24" s="304">
        <v>3.1200592500000068E-2</v>
      </c>
      <c r="I24" s="304">
        <v>3.1200592500000068E-2</v>
      </c>
    </row>
    <row r="25" spans="1:9" x14ac:dyDescent="0.35">
      <c r="A25" s="300" t="s">
        <v>149</v>
      </c>
      <c r="B25" s="303" t="s">
        <v>282</v>
      </c>
      <c r="C25" s="299" t="s">
        <v>283</v>
      </c>
      <c r="D25" s="302"/>
      <c r="E25" s="304">
        <v>3.1200592500000068E-2</v>
      </c>
      <c r="F25" s="304">
        <v>3.1200592500000068E-2</v>
      </c>
      <c r="G25" s="304">
        <v>3.1200592500000068E-2</v>
      </c>
      <c r="H25" s="304">
        <v>3.1200592500000068E-2</v>
      </c>
      <c r="I25" s="304">
        <v>3.1200592500000068E-2</v>
      </c>
    </row>
    <row r="27" spans="1:9" x14ac:dyDescent="0.35">
      <c r="A27" s="300" t="s">
        <v>151</v>
      </c>
      <c r="B27" s="303" t="s">
        <v>274</v>
      </c>
      <c r="C27" s="299" t="s">
        <v>275</v>
      </c>
      <c r="D27" s="302"/>
      <c r="E27" s="304">
        <v>2.9195763820156317E-2</v>
      </c>
      <c r="F27" s="304">
        <v>2.9195763820156317E-2</v>
      </c>
      <c r="G27" s="304">
        <v>2.9195763820156317E-2</v>
      </c>
      <c r="H27" s="304">
        <v>2.9195763820156317E-2</v>
      </c>
      <c r="I27" s="304">
        <v>2.9195763820156317E-2</v>
      </c>
    </row>
    <row r="28" spans="1:9" x14ac:dyDescent="0.35">
      <c r="A28" s="300" t="s">
        <v>151</v>
      </c>
      <c r="B28" s="303" t="s">
        <v>276</v>
      </c>
      <c r="C28" s="299" t="s">
        <v>277</v>
      </c>
      <c r="D28" s="302"/>
      <c r="E28" s="304">
        <v>2.9195763820156317E-2</v>
      </c>
      <c r="F28" s="304">
        <v>2.9195763820156317E-2</v>
      </c>
      <c r="G28" s="304">
        <v>2.9195763820156317E-2</v>
      </c>
      <c r="H28" s="304">
        <v>2.9195763820156317E-2</v>
      </c>
      <c r="I28" s="304">
        <v>2.9195763820156317E-2</v>
      </c>
    </row>
    <row r="29" spans="1:9" x14ac:dyDescent="0.35">
      <c r="A29" s="300" t="s">
        <v>151</v>
      </c>
      <c r="B29" s="303" t="s">
        <v>278</v>
      </c>
      <c r="C29" s="299" t="s">
        <v>279</v>
      </c>
      <c r="D29" s="302"/>
      <c r="E29" s="304">
        <v>2.9195763820156317E-2</v>
      </c>
      <c r="F29" s="304">
        <v>2.9195763820156317E-2</v>
      </c>
      <c r="G29" s="304">
        <v>2.9195763820156317E-2</v>
      </c>
      <c r="H29" s="304">
        <v>2.9195763820156317E-2</v>
      </c>
      <c r="I29" s="304">
        <v>2.9195763820156317E-2</v>
      </c>
    </row>
    <row r="30" spans="1:9" x14ac:dyDescent="0.35">
      <c r="A30" s="300" t="s">
        <v>151</v>
      </c>
      <c r="B30" s="303" t="s">
        <v>280</v>
      </c>
      <c r="C30" s="299" t="s">
        <v>281</v>
      </c>
      <c r="D30" s="302"/>
      <c r="E30" s="304">
        <v>2.9195763820156317E-2</v>
      </c>
      <c r="F30" s="304">
        <v>2.9195763820156317E-2</v>
      </c>
      <c r="G30" s="304">
        <v>2.9195763820156317E-2</v>
      </c>
      <c r="H30" s="304">
        <v>2.9195763820156317E-2</v>
      </c>
      <c r="I30" s="304">
        <v>2.9195763820156317E-2</v>
      </c>
    </row>
    <row r="31" spans="1:9" x14ac:dyDescent="0.35">
      <c r="A31" s="300" t="s">
        <v>151</v>
      </c>
      <c r="B31" s="303" t="s">
        <v>282</v>
      </c>
      <c r="C31" s="299" t="s">
        <v>283</v>
      </c>
      <c r="D31" s="302"/>
      <c r="E31" s="304">
        <v>2.9195763820156317E-2</v>
      </c>
      <c r="F31" s="304">
        <v>2.9195763820156317E-2</v>
      </c>
      <c r="G31" s="304">
        <v>2.9195763820156317E-2</v>
      </c>
      <c r="H31" s="304">
        <v>2.9195763820156317E-2</v>
      </c>
      <c r="I31" s="304">
        <v>2.9195763820156317E-2</v>
      </c>
    </row>
    <row r="33" spans="1:9" x14ac:dyDescent="0.35">
      <c r="A33" s="300" t="s">
        <v>155</v>
      </c>
      <c r="B33" s="303" t="s">
        <v>274</v>
      </c>
      <c r="C33" s="299" t="s">
        <v>275</v>
      </c>
      <c r="D33" s="302"/>
      <c r="E33" s="304">
        <v>2.9195763820156317E-2</v>
      </c>
      <c r="F33" s="304">
        <v>2.9195763820156317E-2</v>
      </c>
      <c r="G33" s="304">
        <v>2.9195763820156317E-2</v>
      </c>
      <c r="H33" s="304">
        <v>2.9195763820156317E-2</v>
      </c>
      <c r="I33" s="304">
        <v>2.9195763820156317E-2</v>
      </c>
    </row>
    <row r="34" spans="1:9" x14ac:dyDescent="0.35">
      <c r="A34" s="300" t="s">
        <v>155</v>
      </c>
      <c r="B34" s="303" t="s">
        <v>276</v>
      </c>
      <c r="C34" s="299" t="s">
        <v>277</v>
      </c>
      <c r="D34" s="302"/>
      <c r="E34" s="304">
        <v>2.9195763820156317E-2</v>
      </c>
      <c r="F34" s="304">
        <v>2.9195763820156317E-2</v>
      </c>
      <c r="G34" s="304">
        <v>2.9195763820156317E-2</v>
      </c>
      <c r="H34" s="304">
        <v>2.9195763820156317E-2</v>
      </c>
      <c r="I34" s="304">
        <v>2.9195763820156317E-2</v>
      </c>
    </row>
    <row r="35" spans="1:9" x14ac:dyDescent="0.35">
      <c r="A35" s="300" t="s">
        <v>155</v>
      </c>
      <c r="B35" s="303" t="s">
        <v>278</v>
      </c>
      <c r="C35" s="299" t="s">
        <v>279</v>
      </c>
      <c r="D35" s="302"/>
      <c r="E35" s="304">
        <v>2.9195763820156317E-2</v>
      </c>
      <c r="F35" s="304">
        <v>2.9195763820156317E-2</v>
      </c>
      <c r="G35" s="304">
        <v>2.9195763820156317E-2</v>
      </c>
      <c r="H35" s="304">
        <v>2.9195763820156317E-2</v>
      </c>
      <c r="I35" s="304">
        <v>2.9195763820156317E-2</v>
      </c>
    </row>
    <row r="36" spans="1:9" x14ac:dyDescent="0.35">
      <c r="A36" s="300" t="s">
        <v>155</v>
      </c>
      <c r="B36" s="303" t="s">
        <v>280</v>
      </c>
      <c r="C36" s="299" t="s">
        <v>281</v>
      </c>
      <c r="D36" s="302"/>
      <c r="E36" s="304">
        <v>2.9195763820156317E-2</v>
      </c>
      <c r="F36" s="304">
        <v>2.9195763820156317E-2</v>
      </c>
      <c r="G36" s="304">
        <v>2.9195763820156317E-2</v>
      </c>
      <c r="H36" s="304">
        <v>2.9195763820156317E-2</v>
      </c>
      <c r="I36" s="304">
        <v>2.9195763820156317E-2</v>
      </c>
    </row>
    <row r="37" spans="1:9" x14ac:dyDescent="0.35">
      <c r="A37" s="300" t="s">
        <v>155</v>
      </c>
      <c r="B37" s="303" t="s">
        <v>282</v>
      </c>
      <c r="C37" s="299" t="s">
        <v>283</v>
      </c>
      <c r="D37" s="302"/>
      <c r="E37" s="304">
        <v>2.9195763820156317E-2</v>
      </c>
      <c r="F37" s="304">
        <v>2.9195763820156317E-2</v>
      </c>
      <c r="G37" s="304">
        <v>2.9195763820156317E-2</v>
      </c>
      <c r="H37" s="304">
        <v>2.9195763820156317E-2</v>
      </c>
      <c r="I37" s="304">
        <v>2.9195763820156317E-2</v>
      </c>
    </row>
    <row r="39" spans="1:9" x14ac:dyDescent="0.35">
      <c r="A39" s="300" t="s">
        <v>153</v>
      </c>
      <c r="B39" s="303" t="s">
        <v>274</v>
      </c>
      <c r="C39" s="299" t="s">
        <v>275</v>
      </c>
      <c r="D39" s="302"/>
      <c r="E39" s="304">
        <v>2.9195763820156317E-2</v>
      </c>
      <c r="F39" s="304">
        <v>2.9195763820156317E-2</v>
      </c>
      <c r="G39" s="304">
        <v>2.9195763820156317E-2</v>
      </c>
      <c r="H39" s="304">
        <v>2.9195763820156317E-2</v>
      </c>
      <c r="I39" s="304">
        <v>2.9195763820156317E-2</v>
      </c>
    </row>
    <row r="40" spans="1:9" x14ac:dyDescent="0.35">
      <c r="A40" s="300" t="s">
        <v>153</v>
      </c>
      <c r="B40" s="303" t="s">
        <v>276</v>
      </c>
      <c r="C40" s="299" t="s">
        <v>277</v>
      </c>
      <c r="D40" s="302"/>
      <c r="E40" s="304">
        <v>2.9195763820156317E-2</v>
      </c>
      <c r="F40" s="304">
        <v>2.9195763820156317E-2</v>
      </c>
      <c r="G40" s="304">
        <v>2.9195763820156317E-2</v>
      </c>
      <c r="H40" s="304">
        <v>2.9195763820156317E-2</v>
      </c>
      <c r="I40" s="304">
        <v>2.9195763820156317E-2</v>
      </c>
    </row>
    <row r="41" spans="1:9" x14ac:dyDescent="0.35">
      <c r="A41" s="300" t="s">
        <v>153</v>
      </c>
      <c r="B41" s="303" t="s">
        <v>278</v>
      </c>
      <c r="C41" s="299" t="s">
        <v>279</v>
      </c>
      <c r="D41" s="302"/>
      <c r="E41" s="304">
        <v>2.9195763820156317E-2</v>
      </c>
      <c r="F41" s="304">
        <v>2.9195763820156317E-2</v>
      </c>
      <c r="G41" s="304">
        <v>2.9195763820156317E-2</v>
      </c>
      <c r="H41" s="304">
        <v>2.9195763820156317E-2</v>
      </c>
      <c r="I41" s="304">
        <v>2.9195763820156317E-2</v>
      </c>
    </row>
    <row r="42" spans="1:9" x14ac:dyDescent="0.35">
      <c r="A42" s="300" t="s">
        <v>153</v>
      </c>
      <c r="B42" s="303" t="s">
        <v>280</v>
      </c>
      <c r="C42" s="299" t="s">
        <v>281</v>
      </c>
      <c r="D42" s="302"/>
      <c r="E42" s="304">
        <v>2.9195763820156317E-2</v>
      </c>
      <c r="F42" s="304">
        <v>2.9195763820156317E-2</v>
      </c>
      <c r="G42" s="304">
        <v>2.9195763820156317E-2</v>
      </c>
      <c r="H42" s="304">
        <v>2.9195763820156317E-2</v>
      </c>
      <c r="I42" s="304">
        <v>2.9195763820156317E-2</v>
      </c>
    </row>
    <row r="43" spans="1:9" x14ac:dyDescent="0.35">
      <c r="A43" s="300" t="s">
        <v>153</v>
      </c>
      <c r="B43" s="303" t="s">
        <v>282</v>
      </c>
      <c r="C43" s="299" t="s">
        <v>283</v>
      </c>
      <c r="D43" s="302"/>
      <c r="E43" s="304">
        <v>2.9195763820156317E-2</v>
      </c>
      <c r="F43" s="304">
        <v>2.9195763820156317E-2</v>
      </c>
      <c r="G43" s="304">
        <v>2.9195763820156317E-2</v>
      </c>
      <c r="H43" s="304">
        <v>2.9195763820156317E-2</v>
      </c>
      <c r="I43" s="304">
        <v>2.9195763820156317E-2</v>
      </c>
    </row>
    <row r="45" spans="1:9" x14ac:dyDescent="0.35">
      <c r="A45" s="300" t="s">
        <v>157</v>
      </c>
      <c r="B45" s="303" t="s">
        <v>274</v>
      </c>
      <c r="C45" s="299" t="s">
        <v>275</v>
      </c>
      <c r="D45" s="302"/>
      <c r="E45" s="304">
        <v>2.9195763820156317E-2</v>
      </c>
      <c r="F45" s="304">
        <v>2.9195763820156317E-2</v>
      </c>
      <c r="G45" s="304">
        <v>2.9195763820156317E-2</v>
      </c>
      <c r="H45" s="304">
        <v>2.9195763820156317E-2</v>
      </c>
      <c r="I45" s="304">
        <v>2.9195763820156317E-2</v>
      </c>
    </row>
    <row r="46" spans="1:9" x14ac:dyDescent="0.35">
      <c r="A46" s="300" t="s">
        <v>157</v>
      </c>
      <c r="B46" s="303" t="s">
        <v>276</v>
      </c>
      <c r="C46" s="299" t="s">
        <v>277</v>
      </c>
      <c r="D46" s="302"/>
      <c r="E46" s="304">
        <v>2.9195763820156317E-2</v>
      </c>
      <c r="F46" s="304">
        <v>2.9195763820156317E-2</v>
      </c>
      <c r="G46" s="304">
        <v>2.9195763820156317E-2</v>
      </c>
      <c r="H46" s="304">
        <v>2.9195763820156317E-2</v>
      </c>
      <c r="I46" s="304">
        <v>2.9195763820156317E-2</v>
      </c>
    </row>
    <row r="47" spans="1:9" x14ac:dyDescent="0.35">
      <c r="A47" s="300" t="s">
        <v>157</v>
      </c>
      <c r="B47" s="303" t="s">
        <v>278</v>
      </c>
      <c r="C47" s="299" t="s">
        <v>279</v>
      </c>
      <c r="D47" s="302"/>
      <c r="E47" s="304">
        <v>2.9195763820156317E-2</v>
      </c>
      <c r="F47" s="304">
        <v>2.9195763820156317E-2</v>
      </c>
      <c r="G47" s="304">
        <v>2.9195763820156317E-2</v>
      </c>
      <c r="H47" s="304">
        <v>2.9195763820156317E-2</v>
      </c>
      <c r="I47" s="304">
        <v>2.9195763820156317E-2</v>
      </c>
    </row>
    <row r="48" spans="1:9" x14ac:dyDescent="0.35">
      <c r="A48" s="300" t="s">
        <v>157</v>
      </c>
      <c r="B48" s="303" t="s">
        <v>280</v>
      </c>
      <c r="C48" s="299" t="s">
        <v>281</v>
      </c>
      <c r="D48" s="302"/>
      <c r="E48" s="304">
        <v>2.9195763820156317E-2</v>
      </c>
      <c r="F48" s="304">
        <v>2.9195763820156317E-2</v>
      </c>
      <c r="G48" s="304">
        <v>2.9195763820156317E-2</v>
      </c>
      <c r="H48" s="304">
        <v>2.9195763820156317E-2</v>
      </c>
      <c r="I48" s="304">
        <v>2.9195763820156317E-2</v>
      </c>
    </row>
    <row r="49" spans="1:9" x14ac:dyDescent="0.35">
      <c r="A49" s="300" t="s">
        <v>157</v>
      </c>
      <c r="B49" s="303" t="s">
        <v>282</v>
      </c>
      <c r="C49" s="299" t="s">
        <v>283</v>
      </c>
      <c r="D49" s="302"/>
      <c r="E49" s="304">
        <v>2.9195763820156317E-2</v>
      </c>
      <c r="F49" s="304">
        <v>2.9195763820156317E-2</v>
      </c>
      <c r="G49" s="304">
        <v>2.9195763820156317E-2</v>
      </c>
      <c r="H49" s="304">
        <v>2.9195763820156317E-2</v>
      </c>
      <c r="I49" s="304">
        <v>2.9195763820156317E-2</v>
      </c>
    </row>
    <row r="51" spans="1:9" x14ac:dyDescent="0.35">
      <c r="A51" s="300" t="s">
        <v>159</v>
      </c>
      <c r="B51" s="303" t="s">
        <v>274</v>
      </c>
      <c r="C51" s="299" t="s">
        <v>275</v>
      </c>
      <c r="D51" s="302"/>
      <c r="E51" s="304">
        <v>2.9195763820156317E-2</v>
      </c>
      <c r="F51" s="304">
        <v>2.9195763820156317E-2</v>
      </c>
      <c r="G51" s="304">
        <v>2.9195763820156317E-2</v>
      </c>
      <c r="H51" s="304">
        <v>2.9195763820156317E-2</v>
      </c>
      <c r="I51" s="304">
        <v>2.9195763820156317E-2</v>
      </c>
    </row>
    <row r="52" spans="1:9" x14ac:dyDescent="0.35">
      <c r="A52" s="300" t="s">
        <v>159</v>
      </c>
      <c r="B52" s="303" t="s">
        <v>276</v>
      </c>
      <c r="C52" s="299" t="s">
        <v>277</v>
      </c>
      <c r="D52" s="302"/>
      <c r="E52" s="304">
        <v>2.9195763820156317E-2</v>
      </c>
      <c r="F52" s="304">
        <v>2.9195763820156317E-2</v>
      </c>
      <c r="G52" s="304">
        <v>2.9195763820156317E-2</v>
      </c>
      <c r="H52" s="304">
        <v>2.9195763820156317E-2</v>
      </c>
      <c r="I52" s="304">
        <v>2.9195763820156317E-2</v>
      </c>
    </row>
    <row r="53" spans="1:9" x14ac:dyDescent="0.35">
      <c r="A53" s="300" t="s">
        <v>159</v>
      </c>
      <c r="B53" s="303" t="s">
        <v>278</v>
      </c>
      <c r="C53" s="299" t="s">
        <v>279</v>
      </c>
      <c r="D53" s="302"/>
      <c r="E53" s="304">
        <v>2.9195763820156317E-2</v>
      </c>
      <c r="F53" s="304">
        <v>2.9195763820156317E-2</v>
      </c>
      <c r="G53" s="304">
        <v>2.9195763820156317E-2</v>
      </c>
      <c r="H53" s="304">
        <v>2.9195763820156317E-2</v>
      </c>
      <c r="I53" s="304">
        <v>2.9195763820156317E-2</v>
      </c>
    </row>
    <row r="54" spans="1:9" x14ac:dyDescent="0.35">
      <c r="A54" s="300" t="s">
        <v>159</v>
      </c>
      <c r="B54" s="303" t="s">
        <v>280</v>
      </c>
      <c r="C54" s="299" t="s">
        <v>281</v>
      </c>
      <c r="D54" s="302"/>
      <c r="E54" s="304">
        <v>2.9195763820156317E-2</v>
      </c>
      <c r="F54" s="304">
        <v>2.9195763820156317E-2</v>
      </c>
      <c r="G54" s="304">
        <v>2.9195763820156317E-2</v>
      </c>
      <c r="H54" s="304">
        <v>2.9195763820156317E-2</v>
      </c>
      <c r="I54" s="304">
        <v>2.9195763820156317E-2</v>
      </c>
    </row>
    <row r="55" spans="1:9" x14ac:dyDescent="0.35">
      <c r="A55" s="300" t="s">
        <v>159</v>
      </c>
      <c r="B55" s="303" t="s">
        <v>282</v>
      </c>
      <c r="C55" s="299" t="s">
        <v>283</v>
      </c>
      <c r="D55" s="302"/>
      <c r="E55" s="304">
        <v>2.9195763820156317E-2</v>
      </c>
      <c r="F55" s="304">
        <v>2.9195763820156317E-2</v>
      </c>
      <c r="G55" s="304">
        <v>2.9195763820156317E-2</v>
      </c>
      <c r="H55" s="304">
        <v>2.9195763820156317E-2</v>
      </c>
      <c r="I55" s="304">
        <v>2.9195763820156317E-2</v>
      </c>
    </row>
    <row r="57" spans="1:9" x14ac:dyDescent="0.35">
      <c r="A57" s="300" t="s">
        <v>161</v>
      </c>
      <c r="B57" s="303" t="s">
        <v>274</v>
      </c>
      <c r="C57" s="299" t="s">
        <v>275</v>
      </c>
      <c r="D57" s="302"/>
      <c r="E57" s="304">
        <v>2.9195763820156317E-2</v>
      </c>
      <c r="F57" s="304">
        <v>2.9195763820156317E-2</v>
      </c>
      <c r="G57" s="304">
        <v>2.9195763820156317E-2</v>
      </c>
      <c r="H57" s="304">
        <v>2.9195763820156317E-2</v>
      </c>
      <c r="I57" s="304">
        <v>2.9195763820156317E-2</v>
      </c>
    </row>
    <row r="58" spans="1:9" x14ac:dyDescent="0.35">
      <c r="A58" s="300" t="s">
        <v>161</v>
      </c>
      <c r="B58" s="303" t="s">
        <v>276</v>
      </c>
      <c r="C58" s="299" t="s">
        <v>277</v>
      </c>
      <c r="D58" s="302"/>
      <c r="E58" s="304">
        <v>2.9195763820156317E-2</v>
      </c>
      <c r="F58" s="304">
        <v>2.9195763820156317E-2</v>
      </c>
      <c r="G58" s="304">
        <v>2.9195763820156317E-2</v>
      </c>
      <c r="H58" s="304">
        <v>2.9195763820156317E-2</v>
      </c>
      <c r="I58" s="304">
        <v>2.9195763820156317E-2</v>
      </c>
    </row>
    <row r="59" spans="1:9" x14ac:dyDescent="0.35">
      <c r="A59" s="300" t="s">
        <v>161</v>
      </c>
      <c r="B59" s="303" t="s">
        <v>278</v>
      </c>
      <c r="C59" s="299" t="s">
        <v>279</v>
      </c>
      <c r="D59" s="302"/>
      <c r="E59" s="304">
        <v>2.9195763820156317E-2</v>
      </c>
      <c r="F59" s="304">
        <v>2.9195763820156317E-2</v>
      </c>
      <c r="G59" s="304">
        <v>2.9195763820156317E-2</v>
      </c>
      <c r="H59" s="304">
        <v>2.9195763820156317E-2</v>
      </c>
      <c r="I59" s="304">
        <v>2.9195763820156317E-2</v>
      </c>
    </row>
    <row r="60" spans="1:9" x14ac:dyDescent="0.35">
      <c r="A60" s="300" t="s">
        <v>161</v>
      </c>
      <c r="B60" s="303" t="s">
        <v>280</v>
      </c>
      <c r="C60" s="299" t="s">
        <v>281</v>
      </c>
      <c r="D60" s="302"/>
      <c r="E60" s="304">
        <v>2.9195763820156317E-2</v>
      </c>
      <c r="F60" s="304">
        <v>2.9195763820156317E-2</v>
      </c>
      <c r="G60" s="304">
        <v>2.9195763820156317E-2</v>
      </c>
      <c r="H60" s="304">
        <v>2.9195763820156317E-2</v>
      </c>
      <c r="I60" s="304">
        <v>2.9195763820156317E-2</v>
      </c>
    </row>
    <row r="61" spans="1:9" x14ac:dyDescent="0.35">
      <c r="A61" s="300" t="s">
        <v>161</v>
      </c>
      <c r="B61" s="303" t="s">
        <v>282</v>
      </c>
      <c r="C61" s="299" t="s">
        <v>283</v>
      </c>
      <c r="D61" s="302"/>
      <c r="E61" s="304">
        <v>2.9195763820156317E-2</v>
      </c>
      <c r="F61" s="304">
        <v>2.9195763820156317E-2</v>
      </c>
      <c r="G61" s="304">
        <v>2.9195763820156317E-2</v>
      </c>
      <c r="H61" s="304">
        <v>2.9195763820156317E-2</v>
      </c>
      <c r="I61" s="304">
        <v>2.9195763820156317E-2</v>
      </c>
    </row>
    <row r="63" spans="1:9" x14ac:dyDescent="0.35">
      <c r="A63" s="300" t="s">
        <v>163</v>
      </c>
      <c r="B63" s="303" t="s">
        <v>274</v>
      </c>
      <c r="C63" s="299" t="s">
        <v>275</v>
      </c>
      <c r="D63" s="302"/>
      <c r="E63" s="304">
        <v>3.1200592500000068E-2</v>
      </c>
      <c r="F63" s="304">
        <v>3.1200592500000068E-2</v>
      </c>
      <c r="G63" s="304">
        <v>3.1200592500000068E-2</v>
      </c>
      <c r="H63" s="304">
        <v>3.1200592500000068E-2</v>
      </c>
      <c r="I63" s="304">
        <v>3.1200592500000068E-2</v>
      </c>
    </row>
    <row r="64" spans="1:9" x14ac:dyDescent="0.35">
      <c r="A64" s="300" t="s">
        <v>163</v>
      </c>
      <c r="B64" s="303" t="s">
        <v>276</v>
      </c>
      <c r="C64" s="299" t="s">
        <v>277</v>
      </c>
      <c r="D64" s="302"/>
      <c r="E64" s="304">
        <v>3.1200592500000068E-2</v>
      </c>
      <c r="F64" s="304">
        <v>3.1200592500000068E-2</v>
      </c>
      <c r="G64" s="304">
        <v>3.1200592500000068E-2</v>
      </c>
      <c r="H64" s="304">
        <v>3.1200592500000068E-2</v>
      </c>
      <c r="I64" s="304">
        <v>3.1200592500000068E-2</v>
      </c>
    </row>
    <row r="65" spans="1:9" x14ac:dyDescent="0.35">
      <c r="A65" s="300" t="s">
        <v>163</v>
      </c>
      <c r="B65" s="303" t="s">
        <v>278</v>
      </c>
      <c r="C65" s="299" t="s">
        <v>279</v>
      </c>
      <c r="D65" s="302"/>
      <c r="E65" s="304">
        <v>3.1200592500000068E-2</v>
      </c>
      <c r="F65" s="304">
        <v>3.1200592500000068E-2</v>
      </c>
      <c r="G65" s="304">
        <v>3.1200592500000068E-2</v>
      </c>
      <c r="H65" s="304">
        <v>3.1200592500000068E-2</v>
      </c>
      <c r="I65" s="304">
        <v>3.1200592500000068E-2</v>
      </c>
    </row>
    <row r="66" spans="1:9" x14ac:dyDescent="0.35">
      <c r="A66" s="300" t="s">
        <v>163</v>
      </c>
      <c r="B66" s="303" t="s">
        <v>280</v>
      </c>
      <c r="C66" s="299" t="s">
        <v>281</v>
      </c>
      <c r="D66" s="302"/>
      <c r="E66" s="304">
        <v>3.1200592500000068E-2</v>
      </c>
      <c r="F66" s="304">
        <v>3.1200592500000068E-2</v>
      </c>
      <c r="G66" s="304">
        <v>3.1200592500000068E-2</v>
      </c>
      <c r="H66" s="304">
        <v>3.1200592500000068E-2</v>
      </c>
      <c r="I66" s="304">
        <v>3.1200592500000068E-2</v>
      </c>
    </row>
    <row r="67" spans="1:9" x14ac:dyDescent="0.35">
      <c r="A67" s="300" t="s">
        <v>163</v>
      </c>
      <c r="B67" s="303" t="s">
        <v>282</v>
      </c>
      <c r="C67" s="299" t="s">
        <v>283</v>
      </c>
      <c r="D67" s="302"/>
      <c r="E67" s="304">
        <v>3.1200592500000068E-2</v>
      </c>
      <c r="F67" s="304">
        <v>3.1200592500000068E-2</v>
      </c>
      <c r="G67" s="304">
        <v>3.1200592500000068E-2</v>
      </c>
      <c r="H67" s="304">
        <v>3.1200592500000068E-2</v>
      </c>
      <c r="I67" s="304">
        <v>3.1200592500000068E-2</v>
      </c>
    </row>
    <row r="69" spans="1:9" x14ac:dyDescent="0.35">
      <c r="A69" s="300" t="s">
        <v>165</v>
      </c>
      <c r="B69" s="303" t="s">
        <v>274</v>
      </c>
      <c r="C69" s="299" t="s">
        <v>275</v>
      </c>
      <c r="D69" s="302"/>
      <c r="E69" s="304">
        <v>2.9195763820156317E-2</v>
      </c>
      <c r="F69" s="304">
        <v>2.9195763820156317E-2</v>
      </c>
      <c r="G69" s="304">
        <v>2.9195763820156317E-2</v>
      </c>
      <c r="H69" s="304">
        <v>2.9195763820156317E-2</v>
      </c>
      <c r="I69" s="304">
        <v>2.9195763820156317E-2</v>
      </c>
    </row>
    <row r="70" spans="1:9" x14ac:dyDescent="0.35">
      <c r="A70" s="300" t="s">
        <v>165</v>
      </c>
      <c r="B70" s="303" t="s">
        <v>276</v>
      </c>
      <c r="C70" s="299" t="s">
        <v>277</v>
      </c>
      <c r="D70" s="302"/>
      <c r="E70" s="304">
        <v>2.9195763820156317E-2</v>
      </c>
      <c r="F70" s="304">
        <v>2.9195763820156317E-2</v>
      </c>
      <c r="G70" s="304">
        <v>2.9195763820156317E-2</v>
      </c>
      <c r="H70" s="304">
        <v>2.9195763820156317E-2</v>
      </c>
      <c r="I70" s="304">
        <v>2.9195763820156317E-2</v>
      </c>
    </row>
    <row r="71" spans="1:9" x14ac:dyDescent="0.35">
      <c r="A71" s="300" t="s">
        <v>165</v>
      </c>
      <c r="B71" s="303" t="s">
        <v>278</v>
      </c>
      <c r="C71" s="299" t="s">
        <v>279</v>
      </c>
      <c r="D71" s="302"/>
      <c r="E71" s="304">
        <v>2.9195763820156317E-2</v>
      </c>
      <c r="F71" s="304">
        <v>2.9195763820156317E-2</v>
      </c>
      <c r="G71" s="304">
        <v>2.9195763820156317E-2</v>
      </c>
      <c r="H71" s="304">
        <v>2.9195763820156317E-2</v>
      </c>
      <c r="I71" s="304">
        <v>2.9195763820156317E-2</v>
      </c>
    </row>
    <row r="72" spans="1:9" x14ac:dyDescent="0.35">
      <c r="A72" s="300" t="s">
        <v>165</v>
      </c>
      <c r="B72" s="303" t="s">
        <v>280</v>
      </c>
      <c r="C72" s="299" t="s">
        <v>281</v>
      </c>
      <c r="D72" s="302"/>
      <c r="E72" s="304">
        <v>2.9195763820156317E-2</v>
      </c>
      <c r="F72" s="304">
        <v>2.9195763820156317E-2</v>
      </c>
      <c r="G72" s="304">
        <v>2.9195763820156317E-2</v>
      </c>
      <c r="H72" s="304">
        <v>2.9195763820156317E-2</v>
      </c>
      <c r="I72" s="304">
        <v>2.9195763820156317E-2</v>
      </c>
    </row>
    <row r="73" spans="1:9" x14ac:dyDescent="0.35">
      <c r="A73" s="300" t="s">
        <v>165</v>
      </c>
      <c r="B73" s="303" t="s">
        <v>282</v>
      </c>
      <c r="C73" s="299" t="s">
        <v>283</v>
      </c>
      <c r="D73" s="302"/>
      <c r="E73" s="304">
        <v>2.9195763820156317E-2</v>
      </c>
      <c r="F73" s="304">
        <v>2.9195763820156317E-2</v>
      </c>
      <c r="G73" s="304">
        <v>2.9195763820156317E-2</v>
      </c>
      <c r="H73" s="304">
        <v>2.9195763820156317E-2</v>
      </c>
      <c r="I73" s="304">
        <v>2.9195763820156317E-2</v>
      </c>
    </row>
    <row r="75" spans="1:9" x14ac:dyDescent="0.35">
      <c r="A75" s="300" t="s">
        <v>167</v>
      </c>
      <c r="B75" s="303" t="s">
        <v>274</v>
      </c>
      <c r="C75" s="299" t="s">
        <v>275</v>
      </c>
      <c r="D75" s="302"/>
      <c r="E75" s="304">
        <v>3.2944792499999931E-2</v>
      </c>
      <c r="F75" s="304">
        <v>3.2944792499999931E-2</v>
      </c>
      <c r="G75" s="304">
        <v>3.2944792499999931E-2</v>
      </c>
      <c r="H75" s="304">
        <v>3.2944792499999931E-2</v>
      </c>
      <c r="I75" s="304">
        <v>3.2944792499999931E-2</v>
      </c>
    </row>
    <row r="76" spans="1:9" x14ac:dyDescent="0.35">
      <c r="A76" s="300" t="s">
        <v>167</v>
      </c>
      <c r="B76" s="303" t="s">
        <v>276</v>
      </c>
      <c r="C76" s="299" t="s">
        <v>277</v>
      </c>
      <c r="D76" s="302"/>
      <c r="E76" s="304">
        <v>3.2944792499999931E-2</v>
      </c>
      <c r="F76" s="304">
        <v>3.2944792499999931E-2</v>
      </c>
      <c r="G76" s="304">
        <v>3.2944792499999931E-2</v>
      </c>
      <c r="H76" s="304">
        <v>3.2944792499999931E-2</v>
      </c>
      <c r="I76" s="304">
        <v>3.2944792499999931E-2</v>
      </c>
    </row>
    <row r="77" spans="1:9" x14ac:dyDescent="0.35">
      <c r="A77" s="300" t="s">
        <v>167</v>
      </c>
      <c r="B77" s="303" t="s">
        <v>278</v>
      </c>
      <c r="C77" s="299" t="s">
        <v>279</v>
      </c>
      <c r="D77" s="302"/>
      <c r="E77" s="304">
        <v>3.2944792499999931E-2</v>
      </c>
      <c r="F77" s="304">
        <v>3.2944792499999931E-2</v>
      </c>
      <c r="G77" s="304">
        <v>3.2944792499999931E-2</v>
      </c>
      <c r="H77" s="304">
        <v>3.2944792499999931E-2</v>
      </c>
      <c r="I77" s="304">
        <v>3.2944792499999931E-2</v>
      </c>
    </row>
    <row r="78" spans="1:9" x14ac:dyDescent="0.35">
      <c r="A78" s="300" t="s">
        <v>167</v>
      </c>
      <c r="B78" s="303" t="s">
        <v>280</v>
      </c>
      <c r="C78" s="299" t="s">
        <v>281</v>
      </c>
      <c r="D78" s="302"/>
      <c r="E78" s="304">
        <v>3.2944792499999931E-2</v>
      </c>
      <c r="F78" s="304">
        <v>3.2944792499999931E-2</v>
      </c>
      <c r="G78" s="304">
        <v>3.2944792499999931E-2</v>
      </c>
      <c r="H78" s="304">
        <v>3.2944792499999931E-2</v>
      </c>
      <c r="I78" s="304">
        <v>3.2944792499999931E-2</v>
      </c>
    </row>
    <row r="79" spans="1:9" x14ac:dyDescent="0.35">
      <c r="A79" s="300" t="s">
        <v>167</v>
      </c>
      <c r="B79" s="303" t="s">
        <v>282</v>
      </c>
      <c r="C79" s="299" t="s">
        <v>283</v>
      </c>
      <c r="D79" s="302"/>
      <c r="E79" s="304">
        <v>3.2944792499999931E-2</v>
      </c>
      <c r="F79" s="304">
        <v>3.2944792499999931E-2</v>
      </c>
      <c r="G79" s="304">
        <v>3.2944792499999931E-2</v>
      </c>
      <c r="H79" s="304">
        <v>3.2944792499999931E-2</v>
      </c>
      <c r="I79" s="304">
        <v>3.2944792499999931E-2</v>
      </c>
    </row>
    <row r="81" spans="1:9" x14ac:dyDescent="0.35">
      <c r="A81" s="300" t="s">
        <v>169</v>
      </c>
      <c r="B81" s="303" t="s">
        <v>274</v>
      </c>
      <c r="C81" s="299" t="s">
        <v>275</v>
      </c>
      <c r="D81" s="302"/>
      <c r="E81" s="304">
        <v>3.1136940290744652E-2</v>
      </c>
      <c r="F81" s="304">
        <v>3.1136940290744652E-2</v>
      </c>
      <c r="G81" s="304">
        <v>3.1136940290744652E-2</v>
      </c>
      <c r="H81" s="304">
        <v>3.1136940290744652E-2</v>
      </c>
      <c r="I81" s="304">
        <v>3.1136940290744652E-2</v>
      </c>
    </row>
    <row r="82" spans="1:9" x14ac:dyDescent="0.35">
      <c r="A82" s="300" t="s">
        <v>169</v>
      </c>
      <c r="B82" s="303" t="s">
        <v>276</v>
      </c>
      <c r="C82" s="299" t="s">
        <v>277</v>
      </c>
      <c r="D82" s="302"/>
      <c r="E82" s="304">
        <v>3.1136940290744652E-2</v>
      </c>
      <c r="F82" s="304">
        <v>3.1136940290744652E-2</v>
      </c>
      <c r="G82" s="304">
        <v>3.1136940290744652E-2</v>
      </c>
      <c r="H82" s="304">
        <v>3.1136940290744652E-2</v>
      </c>
      <c r="I82" s="304">
        <v>3.1136940290744652E-2</v>
      </c>
    </row>
    <row r="83" spans="1:9" x14ac:dyDescent="0.35">
      <c r="A83" s="300" t="s">
        <v>169</v>
      </c>
      <c r="B83" s="303" t="s">
        <v>278</v>
      </c>
      <c r="C83" s="299" t="s">
        <v>279</v>
      </c>
      <c r="D83" s="302"/>
      <c r="E83" s="304">
        <v>2.9195763820156317E-2</v>
      </c>
      <c r="F83" s="304">
        <v>2.9195763820156317E-2</v>
      </c>
      <c r="G83" s="304">
        <v>2.9195763820156317E-2</v>
      </c>
      <c r="H83" s="304">
        <v>2.9195763820156317E-2</v>
      </c>
      <c r="I83" s="304">
        <v>2.9195763820156317E-2</v>
      </c>
    </row>
    <row r="84" spans="1:9" x14ac:dyDescent="0.35">
      <c r="A84" s="300" t="s">
        <v>169</v>
      </c>
      <c r="B84" s="303" t="s">
        <v>280</v>
      </c>
      <c r="C84" s="299" t="s">
        <v>281</v>
      </c>
      <c r="D84" s="302"/>
      <c r="E84" s="304">
        <v>2.9195763820156317E-2</v>
      </c>
      <c r="F84" s="304">
        <v>2.9195763820156317E-2</v>
      </c>
      <c r="G84" s="304">
        <v>2.9195763820156317E-2</v>
      </c>
      <c r="H84" s="304">
        <v>2.9195763820156317E-2</v>
      </c>
      <c r="I84" s="304">
        <v>2.9195763820156317E-2</v>
      </c>
    </row>
    <row r="85" spans="1:9" x14ac:dyDescent="0.35">
      <c r="A85" s="300" t="s">
        <v>169</v>
      </c>
      <c r="B85" s="303" t="s">
        <v>282</v>
      </c>
      <c r="C85" s="299" t="s">
        <v>283</v>
      </c>
      <c r="D85" s="302"/>
      <c r="E85" s="304">
        <v>2.9195763820156317E-2</v>
      </c>
      <c r="F85" s="304">
        <v>2.9195763820156317E-2</v>
      </c>
      <c r="G85" s="304">
        <v>2.9195763820156317E-2</v>
      </c>
      <c r="H85" s="304">
        <v>2.9195763820156317E-2</v>
      </c>
      <c r="I85" s="304">
        <v>2.9195763820156317E-2</v>
      </c>
    </row>
    <row r="87" spans="1:9" x14ac:dyDescent="0.35">
      <c r="A87" s="300" t="s">
        <v>173</v>
      </c>
      <c r="B87" s="303" t="s">
        <v>274</v>
      </c>
      <c r="C87" s="299" t="s">
        <v>275</v>
      </c>
      <c r="D87" s="302"/>
      <c r="E87" s="304">
        <v>2.9195763820156317E-2</v>
      </c>
      <c r="F87" s="304">
        <v>2.9195763820156317E-2</v>
      </c>
      <c r="G87" s="304">
        <v>2.9195763820156317E-2</v>
      </c>
      <c r="H87" s="304">
        <v>2.9195763820156317E-2</v>
      </c>
      <c r="I87" s="304">
        <v>2.9195763820156317E-2</v>
      </c>
    </row>
    <row r="88" spans="1:9" x14ac:dyDescent="0.35">
      <c r="A88" s="300" t="s">
        <v>173</v>
      </c>
      <c r="B88" s="303" t="s">
        <v>276</v>
      </c>
      <c r="C88" s="299" t="s">
        <v>277</v>
      </c>
      <c r="D88" s="302"/>
      <c r="E88" s="304">
        <v>2.9195763820156317E-2</v>
      </c>
      <c r="F88" s="304">
        <v>2.9195763820156317E-2</v>
      </c>
      <c r="G88" s="304">
        <v>2.9195763820156317E-2</v>
      </c>
      <c r="H88" s="304">
        <v>2.9195763820156317E-2</v>
      </c>
      <c r="I88" s="304">
        <v>2.9195763820156317E-2</v>
      </c>
    </row>
    <row r="89" spans="1:9" x14ac:dyDescent="0.35">
      <c r="A89" s="300" t="s">
        <v>173</v>
      </c>
      <c r="B89" s="303" t="s">
        <v>278</v>
      </c>
      <c r="C89" s="299" t="s">
        <v>279</v>
      </c>
      <c r="D89" s="302"/>
      <c r="E89" s="304">
        <v>2.9195763820156317E-2</v>
      </c>
      <c r="F89" s="304">
        <v>2.9195763820156317E-2</v>
      </c>
      <c r="G89" s="304">
        <v>2.9195763820156317E-2</v>
      </c>
      <c r="H89" s="304">
        <v>2.9195763820156317E-2</v>
      </c>
      <c r="I89" s="304">
        <v>2.9195763820156317E-2</v>
      </c>
    </row>
    <row r="90" spans="1:9" x14ac:dyDescent="0.35">
      <c r="A90" s="300" t="s">
        <v>173</v>
      </c>
      <c r="B90" s="303" t="s">
        <v>280</v>
      </c>
      <c r="C90" s="299" t="s">
        <v>281</v>
      </c>
      <c r="D90" s="302"/>
      <c r="E90" s="304">
        <v>2.9195763820156317E-2</v>
      </c>
      <c r="F90" s="304">
        <v>2.9195763820156317E-2</v>
      </c>
      <c r="G90" s="304">
        <v>2.9195763820156317E-2</v>
      </c>
      <c r="H90" s="304">
        <v>2.9195763820156317E-2</v>
      </c>
      <c r="I90" s="304">
        <v>2.9195763820156317E-2</v>
      </c>
    </row>
    <row r="91" spans="1:9" x14ac:dyDescent="0.35">
      <c r="A91" s="300" t="s">
        <v>173</v>
      </c>
      <c r="B91" s="303" t="s">
        <v>282</v>
      </c>
      <c r="C91" s="299" t="s">
        <v>283</v>
      </c>
      <c r="D91" s="302"/>
      <c r="E91" s="304">
        <v>2.9195763820156317E-2</v>
      </c>
      <c r="F91" s="304">
        <v>2.9195763820156317E-2</v>
      </c>
      <c r="G91" s="304">
        <v>2.9195763820156317E-2</v>
      </c>
      <c r="H91" s="304">
        <v>2.9195763820156317E-2</v>
      </c>
      <c r="I91" s="304">
        <v>2.9195763820156317E-2</v>
      </c>
    </row>
    <row r="93" spans="1:9" x14ac:dyDescent="0.35">
      <c r="A93" s="300" t="s">
        <v>175</v>
      </c>
      <c r="B93" s="303" t="s">
        <v>274</v>
      </c>
      <c r="C93" s="299" t="s">
        <v>275</v>
      </c>
      <c r="D93" s="302"/>
      <c r="E93" s="304">
        <v>3.1136940290744652E-2</v>
      </c>
      <c r="F93" s="304">
        <v>3.1136940290744652E-2</v>
      </c>
      <c r="G93" s="304">
        <v>3.1136940290744652E-2</v>
      </c>
      <c r="H93" s="304">
        <v>3.1136940290744652E-2</v>
      </c>
      <c r="I93" s="304">
        <v>3.1136940290744652E-2</v>
      </c>
    </row>
    <row r="94" spans="1:9" x14ac:dyDescent="0.35">
      <c r="A94" s="300" t="s">
        <v>175</v>
      </c>
      <c r="B94" s="303" t="s">
        <v>276</v>
      </c>
      <c r="C94" s="299" t="s">
        <v>277</v>
      </c>
      <c r="D94" s="302"/>
      <c r="E94" s="304">
        <v>3.1136940290744652E-2</v>
      </c>
      <c r="F94" s="304">
        <v>3.1136940290744652E-2</v>
      </c>
      <c r="G94" s="304">
        <v>3.1136940290744652E-2</v>
      </c>
      <c r="H94" s="304">
        <v>3.1136940290744652E-2</v>
      </c>
      <c r="I94" s="304">
        <v>3.1136940290744652E-2</v>
      </c>
    </row>
    <row r="95" spans="1:9" x14ac:dyDescent="0.35">
      <c r="A95" s="300" t="s">
        <v>175</v>
      </c>
      <c r="B95" s="303" t="s">
        <v>278</v>
      </c>
      <c r="C95" s="299" t="s">
        <v>279</v>
      </c>
      <c r="D95" s="302"/>
      <c r="E95" s="304">
        <v>2.9195763820156317E-2</v>
      </c>
      <c r="F95" s="304">
        <v>2.9195763820156317E-2</v>
      </c>
      <c r="G95" s="304">
        <v>2.9195763820156317E-2</v>
      </c>
      <c r="H95" s="304">
        <v>2.9195763820156317E-2</v>
      </c>
      <c r="I95" s="304">
        <v>2.9195763820156317E-2</v>
      </c>
    </row>
    <row r="96" spans="1:9" x14ac:dyDescent="0.35">
      <c r="A96" s="300" t="s">
        <v>175</v>
      </c>
      <c r="B96" s="303" t="s">
        <v>280</v>
      </c>
      <c r="C96" s="299" t="s">
        <v>281</v>
      </c>
      <c r="D96" s="302"/>
      <c r="E96" s="304">
        <v>2.9195763820156317E-2</v>
      </c>
      <c r="F96" s="304">
        <v>2.9195763820156317E-2</v>
      </c>
      <c r="G96" s="304">
        <v>2.9195763820156317E-2</v>
      </c>
      <c r="H96" s="304">
        <v>2.9195763820156317E-2</v>
      </c>
      <c r="I96" s="304">
        <v>2.9195763820156317E-2</v>
      </c>
    </row>
    <row r="97" spans="1:9" x14ac:dyDescent="0.35">
      <c r="A97" s="300" t="s">
        <v>175</v>
      </c>
      <c r="B97" s="303" t="s">
        <v>282</v>
      </c>
      <c r="C97" s="299" t="s">
        <v>283</v>
      </c>
      <c r="D97" s="302"/>
      <c r="E97" s="304">
        <v>2.9195763820156317E-2</v>
      </c>
      <c r="F97" s="304">
        <v>2.9195763820156317E-2</v>
      </c>
      <c r="G97" s="304">
        <v>2.9195763820156317E-2</v>
      </c>
      <c r="H97" s="304">
        <v>2.9195763820156317E-2</v>
      </c>
      <c r="I97" s="304">
        <v>2.9195763820156317E-2</v>
      </c>
    </row>
    <row r="99" spans="1:9" x14ac:dyDescent="0.35">
      <c r="A99" s="300" t="s">
        <v>171</v>
      </c>
      <c r="B99" s="303" t="s">
        <v>274</v>
      </c>
      <c r="C99" s="299" t="s">
        <v>275</v>
      </c>
      <c r="D99" s="302"/>
      <c r="E99" s="304">
        <v>2.9195763820156317E-2</v>
      </c>
      <c r="F99" s="304">
        <v>2.9195763820156317E-2</v>
      </c>
      <c r="G99" s="304">
        <v>2.9195763820156317E-2</v>
      </c>
      <c r="H99" s="304">
        <v>2.9195763820156317E-2</v>
      </c>
      <c r="I99" s="304">
        <v>2.9195763820156317E-2</v>
      </c>
    </row>
    <row r="100" spans="1:9" x14ac:dyDescent="0.35">
      <c r="A100" s="300" t="s">
        <v>171</v>
      </c>
      <c r="B100" s="303" t="s">
        <v>276</v>
      </c>
      <c r="C100" s="299" t="s">
        <v>277</v>
      </c>
      <c r="D100" s="302"/>
      <c r="E100" s="304">
        <v>2.9195763820156317E-2</v>
      </c>
      <c r="F100" s="304">
        <v>2.9195763820156317E-2</v>
      </c>
      <c r="G100" s="304">
        <v>2.9195763820156317E-2</v>
      </c>
      <c r="H100" s="304">
        <v>2.9195763820156317E-2</v>
      </c>
      <c r="I100" s="304">
        <v>2.9195763820156317E-2</v>
      </c>
    </row>
    <row r="101" spans="1:9" x14ac:dyDescent="0.35">
      <c r="A101" s="300" t="s">
        <v>171</v>
      </c>
      <c r="B101" s="303" t="s">
        <v>278</v>
      </c>
      <c r="C101" s="299" t="s">
        <v>279</v>
      </c>
      <c r="D101" s="302"/>
      <c r="E101" s="304">
        <v>2.9195763820156317E-2</v>
      </c>
      <c r="F101" s="304">
        <v>2.9195763820156317E-2</v>
      </c>
      <c r="G101" s="304">
        <v>2.9195763820156317E-2</v>
      </c>
      <c r="H101" s="304">
        <v>2.9195763820156317E-2</v>
      </c>
      <c r="I101" s="304">
        <v>2.9195763820156317E-2</v>
      </c>
    </row>
    <row r="102" spans="1:9" x14ac:dyDescent="0.35">
      <c r="A102" s="300" t="s">
        <v>171</v>
      </c>
      <c r="B102" s="303" t="s">
        <v>280</v>
      </c>
      <c r="C102" s="299" t="s">
        <v>281</v>
      </c>
      <c r="D102" s="302"/>
      <c r="E102" s="304">
        <v>2.9195763820156317E-2</v>
      </c>
      <c r="F102" s="304">
        <v>2.9195763820156317E-2</v>
      </c>
      <c r="G102" s="304">
        <v>2.9195763820156317E-2</v>
      </c>
      <c r="H102" s="304">
        <v>2.9195763820156317E-2</v>
      </c>
      <c r="I102" s="304">
        <v>2.9195763820156317E-2</v>
      </c>
    </row>
    <row r="103" spans="1:9" x14ac:dyDescent="0.35">
      <c r="A103" s="300" t="s">
        <v>171</v>
      </c>
      <c r="B103" s="303" t="s">
        <v>282</v>
      </c>
      <c r="C103" s="299" t="s">
        <v>283</v>
      </c>
      <c r="D103" s="302"/>
      <c r="E103" s="304">
        <v>2.9195763820156317E-2</v>
      </c>
      <c r="F103" s="304">
        <v>2.9195763820156317E-2</v>
      </c>
      <c r="G103" s="304">
        <v>2.9195763820156317E-2</v>
      </c>
      <c r="H103" s="304">
        <v>2.9195763820156317E-2</v>
      </c>
      <c r="I103" s="304">
        <v>2.9195763820156317E-2</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E1FD-BDD0-44D4-9255-DB93F5F9DDDD}">
  <sheetPr>
    <pageSetUpPr fitToPage="1"/>
  </sheetPr>
  <dimension ref="A2:H442"/>
  <sheetViews>
    <sheetView zoomScale="80" zoomScaleNormal="80" workbookViewId="0"/>
  </sheetViews>
  <sheetFormatPr defaultRowHeight="12.75" x14ac:dyDescent="0.35"/>
  <cols>
    <col min="2" max="2" width="30" bestFit="1" customWidth="1"/>
    <col min="3" max="3" width="123.1328125" bestFit="1" customWidth="1"/>
    <col min="5" max="5" width="18.265625" customWidth="1"/>
    <col min="8" max="8" width="17" bestFit="1" customWidth="1"/>
  </cols>
  <sheetData>
    <row r="2" spans="1:7" ht="14.25" x14ac:dyDescent="0.45">
      <c r="C2" s="340" t="s">
        <v>284</v>
      </c>
      <c r="E2" s="340" t="s">
        <v>285</v>
      </c>
    </row>
    <row r="4" spans="1:7" ht="14.25" x14ac:dyDescent="0.45">
      <c r="A4" s="341" t="s">
        <v>286</v>
      </c>
      <c r="B4" s="341" t="s">
        <v>287</v>
      </c>
      <c r="C4" s="341" t="s">
        <v>288</v>
      </c>
      <c r="D4" s="341" t="s">
        <v>289</v>
      </c>
      <c r="E4" s="341" t="s">
        <v>290</v>
      </c>
      <c r="F4" s="341" t="s">
        <v>182</v>
      </c>
      <c r="G4" s="341" t="s">
        <v>291</v>
      </c>
    </row>
    <row r="5" spans="1:7" ht="14.25" x14ac:dyDescent="0.45">
      <c r="A5" s="341" t="s">
        <v>286</v>
      </c>
      <c r="B5" s="341" t="s">
        <v>287</v>
      </c>
      <c r="C5" s="341" t="s">
        <v>288</v>
      </c>
      <c r="D5" s="341" t="s">
        <v>289</v>
      </c>
      <c r="E5" s="341" t="s">
        <v>290</v>
      </c>
      <c r="F5" s="341" t="s">
        <v>292</v>
      </c>
      <c r="G5" s="341" t="s">
        <v>292</v>
      </c>
    </row>
    <row r="6" spans="1:7" x14ac:dyDescent="0.35">
      <c r="A6" t="s">
        <v>143</v>
      </c>
      <c r="B6" t="s">
        <v>293</v>
      </c>
      <c r="C6" t="s">
        <v>294</v>
      </c>
      <c r="D6" t="s">
        <v>295</v>
      </c>
      <c r="E6" t="s">
        <v>296</v>
      </c>
      <c r="F6" s="343">
        <v>0</v>
      </c>
      <c r="G6" s="344" t="s">
        <v>297</v>
      </c>
    </row>
    <row r="7" spans="1:7" x14ac:dyDescent="0.35">
      <c r="A7" t="s">
        <v>143</v>
      </c>
      <c r="B7" t="s">
        <v>298</v>
      </c>
      <c r="C7" t="s">
        <v>299</v>
      </c>
      <c r="D7" t="s">
        <v>295</v>
      </c>
      <c r="E7" t="s">
        <v>296</v>
      </c>
      <c r="F7" s="343">
        <v>0</v>
      </c>
      <c r="G7" s="344" t="s">
        <v>297</v>
      </c>
    </row>
    <row r="8" spans="1:7" x14ac:dyDescent="0.35">
      <c r="A8" t="s">
        <v>143</v>
      </c>
      <c r="B8" t="s">
        <v>300</v>
      </c>
      <c r="C8" t="s">
        <v>301</v>
      </c>
      <c r="D8" t="s">
        <v>295</v>
      </c>
      <c r="E8" t="s">
        <v>296</v>
      </c>
      <c r="F8" s="343">
        <v>0</v>
      </c>
      <c r="G8" s="344" t="s">
        <v>297</v>
      </c>
    </row>
    <row r="9" spans="1:7" x14ac:dyDescent="0.35">
      <c r="A9" t="s">
        <v>143</v>
      </c>
      <c r="B9" t="s">
        <v>302</v>
      </c>
      <c r="C9" t="s">
        <v>303</v>
      </c>
      <c r="D9" t="s">
        <v>295</v>
      </c>
      <c r="E9" t="s">
        <v>296</v>
      </c>
      <c r="F9" s="343">
        <v>0</v>
      </c>
      <c r="G9" s="344" t="s">
        <v>297</v>
      </c>
    </row>
    <row r="10" spans="1:7" x14ac:dyDescent="0.35">
      <c r="A10" t="s">
        <v>143</v>
      </c>
      <c r="B10" t="s">
        <v>304</v>
      </c>
      <c r="C10" t="s">
        <v>305</v>
      </c>
      <c r="D10" t="s">
        <v>295</v>
      </c>
      <c r="E10" t="s">
        <v>296</v>
      </c>
      <c r="F10" s="343">
        <v>12.9783836530051</v>
      </c>
      <c r="G10" s="344" t="s">
        <v>297</v>
      </c>
    </row>
    <row r="11" spans="1:7" x14ac:dyDescent="0.35">
      <c r="A11" t="s">
        <v>143</v>
      </c>
      <c r="B11" t="s">
        <v>306</v>
      </c>
      <c r="C11" t="s">
        <v>307</v>
      </c>
      <c r="D11" t="s">
        <v>295</v>
      </c>
      <c r="E11" t="s">
        <v>296</v>
      </c>
      <c r="F11" s="343">
        <v>-5.8729569898240896</v>
      </c>
      <c r="G11" s="344" t="s">
        <v>297</v>
      </c>
    </row>
    <row r="12" spans="1:7" x14ac:dyDescent="0.35">
      <c r="A12" t="s">
        <v>143</v>
      </c>
      <c r="B12" t="s">
        <v>308</v>
      </c>
      <c r="C12" t="s">
        <v>309</v>
      </c>
      <c r="D12" t="s">
        <v>295</v>
      </c>
      <c r="E12" t="s">
        <v>296</v>
      </c>
      <c r="F12" s="343">
        <v>0</v>
      </c>
      <c r="G12" s="344" t="s">
        <v>297</v>
      </c>
    </row>
    <row r="13" spans="1:7" x14ac:dyDescent="0.35">
      <c r="A13" t="s">
        <v>143</v>
      </c>
      <c r="B13" t="s">
        <v>310</v>
      </c>
      <c r="C13" t="s">
        <v>311</v>
      </c>
      <c r="D13" t="s">
        <v>295</v>
      </c>
      <c r="E13" t="s">
        <v>296</v>
      </c>
      <c r="F13" s="343">
        <v>-3.6042849343045601E-2</v>
      </c>
      <c r="G13" s="344" t="s">
        <v>297</v>
      </c>
    </row>
    <row r="14" spans="1:7" x14ac:dyDescent="0.35">
      <c r="A14" t="s">
        <v>143</v>
      </c>
      <c r="B14" t="s">
        <v>312</v>
      </c>
      <c r="C14" t="s">
        <v>313</v>
      </c>
      <c r="D14" t="s">
        <v>295</v>
      </c>
      <c r="E14" t="s">
        <v>296</v>
      </c>
      <c r="F14" s="343">
        <v>-0.52535516814814998</v>
      </c>
      <c r="G14" s="344" t="s">
        <v>297</v>
      </c>
    </row>
    <row r="15" spans="1:7" x14ac:dyDescent="0.35">
      <c r="A15" t="s">
        <v>143</v>
      </c>
      <c r="B15" t="s">
        <v>314</v>
      </c>
      <c r="C15" t="s">
        <v>315</v>
      </c>
      <c r="D15" t="s">
        <v>295</v>
      </c>
      <c r="E15" t="s">
        <v>296</v>
      </c>
      <c r="F15" s="343">
        <v>0</v>
      </c>
      <c r="G15" s="344" t="s">
        <v>297</v>
      </c>
    </row>
    <row r="16" spans="1:7" x14ac:dyDescent="0.35">
      <c r="A16" t="s">
        <v>143</v>
      </c>
      <c r="B16" t="s">
        <v>316</v>
      </c>
      <c r="C16" t="s">
        <v>317</v>
      </c>
      <c r="D16" t="s">
        <v>295</v>
      </c>
      <c r="E16" t="s">
        <v>296</v>
      </c>
      <c r="F16" s="344" t="s">
        <v>297</v>
      </c>
      <c r="G16" s="343">
        <v>0.27183119247648202</v>
      </c>
    </row>
    <row r="17" spans="1:7" x14ac:dyDescent="0.35">
      <c r="A17" t="s">
        <v>143</v>
      </c>
      <c r="B17" t="s">
        <v>318</v>
      </c>
      <c r="C17" t="s">
        <v>319</v>
      </c>
      <c r="D17" t="s">
        <v>295</v>
      </c>
      <c r="E17" t="s">
        <v>296</v>
      </c>
      <c r="F17" s="344" t="s">
        <v>297</v>
      </c>
      <c r="G17" s="343">
        <v>3.8398709426435298</v>
      </c>
    </row>
    <row r="18" spans="1:7" x14ac:dyDescent="0.35">
      <c r="A18" t="s">
        <v>143</v>
      </c>
      <c r="B18" t="s">
        <v>320</v>
      </c>
      <c r="C18" t="s">
        <v>321</v>
      </c>
      <c r="D18" t="s">
        <v>295</v>
      </c>
      <c r="E18" t="s">
        <v>296</v>
      </c>
      <c r="F18" s="344" t="s">
        <v>297</v>
      </c>
      <c r="G18" s="343">
        <v>6.0725425691256198</v>
      </c>
    </row>
    <row r="19" spans="1:7" x14ac:dyDescent="0.35">
      <c r="A19" t="s">
        <v>143</v>
      </c>
      <c r="B19" t="s">
        <v>322</v>
      </c>
      <c r="C19" t="s">
        <v>323</v>
      </c>
      <c r="D19" t="s">
        <v>295</v>
      </c>
      <c r="E19" t="s">
        <v>296</v>
      </c>
      <c r="F19" s="344" t="s">
        <v>297</v>
      </c>
      <c r="G19" s="343">
        <v>0.43413922783446401</v>
      </c>
    </row>
    <row r="20" spans="1:7" x14ac:dyDescent="0.35">
      <c r="A20" t="s">
        <v>143</v>
      </c>
      <c r="B20" t="s">
        <v>324</v>
      </c>
      <c r="C20" t="s">
        <v>325</v>
      </c>
      <c r="D20" t="s">
        <v>295</v>
      </c>
      <c r="E20" t="s">
        <v>296</v>
      </c>
      <c r="F20" s="344" t="s">
        <v>297</v>
      </c>
      <c r="G20" s="343">
        <v>0</v>
      </c>
    </row>
    <row r="21" spans="1:7" x14ac:dyDescent="0.35">
      <c r="A21" t="s">
        <v>143</v>
      </c>
      <c r="B21" t="s">
        <v>326</v>
      </c>
      <c r="C21" t="s">
        <v>327</v>
      </c>
      <c r="D21" t="s">
        <v>295</v>
      </c>
      <c r="E21" t="s">
        <v>296</v>
      </c>
      <c r="F21" s="343">
        <v>0</v>
      </c>
      <c r="G21" s="344" t="s">
        <v>297</v>
      </c>
    </row>
    <row r="22" spans="1:7" x14ac:dyDescent="0.35">
      <c r="A22" t="s">
        <v>143</v>
      </c>
      <c r="B22" t="s">
        <v>328</v>
      </c>
      <c r="C22" t="s">
        <v>329</v>
      </c>
      <c r="D22" t="s">
        <v>295</v>
      </c>
      <c r="E22" t="s">
        <v>296</v>
      </c>
      <c r="F22" s="343">
        <v>0</v>
      </c>
      <c r="G22" s="344" t="s">
        <v>297</v>
      </c>
    </row>
    <row r="23" spans="1:7" x14ac:dyDescent="0.35">
      <c r="A23" t="s">
        <v>143</v>
      </c>
      <c r="B23" t="s">
        <v>330</v>
      </c>
      <c r="C23" t="s">
        <v>331</v>
      </c>
      <c r="D23" t="s">
        <v>295</v>
      </c>
      <c r="E23" t="s">
        <v>296</v>
      </c>
      <c r="F23" s="343">
        <v>0</v>
      </c>
      <c r="G23" s="344" t="s">
        <v>297</v>
      </c>
    </row>
    <row r="24" spans="1:7" x14ac:dyDescent="0.35">
      <c r="A24" t="s">
        <v>143</v>
      </c>
      <c r="B24" t="s">
        <v>332</v>
      </c>
      <c r="C24" t="s">
        <v>333</v>
      </c>
      <c r="D24" t="s">
        <v>295</v>
      </c>
      <c r="E24" t="s">
        <v>296</v>
      </c>
      <c r="F24" s="343">
        <v>0</v>
      </c>
      <c r="G24" s="344" t="s">
        <v>297</v>
      </c>
    </row>
    <row r="25" spans="1:7" x14ac:dyDescent="0.35">
      <c r="A25" t="s">
        <v>143</v>
      </c>
      <c r="B25" t="s">
        <v>334</v>
      </c>
      <c r="C25" t="s">
        <v>335</v>
      </c>
      <c r="D25" t="s">
        <v>295</v>
      </c>
      <c r="E25" t="s">
        <v>296</v>
      </c>
      <c r="F25" s="343">
        <v>0</v>
      </c>
      <c r="G25" s="344" t="s">
        <v>297</v>
      </c>
    </row>
    <row r="26" spans="1:7" x14ac:dyDescent="0.35">
      <c r="A26" t="s">
        <v>143</v>
      </c>
      <c r="B26" t="s">
        <v>336</v>
      </c>
      <c r="C26" t="s">
        <v>337</v>
      </c>
      <c r="D26" t="s">
        <v>295</v>
      </c>
      <c r="E26" t="s">
        <v>296</v>
      </c>
      <c r="F26" s="343">
        <v>0</v>
      </c>
      <c r="G26" s="344" t="s">
        <v>297</v>
      </c>
    </row>
    <row r="27" spans="1:7" x14ac:dyDescent="0.35">
      <c r="A27" t="s">
        <v>143</v>
      </c>
      <c r="B27" t="s">
        <v>338</v>
      </c>
      <c r="C27" t="s">
        <v>339</v>
      </c>
      <c r="D27" t="s">
        <v>295</v>
      </c>
      <c r="E27" t="s">
        <v>296</v>
      </c>
      <c r="F27" s="343">
        <v>0</v>
      </c>
      <c r="G27" s="344" t="s">
        <v>297</v>
      </c>
    </row>
    <row r="28" spans="1:7" x14ac:dyDescent="0.35">
      <c r="A28" t="s">
        <v>143</v>
      </c>
      <c r="B28" t="s">
        <v>340</v>
      </c>
      <c r="C28" t="s">
        <v>341</v>
      </c>
      <c r="D28" t="s">
        <v>295</v>
      </c>
      <c r="E28" t="s">
        <v>296</v>
      </c>
      <c r="F28" s="343">
        <v>0</v>
      </c>
      <c r="G28" s="344" t="s">
        <v>297</v>
      </c>
    </row>
    <row r="29" spans="1:7" x14ac:dyDescent="0.35">
      <c r="A29" t="s">
        <v>145</v>
      </c>
      <c r="B29" t="s">
        <v>293</v>
      </c>
      <c r="C29" t="s">
        <v>294</v>
      </c>
      <c r="D29" t="s">
        <v>295</v>
      </c>
      <c r="E29" t="s">
        <v>296</v>
      </c>
      <c r="F29" s="343">
        <v>0</v>
      </c>
      <c r="G29" s="344" t="s">
        <v>297</v>
      </c>
    </row>
    <row r="30" spans="1:7" x14ac:dyDescent="0.35">
      <c r="A30" t="s">
        <v>145</v>
      </c>
      <c r="B30" t="s">
        <v>298</v>
      </c>
      <c r="C30" t="s">
        <v>299</v>
      </c>
      <c r="D30" t="s">
        <v>295</v>
      </c>
      <c r="E30" t="s">
        <v>296</v>
      </c>
      <c r="F30" s="343">
        <v>0</v>
      </c>
      <c r="G30" s="344" t="s">
        <v>297</v>
      </c>
    </row>
    <row r="31" spans="1:7" x14ac:dyDescent="0.35">
      <c r="A31" t="s">
        <v>145</v>
      </c>
      <c r="B31" t="s">
        <v>300</v>
      </c>
      <c r="C31" t="s">
        <v>301</v>
      </c>
      <c r="D31" t="s">
        <v>295</v>
      </c>
      <c r="E31" t="s">
        <v>296</v>
      </c>
      <c r="F31" s="343">
        <v>0</v>
      </c>
      <c r="G31" s="344" t="s">
        <v>297</v>
      </c>
    </row>
    <row r="32" spans="1:7" x14ac:dyDescent="0.35">
      <c r="A32" t="s">
        <v>145</v>
      </c>
      <c r="B32" t="s">
        <v>302</v>
      </c>
      <c r="C32" t="s">
        <v>303</v>
      </c>
      <c r="D32" t="s">
        <v>295</v>
      </c>
      <c r="E32" t="s">
        <v>296</v>
      </c>
      <c r="F32" s="343">
        <v>0</v>
      </c>
      <c r="G32" s="344" t="s">
        <v>297</v>
      </c>
    </row>
    <row r="33" spans="1:7" x14ac:dyDescent="0.35">
      <c r="A33" t="s">
        <v>145</v>
      </c>
      <c r="B33" t="s">
        <v>304</v>
      </c>
      <c r="C33" t="s">
        <v>305</v>
      </c>
      <c r="D33" t="s">
        <v>295</v>
      </c>
      <c r="E33" t="s">
        <v>296</v>
      </c>
      <c r="F33" s="343">
        <v>4.8391277518975997</v>
      </c>
      <c r="G33" s="344" t="s">
        <v>297</v>
      </c>
    </row>
    <row r="34" spans="1:7" x14ac:dyDescent="0.35">
      <c r="A34" t="s">
        <v>145</v>
      </c>
      <c r="B34" t="s">
        <v>306</v>
      </c>
      <c r="C34" t="s">
        <v>307</v>
      </c>
      <c r="D34" t="s">
        <v>295</v>
      </c>
      <c r="E34" t="s">
        <v>296</v>
      </c>
      <c r="F34" s="343">
        <v>-1.0125320417392201</v>
      </c>
      <c r="G34" s="344" t="s">
        <v>297</v>
      </c>
    </row>
    <row r="35" spans="1:7" x14ac:dyDescent="0.35">
      <c r="A35" t="s">
        <v>145</v>
      </c>
      <c r="B35" t="s">
        <v>308</v>
      </c>
      <c r="C35" t="s">
        <v>309</v>
      </c>
      <c r="D35" t="s">
        <v>295</v>
      </c>
      <c r="E35" t="s">
        <v>296</v>
      </c>
      <c r="F35" s="343">
        <v>0</v>
      </c>
      <c r="G35" s="344" t="s">
        <v>297</v>
      </c>
    </row>
    <row r="36" spans="1:7" x14ac:dyDescent="0.35">
      <c r="A36" t="s">
        <v>145</v>
      </c>
      <c r="B36" t="s">
        <v>310</v>
      </c>
      <c r="C36" t="s">
        <v>311</v>
      </c>
      <c r="D36" t="s">
        <v>295</v>
      </c>
      <c r="E36" t="s">
        <v>296</v>
      </c>
      <c r="F36" s="343">
        <v>2.1591570085385901E-2</v>
      </c>
      <c r="G36" s="344" t="s">
        <v>297</v>
      </c>
    </row>
    <row r="37" spans="1:7" x14ac:dyDescent="0.35">
      <c r="A37" t="s">
        <v>145</v>
      </c>
      <c r="B37" t="s">
        <v>312</v>
      </c>
      <c r="C37" t="s">
        <v>313</v>
      </c>
      <c r="D37" t="s">
        <v>295</v>
      </c>
      <c r="E37" t="s">
        <v>296</v>
      </c>
      <c r="F37" s="343">
        <v>4.4798875291745199E-2</v>
      </c>
      <c r="G37" s="344" t="s">
        <v>297</v>
      </c>
    </row>
    <row r="38" spans="1:7" x14ac:dyDescent="0.35">
      <c r="A38" t="s">
        <v>145</v>
      </c>
      <c r="B38" t="s">
        <v>314</v>
      </c>
      <c r="C38" t="s">
        <v>315</v>
      </c>
      <c r="D38" t="s">
        <v>295</v>
      </c>
      <c r="E38" t="s">
        <v>296</v>
      </c>
      <c r="F38" s="343">
        <v>0</v>
      </c>
      <c r="G38" s="344" t="s">
        <v>297</v>
      </c>
    </row>
    <row r="39" spans="1:7" x14ac:dyDescent="0.35">
      <c r="A39" t="s">
        <v>145</v>
      </c>
      <c r="B39" t="s">
        <v>316</v>
      </c>
      <c r="C39" t="s">
        <v>317</v>
      </c>
      <c r="D39" t="s">
        <v>295</v>
      </c>
      <c r="E39" t="s">
        <v>296</v>
      </c>
      <c r="F39" s="344" t="s">
        <v>297</v>
      </c>
      <c r="G39" s="343">
        <v>4.3943180863931799E-2</v>
      </c>
    </row>
    <row r="40" spans="1:7" x14ac:dyDescent="0.35">
      <c r="A40" t="s">
        <v>145</v>
      </c>
      <c r="B40" t="s">
        <v>318</v>
      </c>
      <c r="C40" t="s">
        <v>319</v>
      </c>
      <c r="D40" t="s">
        <v>295</v>
      </c>
      <c r="E40" t="s">
        <v>296</v>
      </c>
      <c r="F40" s="344" t="s">
        <v>297</v>
      </c>
      <c r="G40" s="343">
        <v>0.37184466152548801</v>
      </c>
    </row>
    <row r="41" spans="1:7" x14ac:dyDescent="0.35">
      <c r="A41" t="s">
        <v>145</v>
      </c>
      <c r="B41" t="s">
        <v>320</v>
      </c>
      <c r="C41" t="s">
        <v>321</v>
      </c>
      <c r="D41" t="s">
        <v>295</v>
      </c>
      <c r="E41" t="s">
        <v>296</v>
      </c>
      <c r="F41" s="344" t="s">
        <v>297</v>
      </c>
      <c r="G41" s="343">
        <v>0.81816825978530405</v>
      </c>
    </row>
    <row r="42" spans="1:7" x14ac:dyDescent="0.35">
      <c r="A42" t="s">
        <v>145</v>
      </c>
      <c r="B42" t="s">
        <v>322</v>
      </c>
      <c r="C42" t="s">
        <v>323</v>
      </c>
      <c r="D42" t="s">
        <v>295</v>
      </c>
      <c r="E42" t="s">
        <v>296</v>
      </c>
      <c r="F42" s="344" t="s">
        <v>297</v>
      </c>
      <c r="G42" s="343">
        <v>4.9582649408364397E-2</v>
      </c>
    </row>
    <row r="43" spans="1:7" x14ac:dyDescent="0.35">
      <c r="A43" t="s">
        <v>145</v>
      </c>
      <c r="B43" t="s">
        <v>324</v>
      </c>
      <c r="C43" t="s">
        <v>325</v>
      </c>
      <c r="D43" t="s">
        <v>295</v>
      </c>
      <c r="E43" t="s">
        <v>296</v>
      </c>
      <c r="F43" s="344" t="s">
        <v>297</v>
      </c>
      <c r="G43" s="343">
        <v>0</v>
      </c>
    </row>
    <row r="44" spans="1:7" x14ac:dyDescent="0.35">
      <c r="A44" t="s">
        <v>145</v>
      </c>
      <c r="B44" t="s">
        <v>326</v>
      </c>
      <c r="C44" t="s">
        <v>327</v>
      </c>
      <c r="D44" t="s">
        <v>295</v>
      </c>
      <c r="E44" t="s">
        <v>296</v>
      </c>
      <c r="F44" s="343">
        <v>0</v>
      </c>
      <c r="G44" s="344" t="s">
        <v>297</v>
      </c>
    </row>
    <row r="45" spans="1:7" x14ac:dyDescent="0.35">
      <c r="A45" t="s">
        <v>145</v>
      </c>
      <c r="B45" t="s">
        <v>328</v>
      </c>
      <c r="C45" t="s">
        <v>329</v>
      </c>
      <c r="D45" t="s">
        <v>295</v>
      </c>
      <c r="E45" t="s">
        <v>296</v>
      </c>
      <c r="F45" s="343">
        <v>0</v>
      </c>
      <c r="G45" s="344" t="s">
        <v>297</v>
      </c>
    </row>
    <row r="46" spans="1:7" x14ac:dyDescent="0.35">
      <c r="A46" t="s">
        <v>145</v>
      </c>
      <c r="B46" t="s">
        <v>330</v>
      </c>
      <c r="C46" t="s">
        <v>331</v>
      </c>
      <c r="D46" t="s">
        <v>295</v>
      </c>
      <c r="E46" t="s">
        <v>296</v>
      </c>
      <c r="F46" s="343">
        <v>0</v>
      </c>
      <c r="G46" s="344" t="s">
        <v>297</v>
      </c>
    </row>
    <row r="47" spans="1:7" x14ac:dyDescent="0.35">
      <c r="A47" t="s">
        <v>145</v>
      </c>
      <c r="B47" t="s">
        <v>332</v>
      </c>
      <c r="C47" t="s">
        <v>333</v>
      </c>
      <c r="D47" t="s">
        <v>295</v>
      </c>
      <c r="E47" t="s">
        <v>296</v>
      </c>
      <c r="F47" s="343">
        <v>0</v>
      </c>
      <c r="G47" s="344" t="s">
        <v>297</v>
      </c>
    </row>
    <row r="48" spans="1:7" x14ac:dyDescent="0.35">
      <c r="A48" t="s">
        <v>145</v>
      </c>
      <c r="B48" t="s">
        <v>334</v>
      </c>
      <c r="C48" t="s">
        <v>335</v>
      </c>
      <c r="D48" t="s">
        <v>295</v>
      </c>
      <c r="E48" t="s">
        <v>296</v>
      </c>
      <c r="F48" s="343">
        <v>0</v>
      </c>
      <c r="G48" s="344" t="s">
        <v>297</v>
      </c>
    </row>
    <row r="49" spans="1:7" x14ac:dyDescent="0.35">
      <c r="A49" t="s">
        <v>145</v>
      </c>
      <c r="B49" t="s">
        <v>336</v>
      </c>
      <c r="C49" t="s">
        <v>337</v>
      </c>
      <c r="D49" t="s">
        <v>295</v>
      </c>
      <c r="E49" t="s">
        <v>296</v>
      </c>
      <c r="F49" s="343">
        <v>0</v>
      </c>
      <c r="G49" s="344" t="s">
        <v>297</v>
      </c>
    </row>
    <row r="50" spans="1:7" x14ac:dyDescent="0.35">
      <c r="A50" t="s">
        <v>145</v>
      </c>
      <c r="B50" t="s">
        <v>338</v>
      </c>
      <c r="C50" t="s">
        <v>339</v>
      </c>
      <c r="D50" t="s">
        <v>295</v>
      </c>
      <c r="E50" t="s">
        <v>296</v>
      </c>
      <c r="F50" s="343">
        <v>0</v>
      </c>
      <c r="G50" s="344" t="s">
        <v>297</v>
      </c>
    </row>
    <row r="51" spans="1:7" x14ac:dyDescent="0.35">
      <c r="A51" t="s">
        <v>145</v>
      </c>
      <c r="B51" t="s">
        <v>340</v>
      </c>
      <c r="C51" t="s">
        <v>341</v>
      </c>
      <c r="D51" t="s">
        <v>295</v>
      </c>
      <c r="E51" t="s">
        <v>296</v>
      </c>
      <c r="F51" s="343">
        <v>0</v>
      </c>
      <c r="G51" s="344" t="s">
        <v>297</v>
      </c>
    </row>
    <row r="52" spans="1:7" x14ac:dyDescent="0.35">
      <c r="A52" t="s">
        <v>147</v>
      </c>
      <c r="B52" t="s">
        <v>293</v>
      </c>
      <c r="C52" t="s">
        <v>294</v>
      </c>
      <c r="D52" t="s">
        <v>295</v>
      </c>
      <c r="E52" t="s">
        <v>296</v>
      </c>
      <c r="F52" s="343">
        <v>0</v>
      </c>
      <c r="G52" s="344" t="s">
        <v>297</v>
      </c>
    </row>
    <row r="53" spans="1:7" x14ac:dyDescent="0.35">
      <c r="A53" t="s">
        <v>147</v>
      </c>
      <c r="B53" t="s">
        <v>298</v>
      </c>
      <c r="C53" t="s">
        <v>299</v>
      </c>
      <c r="D53" t="s">
        <v>295</v>
      </c>
      <c r="E53" t="s">
        <v>296</v>
      </c>
      <c r="F53" s="343">
        <v>0</v>
      </c>
      <c r="G53" s="344" t="s">
        <v>297</v>
      </c>
    </row>
    <row r="54" spans="1:7" x14ac:dyDescent="0.35">
      <c r="A54" t="s">
        <v>147</v>
      </c>
      <c r="B54" t="s">
        <v>300</v>
      </c>
      <c r="C54" t="s">
        <v>301</v>
      </c>
      <c r="D54" t="s">
        <v>295</v>
      </c>
      <c r="E54" t="s">
        <v>296</v>
      </c>
      <c r="F54" s="343">
        <v>-0.116907573685242</v>
      </c>
      <c r="G54" s="344" t="s">
        <v>297</v>
      </c>
    </row>
    <row r="55" spans="1:7" x14ac:dyDescent="0.35">
      <c r="A55" t="s">
        <v>147</v>
      </c>
      <c r="B55" t="s">
        <v>302</v>
      </c>
      <c r="C55" t="s">
        <v>303</v>
      </c>
      <c r="D55" t="s">
        <v>295</v>
      </c>
      <c r="E55" t="s">
        <v>296</v>
      </c>
      <c r="F55" s="343">
        <v>0</v>
      </c>
      <c r="G55" s="344" t="s">
        <v>297</v>
      </c>
    </row>
    <row r="56" spans="1:7" x14ac:dyDescent="0.35">
      <c r="A56" t="s">
        <v>147</v>
      </c>
      <c r="B56" t="s">
        <v>304</v>
      </c>
      <c r="C56" t="s">
        <v>305</v>
      </c>
      <c r="D56" t="s">
        <v>295</v>
      </c>
      <c r="E56" t="s">
        <v>296</v>
      </c>
      <c r="F56" s="343">
        <v>3.2844271313822402</v>
      </c>
      <c r="G56" s="344" t="s">
        <v>297</v>
      </c>
    </row>
    <row r="57" spans="1:7" x14ac:dyDescent="0.35">
      <c r="A57" t="s">
        <v>147</v>
      </c>
      <c r="B57" t="s">
        <v>306</v>
      </c>
      <c r="C57" t="s">
        <v>307</v>
      </c>
      <c r="D57" t="s">
        <v>295</v>
      </c>
      <c r="E57" t="s">
        <v>296</v>
      </c>
      <c r="F57" s="343">
        <v>-0.13691093002336799</v>
      </c>
      <c r="G57" s="344" t="s">
        <v>297</v>
      </c>
    </row>
    <row r="58" spans="1:7" x14ac:dyDescent="0.35">
      <c r="A58" t="s">
        <v>147</v>
      </c>
      <c r="B58" t="s">
        <v>308</v>
      </c>
      <c r="C58" t="s">
        <v>309</v>
      </c>
      <c r="D58" t="s">
        <v>295</v>
      </c>
      <c r="E58" t="s">
        <v>296</v>
      </c>
      <c r="F58" s="343">
        <v>0</v>
      </c>
      <c r="G58" s="344" t="s">
        <v>297</v>
      </c>
    </row>
    <row r="59" spans="1:7" x14ac:dyDescent="0.35">
      <c r="A59" t="s">
        <v>147</v>
      </c>
      <c r="B59" t="s">
        <v>310</v>
      </c>
      <c r="C59" t="s">
        <v>311</v>
      </c>
      <c r="D59" t="s">
        <v>295</v>
      </c>
      <c r="E59" t="s">
        <v>296</v>
      </c>
      <c r="F59" s="343">
        <v>0</v>
      </c>
      <c r="G59" s="344" t="s">
        <v>297</v>
      </c>
    </row>
    <row r="60" spans="1:7" x14ac:dyDescent="0.35">
      <c r="A60" t="s">
        <v>147</v>
      </c>
      <c r="B60" t="s">
        <v>312</v>
      </c>
      <c r="C60" t="s">
        <v>313</v>
      </c>
      <c r="D60" t="s">
        <v>295</v>
      </c>
      <c r="E60" t="s">
        <v>296</v>
      </c>
      <c r="F60" s="343">
        <v>0</v>
      </c>
      <c r="G60" s="344" t="s">
        <v>297</v>
      </c>
    </row>
    <row r="61" spans="1:7" x14ac:dyDescent="0.35">
      <c r="A61" t="s">
        <v>147</v>
      </c>
      <c r="B61" t="s">
        <v>314</v>
      </c>
      <c r="C61" t="s">
        <v>315</v>
      </c>
      <c r="D61" t="s">
        <v>295</v>
      </c>
      <c r="E61" t="s">
        <v>296</v>
      </c>
      <c r="F61" s="343">
        <v>0</v>
      </c>
      <c r="G61" s="344" t="s">
        <v>297</v>
      </c>
    </row>
    <row r="62" spans="1:7" x14ac:dyDescent="0.35">
      <c r="A62" t="s">
        <v>147</v>
      </c>
      <c r="B62" t="s">
        <v>316</v>
      </c>
      <c r="C62" t="s">
        <v>317</v>
      </c>
      <c r="D62" t="s">
        <v>295</v>
      </c>
      <c r="E62" t="s">
        <v>296</v>
      </c>
      <c r="F62" s="344" t="s">
        <v>297</v>
      </c>
      <c r="G62" s="343">
        <v>-0.14428645206308199</v>
      </c>
    </row>
    <row r="63" spans="1:7" x14ac:dyDescent="0.35">
      <c r="A63" t="s">
        <v>147</v>
      </c>
      <c r="B63" t="s">
        <v>318</v>
      </c>
      <c r="C63" t="s">
        <v>319</v>
      </c>
      <c r="D63" t="s">
        <v>295</v>
      </c>
      <c r="E63" t="s">
        <v>296</v>
      </c>
      <c r="F63" s="344" t="s">
        <v>297</v>
      </c>
      <c r="G63" s="343">
        <v>-3.54839173552128E-2</v>
      </c>
    </row>
    <row r="64" spans="1:7" x14ac:dyDescent="0.35">
      <c r="A64" t="s">
        <v>147</v>
      </c>
      <c r="B64" t="s">
        <v>320</v>
      </c>
      <c r="C64" t="s">
        <v>321</v>
      </c>
      <c r="D64" t="s">
        <v>295</v>
      </c>
      <c r="E64" t="s">
        <v>296</v>
      </c>
      <c r="F64" s="344" t="s">
        <v>297</v>
      </c>
      <c r="G64" s="343">
        <v>-1.7416761831264801E-3</v>
      </c>
    </row>
    <row r="65" spans="1:7" x14ac:dyDescent="0.35">
      <c r="A65" t="s">
        <v>147</v>
      </c>
      <c r="B65" t="s">
        <v>322</v>
      </c>
      <c r="C65" t="s">
        <v>323</v>
      </c>
      <c r="D65" t="s">
        <v>295</v>
      </c>
      <c r="E65" t="s">
        <v>296</v>
      </c>
      <c r="F65" s="344" t="s">
        <v>297</v>
      </c>
      <c r="G65" s="343">
        <v>0</v>
      </c>
    </row>
    <row r="66" spans="1:7" x14ac:dyDescent="0.35">
      <c r="A66" t="s">
        <v>147</v>
      </c>
      <c r="B66" t="s">
        <v>324</v>
      </c>
      <c r="C66" t="s">
        <v>325</v>
      </c>
      <c r="D66" t="s">
        <v>295</v>
      </c>
      <c r="E66" t="s">
        <v>296</v>
      </c>
      <c r="F66" s="344" t="s">
        <v>297</v>
      </c>
      <c r="G66" s="343">
        <v>0</v>
      </c>
    </row>
    <row r="67" spans="1:7" x14ac:dyDescent="0.35">
      <c r="A67" t="s">
        <v>147</v>
      </c>
      <c r="B67" t="s">
        <v>326</v>
      </c>
      <c r="C67" t="s">
        <v>327</v>
      </c>
      <c r="D67" t="s">
        <v>295</v>
      </c>
      <c r="E67" t="s">
        <v>296</v>
      </c>
      <c r="F67" s="343">
        <v>0</v>
      </c>
      <c r="G67" s="344" t="s">
        <v>297</v>
      </c>
    </row>
    <row r="68" spans="1:7" x14ac:dyDescent="0.35">
      <c r="A68" t="s">
        <v>147</v>
      </c>
      <c r="B68" t="s">
        <v>328</v>
      </c>
      <c r="C68" t="s">
        <v>329</v>
      </c>
      <c r="D68" t="s">
        <v>295</v>
      </c>
      <c r="E68" t="s">
        <v>296</v>
      </c>
      <c r="F68" s="343">
        <v>0</v>
      </c>
      <c r="G68" s="344" t="s">
        <v>297</v>
      </c>
    </row>
    <row r="69" spans="1:7" x14ac:dyDescent="0.35">
      <c r="A69" t="s">
        <v>147</v>
      </c>
      <c r="B69" t="s">
        <v>330</v>
      </c>
      <c r="C69" t="s">
        <v>331</v>
      </c>
      <c r="D69" t="s">
        <v>295</v>
      </c>
      <c r="E69" t="s">
        <v>296</v>
      </c>
      <c r="F69" s="343">
        <v>0</v>
      </c>
      <c r="G69" s="344" t="s">
        <v>297</v>
      </c>
    </row>
    <row r="70" spans="1:7" x14ac:dyDescent="0.35">
      <c r="A70" t="s">
        <v>147</v>
      </c>
      <c r="B70" t="s">
        <v>332</v>
      </c>
      <c r="C70" t="s">
        <v>333</v>
      </c>
      <c r="D70" t="s">
        <v>295</v>
      </c>
      <c r="E70" t="s">
        <v>296</v>
      </c>
      <c r="F70" s="343">
        <v>0</v>
      </c>
      <c r="G70" s="344" t="s">
        <v>297</v>
      </c>
    </row>
    <row r="71" spans="1:7" x14ac:dyDescent="0.35">
      <c r="A71" t="s">
        <v>147</v>
      </c>
      <c r="B71" t="s">
        <v>334</v>
      </c>
      <c r="C71" t="s">
        <v>335</v>
      </c>
      <c r="D71" t="s">
        <v>295</v>
      </c>
      <c r="E71" t="s">
        <v>296</v>
      </c>
      <c r="F71" s="343">
        <v>0</v>
      </c>
      <c r="G71" s="344" t="s">
        <v>297</v>
      </c>
    </row>
    <row r="72" spans="1:7" x14ac:dyDescent="0.35">
      <c r="A72" t="s">
        <v>147</v>
      </c>
      <c r="B72" t="s">
        <v>336</v>
      </c>
      <c r="C72" t="s">
        <v>337</v>
      </c>
      <c r="D72" t="s">
        <v>295</v>
      </c>
      <c r="E72" t="s">
        <v>296</v>
      </c>
      <c r="F72" s="343">
        <v>0</v>
      </c>
      <c r="G72" s="344" t="s">
        <v>297</v>
      </c>
    </row>
    <row r="73" spans="1:7" x14ac:dyDescent="0.35">
      <c r="A73" t="s">
        <v>147</v>
      </c>
      <c r="B73" t="s">
        <v>338</v>
      </c>
      <c r="C73" t="s">
        <v>339</v>
      </c>
      <c r="D73" t="s">
        <v>295</v>
      </c>
      <c r="E73" t="s">
        <v>296</v>
      </c>
      <c r="F73" s="343">
        <v>0</v>
      </c>
      <c r="G73" s="344" t="s">
        <v>297</v>
      </c>
    </row>
    <row r="74" spans="1:7" x14ac:dyDescent="0.35">
      <c r="A74" t="s">
        <v>147</v>
      </c>
      <c r="B74" t="s">
        <v>340</v>
      </c>
      <c r="C74" t="s">
        <v>341</v>
      </c>
      <c r="D74" t="s">
        <v>295</v>
      </c>
      <c r="E74" t="s">
        <v>296</v>
      </c>
      <c r="F74" s="343">
        <v>0</v>
      </c>
      <c r="G74" s="344" t="s">
        <v>297</v>
      </c>
    </row>
    <row r="75" spans="1:7" x14ac:dyDescent="0.35">
      <c r="A75" t="s">
        <v>149</v>
      </c>
      <c r="B75" t="s">
        <v>293</v>
      </c>
      <c r="C75" t="s">
        <v>294</v>
      </c>
      <c r="D75" t="s">
        <v>295</v>
      </c>
      <c r="E75" t="s">
        <v>296</v>
      </c>
      <c r="F75" s="343">
        <v>0</v>
      </c>
      <c r="G75" s="344" t="s">
        <v>297</v>
      </c>
    </row>
    <row r="76" spans="1:7" x14ac:dyDescent="0.35">
      <c r="A76" t="s">
        <v>149</v>
      </c>
      <c r="B76" t="s">
        <v>298</v>
      </c>
      <c r="C76" t="s">
        <v>299</v>
      </c>
      <c r="D76" t="s">
        <v>295</v>
      </c>
      <c r="E76" t="s">
        <v>296</v>
      </c>
      <c r="F76" s="343">
        <v>1.5779555891000101</v>
      </c>
      <c r="G76" s="344" t="s">
        <v>297</v>
      </c>
    </row>
    <row r="77" spans="1:7" x14ac:dyDescent="0.35">
      <c r="A77" t="s">
        <v>149</v>
      </c>
      <c r="B77" t="s">
        <v>300</v>
      </c>
      <c r="C77" t="s">
        <v>301</v>
      </c>
      <c r="D77" t="s">
        <v>295</v>
      </c>
      <c r="E77" t="s">
        <v>296</v>
      </c>
      <c r="F77" s="343">
        <v>-0.51527422509520304</v>
      </c>
      <c r="G77" s="344" t="s">
        <v>297</v>
      </c>
    </row>
    <row r="78" spans="1:7" x14ac:dyDescent="0.35">
      <c r="A78" t="s">
        <v>149</v>
      </c>
      <c r="B78" t="s">
        <v>302</v>
      </c>
      <c r="C78" t="s">
        <v>303</v>
      </c>
      <c r="D78" t="s">
        <v>295</v>
      </c>
      <c r="E78" t="s">
        <v>296</v>
      </c>
      <c r="F78" s="343">
        <v>0</v>
      </c>
      <c r="G78" s="344" t="s">
        <v>297</v>
      </c>
    </row>
    <row r="79" spans="1:7" x14ac:dyDescent="0.35">
      <c r="A79" t="s">
        <v>149</v>
      </c>
      <c r="B79" t="s">
        <v>304</v>
      </c>
      <c r="C79" t="s">
        <v>305</v>
      </c>
      <c r="D79" t="s">
        <v>295</v>
      </c>
      <c r="E79" t="s">
        <v>296</v>
      </c>
      <c r="F79" s="343">
        <v>1.2361630261684999</v>
      </c>
      <c r="G79" s="344" t="s">
        <v>297</v>
      </c>
    </row>
    <row r="80" spans="1:7" x14ac:dyDescent="0.35">
      <c r="A80" t="s">
        <v>149</v>
      </c>
      <c r="B80" t="s">
        <v>306</v>
      </c>
      <c r="C80" t="s">
        <v>307</v>
      </c>
      <c r="D80" t="s">
        <v>295</v>
      </c>
      <c r="E80" t="s">
        <v>296</v>
      </c>
      <c r="F80" s="343">
        <v>0.23726766248150399</v>
      </c>
      <c r="G80" s="344" t="s">
        <v>297</v>
      </c>
    </row>
    <row r="81" spans="1:7" x14ac:dyDescent="0.35">
      <c r="A81" t="s">
        <v>149</v>
      </c>
      <c r="B81" t="s">
        <v>308</v>
      </c>
      <c r="C81" t="s">
        <v>309</v>
      </c>
      <c r="D81" t="s">
        <v>295</v>
      </c>
      <c r="E81" t="s">
        <v>296</v>
      </c>
      <c r="F81" s="343">
        <v>0</v>
      </c>
      <c r="G81" s="344" t="s">
        <v>297</v>
      </c>
    </row>
    <row r="82" spans="1:7" x14ac:dyDescent="0.35">
      <c r="A82" t="s">
        <v>149</v>
      </c>
      <c r="B82" t="s">
        <v>310</v>
      </c>
      <c r="C82" t="s">
        <v>311</v>
      </c>
      <c r="D82" t="s">
        <v>295</v>
      </c>
      <c r="E82" t="s">
        <v>296</v>
      </c>
      <c r="F82" s="343">
        <v>-8.0301465226175803E-2</v>
      </c>
      <c r="G82" s="344" t="s">
        <v>297</v>
      </c>
    </row>
    <row r="83" spans="1:7" x14ac:dyDescent="0.35">
      <c r="A83" t="s">
        <v>149</v>
      </c>
      <c r="B83" t="s">
        <v>312</v>
      </c>
      <c r="C83" t="s">
        <v>313</v>
      </c>
      <c r="D83" t="s">
        <v>295</v>
      </c>
      <c r="E83" t="s">
        <v>296</v>
      </c>
      <c r="F83" s="343">
        <v>7.4353038293092401E-4</v>
      </c>
      <c r="G83" s="344" t="s">
        <v>297</v>
      </c>
    </row>
    <row r="84" spans="1:7" x14ac:dyDescent="0.35">
      <c r="A84" t="s">
        <v>149</v>
      </c>
      <c r="B84" t="s">
        <v>314</v>
      </c>
      <c r="C84" t="s">
        <v>315</v>
      </c>
      <c r="D84" t="s">
        <v>295</v>
      </c>
      <c r="E84" t="s">
        <v>296</v>
      </c>
      <c r="F84" s="343">
        <v>0</v>
      </c>
      <c r="G84" s="344" t="s">
        <v>297</v>
      </c>
    </row>
    <row r="85" spans="1:7" x14ac:dyDescent="0.35">
      <c r="A85" t="s">
        <v>149</v>
      </c>
      <c r="B85" t="s">
        <v>316</v>
      </c>
      <c r="C85" t="s">
        <v>317</v>
      </c>
      <c r="D85" t="s">
        <v>295</v>
      </c>
      <c r="E85" t="s">
        <v>296</v>
      </c>
      <c r="F85" s="344" t="s">
        <v>297</v>
      </c>
      <c r="G85" s="343">
        <v>0.25839839301926698</v>
      </c>
    </row>
    <row r="86" spans="1:7" x14ac:dyDescent="0.35">
      <c r="A86" t="s">
        <v>149</v>
      </c>
      <c r="B86" t="s">
        <v>318</v>
      </c>
      <c r="C86" t="s">
        <v>319</v>
      </c>
      <c r="D86" t="s">
        <v>295</v>
      </c>
      <c r="E86" t="s">
        <v>296</v>
      </c>
      <c r="F86" s="344" t="s">
        <v>297</v>
      </c>
      <c r="G86" s="343">
        <v>1.4663377158977799</v>
      </c>
    </row>
    <row r="87" spans="1:7" x14ac:dyDescent="0.35">
      <c r="A87" t="s">
        <v>149</v>
      </c>
      <c r="B87" t="s">
        <v>320</v>
      </c>
      <c r="C87" t="s">
        <v>321</v>
      </c>
      <c r="D87" t="s">
        <v>295</v>
      </c>
      <c r="E87" t="s">
        <v>296</v>
      </c>
      <c r="F87" s="344" t="s">
        <v>297</v>
      </c>
      <c r="G87" s="343">
        <v>1.55733877176224</v>
      </c>
    </row>
    <row r="88" spans="1:7" x14ac:dyDescent="0.35">
      <c r="A88" t="s">
        <v>149</v>
      </c>
      <c r="B88" t="s">
        <v>322</v>
      </c>
      <c r="C88" t="s">
        <v>323</v>
      </c>
      <c r="D88" t="s">
        <v>295</v>
      </c>
      <c r="E88" t="s">
        <v>296</v>
      </c>
      <c r="F88" s="344" t="s">
        <v>297</v>
      </c>
      <c r="G88" s="343">
        <v>0.115861465108196</v>
      </c>
    </row>
    <row r="89" spans="1:7" x14ac:dyDescent="0.35">
      <c r="A89" t="s">
        <v>149</v>
      </c>
      <c r="B89" t="s">
        <v>324</v>
      </c>
      <c r="C89" t="s">
        <v>325</v>
      </c>
      <c r="D89" t="s">
        <v>295</v>
      </c>
      <c r="E89" t="s">
        <v>296</v>
      </c>
      <c r="F89" s="344" t="s">
        <v>297</v>
      </c>
      <c r="G89" s="343">
        <v>0</v>
      </c>
    </row>
    <row r="90" spans="1:7" x14ac:dyDescent="0.35">
      <c r="A90" t="s">
        <v>149</v>
      </c>
      <c r="B90" t="s">
        <v>326</v>
      </c>
      <c r="C90" t="s">
        <v>327</v>
      </c>
      <c r="D90" t="s">
        <v>295</v>
      </c>
      <c r="E90" t="s">
        <v>296</v>
      </c>
      <c r="F90" s="343">
        <v>0</v>
      </c>
      <c r="G90" s="344" t="s">
        <v>297</v>
      </c>
    </row>
    <row r="91" spans="1:7" x14ac:dyDescent="0.35">
      <c r="A91" t="s">
        <v>149</v>
      </c>
      <c r="B91" t="s">
        <v>328</v>
      </c>
      <c r="C91" t="s">
        <v>329</v>
      </c>
      <c r="D91" t="s">
        <v>295</v>
      </c>
      <c r="E91" t="s">
        <v>296</v>
      </c>
      <c r="F91" s="343">
        <v>0</v>
      </c>
      <c r="G91" s="344" t="s">
        <v>297</v>
      </c>
    </row>
    <row r="92" spans="1:7" x14ac:dyDescent="0.35">
      <c r="A92" t="s">
        <v>149</v>
      </c>
      <c r="B92" t="s">
        <v>330</v>
      </c>
      <c r="C92" t="s">
        <v>331</v>
      </c>
      <c r="D92" t="s">
        <v>295</v>
      </c>
      <c r="E92" t="s">
        <v>296</v>
      </c>
      <c r="F92" s="343">
        <v>0</v>
      </c>
      <c r="G92" s="344" t="s">
        <v>297</v>
      </c>
    </row>
    <row r="93" spans="1:7" x14ac:dyDescent="0.35">
      <c r="A93" t="s">
        <v>149</v>
      </c>
      <c r="B93" t="s">
        <v>332</v>
      </c>
      <c r="C93" t="s">
        <v>333</v>
      </c>
      <c r="D93" t="s">
        <v>295</v>
      </c>
      <c r="E93" t="s">
        <v>296</v>
      </c>
      <c r="F93" s="343">
        <v>0</v>
      </c>
      <c r="G93" s="344" t="s">
        <v>297</v>
      </c>
    </row>
    <row r="94" spans="1:7" x14ac:dyDescent="0.35">
      <c r="A94" t="s">
        <v>149</v>
      </c>
      <c r="B94" t="s">
        <v>334</v>
      </c>
      <c r="C94" t="s">
        <v>335</v>
      </c>
      <c r="D94" t="s">
        <v>295</v>
      </c>
      <c r="E94" t="s">
        <v>296</v>
      </c>
      <c r="F94" s="343">
        <v>0</v>
      </c>
      <c r="G94" s="344" t="s">
        <v>297</v>
      </c>
    </row>
    <row r="95" spans="1:7" x14ac:dyDescent="0.35">
      <c r="A95" t="s">
        <v>149</v>
      </c>
      <c r="B95" t="s">
        <v>336</v>
      </c>
      <c r="C95" t="s">
        <v>337</v>
      </c>
      <c r="D95" t="s">
        <v>295</v>
      </c>
      <c r="E95" t="s">
        <v>296</v>
      </c>
      <c r="F95" s="343">
        <v>0</v>
      </c>
      <c r="G95" s="344" t="s">
        <v>297</v>
      </c>
    </row>
    <row r="96" spans="1:7" x14ac:dyDescent="0.35">
      <c r="A96" t="s">
        <v>149</v>
      </c>
      <c r="B96" t="s">
        <v>338</v>
      </c>
      <c r="C96" t="s">
        <v>339</v>
      </c>
      <c r="D96" t="s">
        <v>295</v>
      </c>
      <c r="E96" t="s">
        <v>296</v>
      </c>
      <c r="F96" s="343">
        <v>0</v>
      </c>
      <c r="G96" s="344" t="s">
        <v>297</v>
      </c>
    </row>
    <row r="97" spans="1:7" x14ac:dyDescent="0.35">
      <c r="A97" t="s">
        <v>149</v>
      </c>
      <c r="B97" t="s">
        <v>340</v>
      </c>
      <c r="C97" t="s">
        <v>341</v>
      </c>
      <c r="D97" t="s">
        <v>295</v>
      </c>
      <c r="E97" t="s">
        <v>296</v>
      </c>
      <c r="F97" s="343">
        <v>0</v>
      </c>
      <c r="G97" s="344" t="s">
        <v>297</v>
      </c>
    </row>
    <row r="98" spans="1:7" x14ac:dyDescent="0.35">
      <c r="A98" t="s">
        <v>151</v>
      </c>
      <c r="B98" t="s">
        <v>293</v>
      </c>
      <c r="C98" t="s">
        <v>294</v>
      </c>
      <c r="D98" t="s">
        <v>295</v>
      </c>
      <c r="E98" t="s">
        <v>296</v>
      </c>
      <c r="F98" s="343">
        <v>0</v>
      </c>
      <c r="G98" s="344" t="s">
        <v>297</v>
      </c>
    </row>
    <row r="99" spans="1:7" x14ac:dyDescent="0.35">
      <c r="A99" t="s">
        <v>151</v>
      </c>
      <c r="B99" t="s">
        <v>298</v>
      </c>
      <c r="C99" t="s">
        <v>299</v>
      </c>
      <c r="D99" t="s">
        <v>295</v>
      </c>
      <c r="E99" t="s">
        <v>296</v>
      </c>
      <c r="F99" s="343">
        <v>0</v>
      </c>
      <c r="G99" s="344" t="s">
        <v>297</v>
      </c>
    </row>
    <row r="100" spans="1:7" x14ac:dyDescent="0.35">
      <c r="A100" t="s">
        <v>151</v>
      </c>
      <c r="B100" t="s">
        <v>300</v>
      </c>
      <c r="C100" t="s">
        <v>301</v>
      </c>
      <c r="D100" t="s">
        <v>295</v>
      </c>
      <c r="E100" t="s">
        <v>296</v>
      </c>
      <c r="F100" s="343">
        <v>0</v>
      </c>
      <c r="G100" s="344" t="s">
        <v>297</v>
      </c>
    </row>
    <row r="101" spans="1:7" x14ac:dyDescent="0.35">
      <c r="A101" t="s">
        <v>151</v>
      </c>
      <c r="B101" t="s">
        <v>302</v>
      </c>
      <c r="C101" t="s">
        <v>303</v>
      </c>
      <c r="D101" t="s">
        <v>295</v>
      </c>
      <c r="E101" t="s">
        <v>296</v>
      </c>
      <c r="F101" s="343">
        <v>0</v>
      </c>
      <c r="G101" s="344" t="s">
        <v>297</v>
      </c>
    </row>
    <row r="102" spans="1:7" x14ac:dyDescent="0.35">
      <c r="A102" t="s">
        <v>151</v>
      </c>
      <c r="B102" t="s">
        <v>304</v>
      </c>
      <c r="C102" t="s">
        <v>305</v>
      </c>
      <c r="D102" t="s">
        <v>295</v>
      </c>
      <c r="E102" t="s">
        <v>296</v>
      </c>
      <c r="F102" s="343">
        <v>21.892693535909899</v>
      </c>
      <c r="G102" s="344" t="s">
        <v>297</v>
      </c>
    </row>
    <row r="103" spans="1:7" x14ac:dyDescent="0.35">
      <c r="A103" t="s">
        <v>151</v>
      </c>
      <c r="B103" t="s">
        <v>306</v>
      </c>
      <c r="C103" t="s">
        <v>307</v>
      </c>
      <c r="D103" t="s">
        <v>295</v>
      </c>
      <c r="E103" t="s">
        <v>296</v>
      </c>
      <c r="F103" s="343">
        <v>-7.3308359499534097</v>
      </c>
      <c r="G103" s="344" t="s">
        <v>297</v>
      </c>
    </row>
    <row r="104" spans="1:7" x14ac:dyDescent="0.35">
      <c r="A104" t="s">
        <v>151</v>
      </c>
      <c r="B104" t="s">
        <v>308</v>
      </c>
      <c r="C104" t="s">
        <v>309</v>
      </c>
      <c r="D104" t="s">
        <v>295</v>
      </c>
      <c r="E104" t="s">
        <v>296</v>
      </c>
      <c r="F104" s="343">
        <v>0</v>
      </c>
      <c r="G104" s="344" t="s">
        <v>297</v>
      </c>
    </row>
    <row r="105" spans="1:7" x14ac:dyDescent="0.35">
      <c r="A105" t="s">
        <v>151</v>
      </c>
      <c r="B105" t="s">
        <v>310</v>
      </c>
      <c r="C105" t="s">
        <v>311</v>
      </c>
      <c r="D105" t="s">
        <v>295</v>
      </c>
      <c r="E105" t="s">
        <v>296</v>
      </c>
      <c r="F105" s="343">
        <v>-0.65427643188488704</v>
      </c>
      <c r="G105" s="344" t="s">
        <v>297</v>
      </c>
    </row>
    <row r="106" spans="1:7" x14ac:dyDescent="0.35">
      <c r="A106" t="s">
        <v>151</v>
      </c>
      <c r="B106" t="s">
        <v>312</v>
      </c>
      <c r="C106" t="s">
        <v>313</v>
      </c>
      <c r="D106" t="s">
        <v>295</v>
      </c>
      <c r="E106" t="s">
        <v>296</v>
      </c>
      <c r="F106" s="343">
        <v>0.24516941377594501</v>
      </c>
      <c r="G106" s="344" t="s">
        <v>297</v>
      </c>
    </row>
    <row r="107" spans="1:7" x14ac:dyDescent="0.35">
      <c r="A107" t="s">
        <v>151</v>
      </c>
      <c r="B107" t="s">
        <v>314</v>
      </c>
      <c r="C107" t="s">
        <v>315</v>
      </c>
      <c r="D107" t="s">
        <v>295</v>
      </c>
      <c r="E107" t="s">
        <v>296</v>
      </c>
      <c r="F107" s="343">
        <v>0</v>
      </c>
      <c r="G107" s="344" t="s">
        <v>297</v>
      </c>
    </row>
    <row r="108" spans="1:7" x14ac:dyDescent="0.35">
      <c r="A108" t="s">
        <v>151</v>
      </c>
      <c r="B108" t="s">
        <v>316</v>
      </c>
      <c r="C108" t="s">
        <v>317</v>
      </c>
      <c r="D108" t="s">
        <v>295</v>
      </c>
      <c r="E108" t="s">
        <v>296</v>
      </c>
      <c r="F108" s="344" t="s">
        <v>297</v>
      </c>
      <c r="G108" s="343">
        <v>-0.96303006238396105</v>
      </c>
    </row>
    <row r="109" spans="1:7" x14ac:dyDescent="0.35">
      <c r="A109" t="s">
        <v>151</v>
      </c>
      <c r="B109" t="s">
        <v>318</v>
      </c>
      <c r="C109" t="s">
        <v>319</v>
      </c>
      <c r="D109" t="s">
        <v>295</v>
      </c>
      <c r="E109" t="s">
        <v>296</v>
      </c>
      <c r="F109" s="344" t="s">
        <v>297</v>
      </c>
      <c r="G109" s="343">
        <v>-10.4954247856307</v>
      </c>
    </row>
    <row r="110" spans="1:7" x14ac:dyDescent="0.35">
      <c r="A110" t="s">
        <v>151</v>
      </c>
      <c r="B110" t="s">
        <v>320</v>
      </c>
      <c r="C110" t="s">
        <v>321</v>
      </c>
      <c r="D110" t="s">
        <v>295</v>
      </c>
      <c r="E110" t="s">
        <v>296</v>
      </c>
      <c r="F110" s="344" t="s">
        <v>297</v>
      </c>
      <c r="G110" s="343">
        <v>-10.09703751686</v>
      </c>
    </row>
    <row r="111" spans="1:7" x14ac:dyDescent="0.35">
      <c r="A111" t="s">
        <v>151</v>
      </c>
      <c r="B111" t="s">
        <v>322</v>
      </c>
      <c r="C111" t="s">
        <v>323</v>
      </c>
      <c r="D111" t="s">
        <v>295</v>
      </c>
      <c r="E111" t="s">
        <v>296</v>
      </c>
      <c r="F111" s="344" t="s">
        <v>297</v>
      </c>
      <c r="G111" s="343">
        <v>-1.2764989197029899</v>
      </c>
    </row>
    <row r="112" spans="1:7" x14ac:dyDescent="0.35">
      <c r="A112" t="s">
        <v>151</v>
      </c>
      <c r="B112" t="s">
        <v>324</v>
      </c>
      <c r="C112" t="s">
        <v>325</v>
      </c>
      <c r="D112" t="s">
        <v>295</v>
      </c>
      <c r="E112" t="s">
        <v>296</v>
      </c>
      <c r="F112" s="344" t="s">
        <v>297</v>
      </c>
      <c r="G112" s="343">
        <v>0</v>
      </c>
    </row>
    <row r="113" spans="1:8" x14ac:dyDescent="0.35">
      <c r="A113" t="s">
        <v>151</v>
      </c>
      <c r="B113" t="s">
        <v>326</v>
      </c>
      <c r="C113" t="s">
        <v>327</v>
      </c>
      <c r="D113" t="s">
        <v>295</v>
      </c>
      <c r="E113" t="s">
        <v>296</v>
      </c>
      <c r="F113" s="343">
        <v>0</v>
      </c>
      <c r="G113" s="344" t="s">
        <v>297</v>
      </c>
    </row>
    <row r="114" spans="1:8" x14ac:dyDescent="0.35">
      <c r="A114" t="s">
        <v>151</v>
      </c>
      <c r="B114" t="s">
        <v>328</v>
      </c>
      <c r="C114" t="s">
        <v>329</v>
      </c>
      <c r="D114" t="s">
        <v>295</v>
      </c>
      <c r="E114" t="s">
        <v>296</v>
      </c>
      <c r="F114" s="343">
        <v>0</v>
      </c>
      <c r="G114" s="344" t="s">
        <v>297</v>
      </c>
    </row>
    <row r="115" spans="1:8" x14ac:dyDescent="0.35">
      <c r="A115" t="s">
        <v>151</v>
      </c>
      <c r="B115" t="s">
        <v>330</v>
      </c>
      <c r="C115" t="s">
        <v>331</v>
      </c>
      <c r="D115" t="s">
        <v>295</v>
      </c>
      <c r="E115" t="s">
        <v>296</v>
      </c>
      <c r="F115" s="343">
        <v>0</v>
      </c>
      <c r="G115" s="344" t="s">
        <v>297</v>
      </c>
    </row>
    <row r="116" spans="1:8" x14ac:dyDescent="0.35">
      <c r="A116" t="s">
        <v>151</v>
      </c>
      <c r="B116" t="s">
        <v>332</v>
      </c>
      <c r="C116" t="s">
        <v>333</v>
      </c>
      <c r="D116" t="s">
        <v>295</v>
      </c>
      <c r="E116" t="s">
        <v>296</v>
      </c>
      <c r="F116" s="343">
        <v>0</v>
      </c>
      <c r="G116" s="344" t="s">
        <v>297</v>
      </c>
    </row>
    <row r="117" spans="1:8" x14ac:dyDescent="0.35">
      <c r="A117" t="s">
        <v>151</v>
      </c>
      <c r="B117" t="s">
        <v>334</v>
      </c>
      <c r="C117" t="s">
        <v>335</v>
      </c>
      <c r="D117" t="s">
        <v>295</v>
      </c>
      <c r="E117" t="s">
        <v>296</v>
      </c>
      <c r="F117" s="343">
        <v>0</v>
      </c>
      <c r="G117" s="344" t="s">
        <v>297</v>
      </c>
    </row>
    <row r="118" spans="1:8" x14ac:dyDescent="0.35">
      <c r="A118" t="s">
        <v>151</v>
      </c>
      <c r="B118" t="s">
        <v>336</v>
      </c>
      <c r="C118" t="s">
        <v>337</v>
      </c>
      <c r="D118" t="s">
        <v>295</v>
      </c>
      <c r="E118" t="s">
        <v>296</v>
      </c>
      <c r="F118" s="343">
        <v>0</v>
      </c>
      <c r="G118" s="344" t="s">
        <v>297</v>
      </c>
    </row>
    <row r="119" spans="1:8" x14ac:dyDescent="0.35">
      <c r="A119" t="s">
        <v>151</v>
      </c>
      <c r="B119" t="s">
        <v>338</v>
      </c>
      <c r="C119" t="s">
        <v>339</v>
      </c>
      <c r="D119" t="s">
        <v>295</v>
      </c>
      <c r="E119" t="s">
        <v>296</v>
      </c>
      <c r="F119" s="343">
        <v>0</v>
      </c>
      <c r="G119" s="344" t="s">
        <v>297</v>
      </c>
    </row>
    <row r="120" spans="1:8" x14ac:dyDescent="0.35">
      <c r="A120" t="s">
        <v>151</v>
      </c>
      <c r="B120" t="s">
        <v>340</v>
      </c>
      <c r="C120" t="s">
        <v>341</v>
      </c>
      <c r="D120" t="s">
        <v>295</v>
      </c>
      <c r="E120" t="s">
        <v>296</v>
      </c>
      <c r="F120" s="343">
        <v>0</v>
      </c>
      <c r="G120" s="344" t="s">
        <v>297</v>
      </c>
    </row>
    <row r="121" spans="1:8" ht="14.25" x14ac:dyDescent="0.45">
      <c r="A121" t="s">
        <v>155</v>
      </c>
      <c r="B121" t="s">
        <v>293</v>
      </c>
      <c r="C121" t="s">
        <v>294</v>
      </c>
      <c r="D121" t="s">
        <v>295</v>
      </c>
      <c r="E121" t="s">
        <v>296</v>
      </c>
      <c r="F121" s="346">
        <f xml:space="preserve"> F144 + F167</f>
        <v>0</v>
      </c>
      <c r="G121" s="346" t="s">
        <v>297</v>
      </c>
      <c r="H121" s="345" t="s">
        <v>342</v>
      </c>
    </row>
    <row r="122" spans="1:8" ht="14.25" x14ac:dyDescent="0.45">
      <c r="A122" t="s">
        <v>155</v>
      </c>
      <c r="B122" t="s">
        <v>298</v>
      </c>
      <c r="C122" t="s">
        <v>299</v>
      </c>
      <c r="D122" t="s">
        <v>295</v>
      </c>
      <c r="E122" t="s">
        <v>296</v>
      </c>
      <c r="F122" s="346">
        <f t="shared" ref="F122:G135" si="0" xml:space="preserve"> F145 + F168</f>
        <v>-0.47625568689200298</v>
      </c>
      <c r="G122" s="346" t="s">
        <v>297</v>
      </c>
      <c r="H122" s="345" t="s">
        <v>342</v>
      </c>
    </row>
    <row r="123" spans="1:8" ht="14.25" x14ac:dyDescent="0.45">
      <c r="A123" t="s">
        <v>155</v>
      </c>
      <c r="B123" t="s">
        <v>300</v>
      </c>
      <c r="C123" t="s">
        <v>301</v>
      </c>
      <c r="D123" t="s">
        <v>295</v>
      </c>
      <c r="E123" t="s">
        <v>296</v>
      </c>
      <c r="F123" s="346">
        <f t="shared" si="0"/>
        <v>0.12164603086880101</v>
      </c>
      <c r="G123" s="346" t="s">
        <v>297</v>
      </c>
      <c r="H123" s="345" t="s">
        <v>342</v>
      </c>
    </row>
    <row r="124" spans="1:8" ht="14.25" x14ac:dyDescent="0.45">
      <c r="A124" t="s">
        <v>155</v>
      </c>
      <c r="B124" t="s">
        <v>302</v>
      </c>
      <c r="C124" t="s">
        <v>303</v>
      </c>
      <c r="D124" t="s">
        <v>295</v>
      </c>
      <c r="E124" t="s">
        <v>296</v>
      </c>
      <c r="F124" s="346">
        <f t="shared" si="0"/>
        <v>0</v>
      </c>
      <c r="G124" s="346" t="s">
        <v>297</v>
      </c>
      <c r="H124" s="345" t="s">
        <v>342</v>
      </c>
    </row>
    <row r="125" spans="1:8" ht="14.25" x14ac:dyDescent="0.45">
      <c r="A125" t="s">
        <v>155</v>
      </c>
      <c r="B125" t="s">
        <v>304</v>
      </c>
      <c r="C125" t="s">
        <v>305</v>
      </c>
      <c r="D125" t="s">
        <v>295</v>
      </c>
      <c r="E125" t="s">
        <v>296</v>
      </c>
      <c r="F125" s="346">
        <f t="shared" si="0"/>
        <v>9.0950930728791199</v>
      </c>
      <c r="G125" s="346" t="s">
        <v>297</v>
      </c>
      <c r="H125" s="345" t="s">
        <v>342</v>
      </c>
    </row>
    <row r="126" spans="1:8" ht="14.25" x14ac:dyDescent="0.45">
      <c r="A126" t="s">
        <v>155</v>
      </c>
      <c r="B126" t="s">
        <v>306</v>
      </c>
      <c r="C126" t="s">
        <v>307</v>
      </c>
      <c r="D126" t="s">
        <v>295</v>
      </c>
      <c r="E126" t="s">
        <v>296</v>
      </c>
      <c r="F126" s="346">
        <f t="shared" si="0"/>
        <v>3.7660701275871999</v>
      </c>
      <c r="G126" s="346" t="s">
        <v>297</v>
      </c>
      <c r="H126" s="345" t="s">
        <v>342</v>
      </c>
    </row>
    <row r="127" spans="1:8" ht="14.25" x14ac:dyDescent="0.45">
      <c r="A127" t="s">
        <v>155</v>
      </c>
      <c r="B127" t="s">
        <v>308</v>
      </c>
      <c r="C127" t="s">
        <v>309</v>
      </c>
      <c r="D127" t="s">
        <v>295</v>
      </c>
      <c r="E127" t="s">
        <v>296</v>
      </c>
      <c r="F127" s="346">
        <f t="shared" si="0"/>
        <v>0</v>
      </c>
      <c r="G127" s="346" t="s">
        <v>297</v>
      </c>
      <c r="H127" s="345" t="s">
        <v>342</v>
      </c>
    </row>
    <row r="128" spans="1:8" ht="14.25" x14ac:dyDescent="0.45">
      <c r="A128" t="s">
        <v>155</v>
      </c>
      <c r="B128" t="s">
        <v>310</v>
      </c>
      <c r="C128" t="s">
        <v>311</v>
      </c>
      <c r="D128" t="s">
        <v>295</v>
      </c>
      <c r="E128" t="s">
        <v>296</v>
      </c>
      <c r="F128" s="346">
        <f t="shared" si="0"/>
        <v>1.6920824416286577</v>
      </c>
      <c r="G128" s="346" t="s">
        <v>297</v>
      </c>
      <c r="H128" s="345" t="s">
        <v>342</v>
      </c>
    </row>
    <row r="129" spans="1:8" ht="14.25" x14ac:dyDescent="0.45">
      <c r="A129" t="s">
        <v>155</v>
      </c>
      <c r="B129" t="s">
        <v>312</v>
      </c>
      <c r="C129" t="s">
        <v>313</v>
      </c>
      <c r="D129" t="s">
        <v>295</v>
      </c>
      <c r="E129" t="s">
        <v>296</v>
      </c>
      <c r="F129" s="346">
        <f t="shared" si="0"/>
        <v>0.43253918201125202</v>
      </c>
      <c r="G129" s="346" t="s">
        <v>297</v>
      </c>
      <c r="H129" s="345" t="s">
        <v>342</v>
      </c>
    </row>
    <row r="130" spans="1:8" ht="14.25" x14ac:dyDescent="0.45">
      <c r="A130" t="s">
        <v>155</v>
      </c>
      <c r="B130" t="s">
        <v>314</v>
      </c>
      <c r="C130" t="s">
        <v>315</v>
      </c>
      <c r="D130" t="s">
        <v>295</v>
      </c>
      <c r="E130" t="s">
        <v>296</v>
      </c>
      <c r="F130" s="346">
        <f t="shared" si="0"/>
        <v>0</v>
      </c>
      <c r="G130" s="346" t="s">
        <v>297</v>
      </c>
      <c r="H130" s="345" t="s">
        <v>342</v>
      </c>
    </row>
    <row r="131" spans="1:8" ht="14.25" x14ac:dyDescent="0.45">
      <c r="A131" t="s">
        <v>155</v>
      </c>
      <c r="B131" t="s">
        <v>316</v>
      </c>
      <c r="C131" t="s">
        <v>317</v>
      </c>
      <c r="D131" t="s">
        <v>295</v>
      </c>
      <c r="E131" t="s">
        <v>296</v>
      </c>
      <c r="F131" s="346" t="s">
        <v>297</v>
      </c>
      <c r="G131" s="346">
        <f xml:space="preserve"> G154 + G177</f>
        <v>1.0286892182568019</v>
      </c>
      <c r="H131" s="345" t="s">
        <v>342</v>
      </c>
    </row>
    <row r="132" spans="1:8" ht="14.25" x14ac:dyDescent="0.45">
      <c r="A132" t="s">
        <v>155</v>
      </c>
      <c r="B132" t="s">
        <v>318</v>
      </c>
      <c r="C132" t="s">
        <v>319</v>
      </c>
      <c r="D132" t="s">
        <v>295</v>
      </c>
      <c r="E132" t="s">
        <v>296</v>
      </c>
      <c r="F132" s="346" t="s">
        <v>297</v>
      </c>
      <c r="G132" s="346">
        <f t="shared" si="0"/>
        <v>10.477492490501941</v>
      </c>
      <c r="H132" s="345" t="s">
        <v>342</v>
      </c>
    </row>
    <row r="133" spans="1:8" ht="14.25" x14ac:dyDescent="0.45">
      <c r="A133" t="s">
        <v>155</v>
      </c>
      <c r="B133" t="s">
        <v>320</v>
      </c>
      <c r="C133" t="s">
        <v>321</v>
      </c>
      <c r="D133" t="s">
        <v>295</v>
      </c>
      <c r="E133" t="s">
        <v>296</v>
      </c>
      <c r="F133" s="346" t="s">
        <v>297</v>
      </c>
      <c r="G133" s="346">
        <f t="shared" si="0"/>
        <v>12.59607121855</v>
      </c>
      <c r="H133" s="345" t="s">
        <v>342</v>
      </c>
    </row>
    <row r="134" spans="1:8" ht="14.25" x14ac:dyDescent="0.45">
      <c r="A134" t="s">
        <v>155</v>
      </c>
      <c r="B134" t="s">
        <v>322</v>
      </c>
      <c r="C134" t="s">
        <v>323</v>
      </c>
      <c r="D134" t="s">
        <v>295</v>
      </c>
      <c r="E134" t="s">
        <v>296</v>
      </c>
      <c r="F134" s="346" t="s">
        <v>297</v>
      </c>
      <c r="G134" s="346">
        <f t="shared" si="0"/>
        <v>0.61125596682779804</v>
      </c>
      <c r="H134" s="345" t="s">
        <v>342</v>
      </c>
    </row>
    <row r="135" spans="1:8" ht="14.25" x14ac:dyDescent="0.45">
      <c r="A135" t="s">
        <v>155</v>
      </c>
      <c r="B135" t="s">
        <v>324</v>
      </c>
      <c r="C135" t="s">
        <v>325</v>
      </c>
      <c r="D135" t="s">
        <v>295</v>
      </c>
      <c r="E135" t="s">
        <v>296</v>
      </c>
      <c r="F135" s="346" t="s">
        <v>297</v>
      </c>
      <c r="G135" s="346">
        <f t="shared" si="0"/>
        <v>0</v>
      </c>
      <c r="H135" s="345" t="s">
        <v>342</v>
      </c>
    </row>
    <row r="136" spans="1:8" ht="14.25" x14ac:dyDescent="0.45">
      <c r="A136" t="s">
        <v>155</v>
      </c>
      <c r="B136" t="s">
        <v>326</v>
      </c>
      <c r="C136" t="s">
        <v>327</v>
      </c>
      <c r="D136" t="s">
        <v>295</v>
      </c>
      <c r="E136" t="s">
        <v>296</v>
      </c>
      <c r="F136" s="346">
        <f t="shared" ref="F136:F138" si="1" xml:space="preserve"> F159 + F182</f>
        <v>0</v>
      </c>
      <c r="G136" s="346" t="s">
        <v>297</v>
      </c>
      <c r="H136" s="345" t="s">
        <v>342</v>
      </c>
    </row>
    <row r="137" spans="1:8" ht="14.25" x14ac:dyDescent="0.45">
      <c r="A137" t="s">
        <v>155</v>
      </c>
      <c r="B137" t="s">
        <v>328</v>
      </c>
      <c r="C137" t="s">
        <v>329</v>
      </c>
      <c r="D137" t="s">
        <v>295</v>
      </c>
      <c r="E137" t="s">
        <v>296</v>
      </c>
      <c r="F137" s="346">
        <f t="shared" si="1"/>
        <v>0</v>
      </c>
      <c r="G137" s="346" t="s">
        <v>297</v>
      </c>
      <c r="H137" s="345" t="s">
        <v>342</v>
      </c>
    </row>
    <row r="138" spans="1:8" ht="14.25" x14ac:dyDescent="0.45">
      <c r="A138" t="s">
        <v>155</v>
      </c>
      <c r="B138" t="s">
        <v>330</v>
      </c>
      <c r="C138" t="s">
        <v>331</v>
      </c>
      <c r="D138" t="s">
        <v>295</v>
      </c>
      <c r="E138" t="s">
        <v>296</v>
      </c>
      <c r="F138" s="346">
        <f t="shared" si="1"/>
        <v>0</v>
      </c>
      <c r="G138" s="346" t="s">
        <v>297</v>
      </c>
      <c r="H138" s="345" t="s">
        <v>342</v>
      </c>
    </row>
    <row r="139" spans="1:8" ht="14.25" x14ac:dyDescent="0.45">
      <c r="A139" t="s">
        <v>155</v>
      </c>
      <c r="B139" t="s">
        <v>332</v>
      </c>
      <c r="C139" t="s">
        <v>333</v>
      </c>
      <c r="D139" t="s">
        <v>295</v>
      </c>
      <c r="E139" t="s">
        <v>296</v>
      </c>
      <c r="F139" s="346">
        <v>0</v>
      </c>
      <c r="G139" s="346" t="s">
        <v>297</v>
      </c>
      <c r="H139" s="345" t="s">
        <v>342</v>
      </c>
    </row>
    <row r="140" spans="1:8" ht="14.25" x14ac:dyDescent="0.45">
      <c r="A140" t="s">
        <v>155</v>
      </c>
      <c r="B140" t="s">
        <v>334</v>
      </c>
      <c r="C140" t="s">
        <v>335</v>
      </c>
      <c r="D140" t="s">
        <v>295</v>
      </c>
      <c r="E140" t="s">
        <v>296</v>
      </c>
      <c r="F140" s="346">
        <v>10.537000000000001</v>
      </c>
      <c r="G140" s="346" t="s">
        <v>297</v>
      </c>
      <c r="H140" s="345" t="s">
        <v>342</v>
      </c>
    </row>
    <row r="141" spans="1:8" ht="14.25" x14ac:dyDescent="0.45">
      <c r="A141" t="s">
        <v>155</v>
      </c>
      <c r="B141" t="s">
        <v>336</v>
      </c>
      <c r="C141" t="s">
        <v>337</v>
      </c>
      <c r="D141" t="s">
        <v>295</v>
      </c>
      <c r="E141" t="s">
        <v>296</v>
      </c>
      <c r="F141" s="346">
        <v>11.236000000000001</v>
      </c>
      <c r="G141" s="346" t="s">
        <v>297</v>
      </c>
      <c r="H141" s="345" t="s">
        <v>342</v>
      </c>
    </row>
    <row r="142" spans="1:8" ht="14.25" x14ac:dyDescent="0.45">
      <c r="A142" t="s">
        <v>155</v>
      </c>
      <c r="B142" t="s">
        <v>338</v>
      </c>
      <c r="C142" t="s">
        <v>339</v>
      </c>
      <c r="D142" t="s">
        <v>295</v>
      </c>
      <c r="E142" t="s">
        <v>296</v>
      </c>
      <c r="F142" s="346">
        <v>0</v>
      </c>
      <c r="G142" s="346" t="s">
        <v>297</v>
      </c>
      <c r="H142" s="345" t="s">
        <v>342</v>
      </c>
    </row>
    <row r="143" spans="1:8" ht="14.25" x14ac:dyDescent="0.45">
      <c r="A143" t="s">
        <v>155</v>
      </c>
      <c r="B143" t="s">
        <v>340</v>
      </c>
      <c r="C143" t="s">
        <v>341</v>
      </c>
      <c r="D143" t="s">
        <v>295</v>
      </c>
      <c r="E143" t="s">
        <v>296</v>
      </c>
      <c r="F143" s="346">
        <v>0</v>
      </c>
      <c r="G143" s="346" t="s">
        <v>297</v>
      </c>
      <c r="H143" s="345" t="s">
        <v>342</v>
      </c>
    </row>
    <row r="144" spans="1:8" x14ac:dyDescent="0.35">
      <c r="A144" t="s">
        <v>343</v>
      </c>
      <c r="B144" t="s">
        <v>293</v>
      </c>
      <c r="C144" t="s">
        <v>294</v>
      </c>
      <c r="D144" t="s">
        <v>295</v>
      </c>
      <c r="E144" t="s">
        <v>296</v>
      </c>
      <c r="F144" s="343">
        <v>0</v>
      </c>
      <c r="G144" s="344" t="s">
        <v>297</v>
      </c>
    </row>
    <row r="145" spans="1:7" x14ac:dyDescent="0.35">
      <c r="A145" t="s">
        <v>343</v>
      </c>
      <c r="B145" t="s">
        <v>298</v>
      </c>
      <c r="C145" t="s">
        <v>299</v>
      </c>
      <c r="D145" t="s">
        <v>295</v>
      </c>
      <c r="E145" t="s">
        <v>296</v>
      </c>
      <c r="F145" s="343">
        <v>-0.47625568689200298</v>
      </c>
      <c r="G145" s="344" t="s">
        <v>297</v>
      </c>
    </row>
    <row r="146" spans="1:7" x14ac:dyDescent="0.35">
      <c r="A146" t="s">
        <v>343</v>
      </c>
      <c r="B146" t="s">
        <v>300</v>
      </c>
      <c r="C146" t="s">
        <v>301</v>
      </c>
      <c r="D146" t="s">
        <v>295</v>
      </c>
      <c r="E146" t="s">
        <v>296</v>
      </c>
      <c r="F146" s="343">
        <v>0.12164603086880101</v>
      </c>
      <c r="G146" s="344" t="s">
        <v>297</v>
      </c>
    </row>
    <row r="147" spans="1:7" x14ac:dyDescent="0.35">
      <c r="A147" t="s">
        <v>343</v>
      </c>
      <c r="B147" t="s">
        <v>302</v>
      </c>
      <c r="C147" t="s">
        <v>303</v>
      </c>
      <c r="D147" t="s">
        <v>295</v>
      </c>
      <c r="E147" t="s">
        <v>296</v>
      </c>
      <c r="F147" s="343">
        <v>0</v>
      </c>
      <c r="G147" s="344" t="s">
        <v>297</v>
      </c>
    </row>
    <row r="148" spans="1:7" x14ac:dyDescent="0.35">
      <c r="A148" t="s">
        <v>343</v>
      </c>
      <c r="B148" t="s">
        <v>304</v>
      </c>
      <c r="C148" t="s">
        <v>305</v>
      </c>
      <c r="D148" t="s">
        <v>295</v>
      </c>
      <c r="E148" t="s">
        <v>296</v>
      </c>
      <c r="F148" s="343">
        <v>8.0111205656111792</v>
      </c>
      <c r="G148" s="344" t="s">
        <v>297</v>
      </c>
    </row>
    <row r="149" spans="1:7" x14ac:dyDescent="0.35">
      <c r="A149" t="s">
        <v>343</v>
      </c>
      <c r="B149" t="s">
        <v>306</v>
      </c>
      <c r="C149" t="s">
        <v>307</v>
      </c>
      <c r="D149" t="s">
        <v>295</v>
      </c>
      <c r="E149" t="s">
        <v>296</v>
      </c>
      <c r="F149" s="343">
        <v>3.7660701275871999</v>
      </c>
      <c r="G149" s="344" t="s">
        <v>297</v>
      </c>
    </row>
    <row r="150" spans="1:7" x14ac:dyDescent="0.35">
      <c r="A150" t="s">
        <v>343</v>
      </c>
      <c r="B150" t="s">
        <v>308</v>
      </c>
      <c r="C150" t="s">
        <v>309</v>
      </c>
      <c r="D150" t="s">
        <v>295</v>
      </c>
      <c r="E150" t="s">
        <v>296</v>
      </c>
      <c r="F150" s="343">
        <v>0</v>
      </c>
      <c r="G150" s="344" t="s">
        <v>297</v>
      </c>
    </row>
    <row r="151" spans="1:7" x14ac:dyDescent="0.35">
      <c r="A151" t="s">
        <v>343</v>
      </c>
      <c r="B151" t="s">
        <v>310</v>
      </c>
      <c r="C151" t="s">
        <v>311</v>
      </c>
      <c r="D151" t="s">
        <v>295</v>
      </c>
      <c r="E151" t="s">
        <v>296</v>
      </c>
      <c r="F151" s="343">
        <v>1.6570764151333499</v>
      </c>
      <c r="G151" s="344" t="s">
        <v>297</v>
      </c>
    </row>
    <row r="152" spans="1:7" x14ac:dyDescent="0.35">
      <c r="A152" t="s">
        <v>343</v>
      </c>
      <c r="B152" t="s">
        <v>312</v>
      </c>
      <c r="C152" t="s">
        <v>313</v>
      </c>
      <c r="D152" t="s">
        <v>295</v>
      </c>
      <c r="E152" t="s">
        <v>296</v>
      </c>
      <c r="F152" s="343">
        <v>0.43253918201125202</v>
      </c>
      <c r="G152" s="344" t="s">
        <v>297</v>
      </c>
    </row>
    <row r="153" spans="1:7" x14ac:dyDescent="0.35">
      <c r="A153" t="s">
        <v>343</v>
      </c>
      <c r="B153" t="s">
        <v>314</v>
      </c>
      <c r="C153" t="s">
        <v>315</v>
      </c>
      <c r="D153" t="s">
        <v>295</v>
      </c>
      <c r="E153" t="s">
        <v>296</v>
      </c>
      <c r="F153" s="343">
        <v>0</v>
      </c>
      <c r="G153" s="344" t="s">
        <v>297</v>
      </c>
    </row>
    <row r="154" spans="1:7" x14ac:dyDescent="0.35">
      <c r="A154" t="s">
        <v>343</v>
      </c>
      <c r="B154" t="s">
        <v>316</v>
      </c>
      <c r="C154" t="s">
        <v>317</v>
      </c>
      <c r="D154" t="s">
        <v>295</v>
      </c>
      <c r="E154" t="s">
        <v>296</v>
      </c>
      <c r="F154" s="344" t="s">
        <v>297</v>
      </c>
      <c r="G154" s="343">
        <v>0.92305197429984798</v>
      </c>
    </row>
    <row r="155" spans="1:7" x14ac:dyDescent="0.35">
      <c r="A155" t="s">
        <v>343</v>
      </c>
      <c r="B155" t="s">
        <v>318</v>
      </c>
      <c r="C155" t="s">
        <v>319</v>
      </c>
      <c r="D155" t="s">
        <v>295</v>
      </c>
      <c r="E155" t="s">
        <v>296</v>
      </c>
      <c r="F155" s="344" t="s">
        <v>297</v>
      </c>
      <c r="G155" s="343">
        <v>9.3994612454280606</v>
      </c>
    </row>
    <row r="156" spans="1:7" x14ac:dyDescent="0.35">
      <c r="A156" t="s">
        <v>343</v>
      </c>
      <c r="B156" t="s">
        <v>320</v>
      </c>
      <c r="C156" t="s">
        <v>321</v>
      </c>
      <c r="D156" t="s">
        <v>295</v>
      </c>
      <c r="E156" t="s">
        <v>296</v>
      </c>
      <c r="F156" s="344" t="s">
        <v>297</v>
      </c>
      <c r="G156" s="343">
        <v>12.59607121855</v>
      </c>
    </row>
    <row r="157" spans="1:7" x14ac:dyDescent="0.35">
      <c r="A157" t="s">
        <v>343</v>
      </c>
      <c r="B157" t="s">
        <v>322</v>
      </c>
      <c r="C157" t="s">
        <v>323</v>
      </c>
      <c r="D157" t="s">
        <v>295</v>
      </c>
      <c r="E157" t="s">
        <v>296</v>
      </c>
      <c r="F157" s="344" t="s">
        <v>297</v>
      </c>
      <c r="G157" s="343">
        <v>0.61125596682779804</v>
      </c>
    </row>
    <row r="158" spans="1:7" x14ac:dyDescent="0.35">
      <c r="A158" t="s">
        <v>343</v>
      </c>
      <c r="B158" t="s">
        <v>324</v>
      </c>
      <c r="C158" t="s">
        <v>325</v>
      </c>
      <c r="D158" t="s">
        <v>295</v>
      </c>
      <c r="E158" t="s">
        <v>296</v>
      </c>
      <c r="F158" s="344" t="s">
        <v>297</v>
      </c>
      <c r="G158" s="343">
        <v>0</v>
      </c>
    </row>
    <row r="159" spans="1:7" x14ac:dyDescent="0.35">
      <c r="A159" t="s">
        <v>343</v>
      </c>
      <c r="B159" t="s">
        <v>326</v>
      </c>
      <c r="C159" t="s">
        <v>327</v>
      </c>
      <c r="D159" t="s">
        <v>295</v>
      </c>
      <c r="E159" t="s">
        <v>296</v>
      </c>
      <c r="F159" s="343">
        <v>0</v>
      </c>
      <c r="G159" s="344" t="s">
        <v>297</v>
      </c>
    </row>
    <row r="160" spans="1:7" x14ac:dyDescent="0.35">
      <c r="A160" t="s">
        <v>343</v>
      </c>
      <c r="B160" t="s">
        <v>328</v>
      </c>
      <c r="C160" t="s">
        <v>329</v>
      </c>
      <c r="D160" t="s">
        <v>295</v>
      </c>
      <c r="E160" t="s">
        <v>296</v>
      </c>
      <c r="F160" s="343">
        <v>0</v>
      </c>
      <c r="G160" s="344" t="s">
        <v>297</v>
      </c>
    </row>
    <row r="161" spans="1:7" x14ac:dyDescent="0.35">
      <c r="A161" t="s">
        <v>343</v>
      </c>
      <c r="B161" t="s">
        <v>330</v>
      </c>
      <c r="C161" t="s">
        <v>331</v>
      </c>
      <c r="D161" t="s">
        <v>295</v>
      </c>
      <c r="E161" t="s">
        <v>296</v>
      </c>
      <c r="F161" s="343">
        <v>0</v>
      </c>
      <c r="G161" s="344" t="s">
        <v>297</v>
      </c>
    </row>
    <row r="162" spans="1:7" x14ac:dyDescent="0.35">
      <c r="A162" t="s">
        <v>343</v>
      </c>
      <c r="B162" t="s">
        <v>332</v>
      </c>
      <c r="C162" t="s">
        <v>333</v>
      </c>
      <c r="D162" t="s">
        <v>295</v>
      </c>
      <c r="E162" t="s">
        <v>296</v>
      </c>
      <c r="F162" s="343">
        <v>0</v>
      </c>
      <c r="G162" s="344" t="s">
        <v>297</v>
      </c>
    </row>
    <row r="163" spans="1:7" x14ac:dyDescent="0.35">
      <c r="A163" t="s">
        <v>343</v>
      </c>
      <c r="B163" t="s">
        <v>334</v>
      </c>
      <c r="C163" t="s">
        <v>335</v>
      </c>
      <c r="D163" t="s">
        <v>295</v>
      </c>
      <c r="E163" t="s">
        <v>296</v>
      </c>
      <c r="F163" s="343">
        <v>0</v>
      </c>
      <c r="G163" s="344" t="s">
        <v>297</v>
      </c>
    </row>
    <row r="164" spans="1:7" x14ac:dyDescent="0.35">
      <c r="A164" t="s">
        <v>343</v>
      </c>
      <c r="B164" t="s">
        <v>336</v>
      </c>
      <c r="C164" t="s">
        <v>337</v>
      </c>
      <c r="D164" t="s">
        <v>295</v>
      </c>
      <c r="E164" t="s">
        <v>296</v>
      </c>
      <c r="F164" s="343">
        <v>0</v>
      </c>
      <c r="G164" s="344" t="s">
        <v>297</v>
      </c>
    </row>
    <row r="165" spans="1:7" x14ac:dyDescent="0.35">
      <c r="A165" t="s">
        <v>343</v>
      </c>
      <c r="B165" t="s">
        <v>338</v>
      </c>
      <c r="C165" t="s">
        <v>339</v>
      </c>
      <c r="D165" t="s">
        <v>295</v>
      </c>
      <c r="E165" t="s">
        <v>296</v>
      </c>
      <c r="F165" s="343">
        <v>0</v>
      </c>
      <c r="G165" s="344" t="s">
        <v>297</v>
      </c>
    </row>
    <row r="166" spans="1:7" x14ac:dyDescent="0.35">
      <c r="A166" t="s">
        <v>343</v>
      </c>
      <c r="B166" t="s">
        <v>340</v>
      </c>
      <c r="C166" t="s">
        <v>341</v>
      </c>
      <c r="D166" t="s">
        <v>295</v>
      </c>
      <c r="E166" t="s">
        <v>296</v>
      </c>
      <c r="F166" s="343">
        <v>0</v>
      </c>
      <c r="G166" s="344" t="s">
        <v>297</v>
      </c>
    </row>
    <row r="167" spans="1:7" x14ac:dyDescent="0.35">
      <c r="A167" t="s">
        <v>344</v>
      </c>
      <c r="B167" t="s">
        <v>293</v>
      </c>
      <c r="C167" t="s">
        <v>294</v>
      </c>
      <c r="D167" t="s">
        <v>295</v>
      </c>
      <c r="E167" t="s">
        <v>296</v>
      </c>
      <c r="F167" s="343">
        <v>0</v>
      </c>
      <c r="G167" s="344" t="s">
        <v>297</v>
      </c>
    </row>
    <row r="168" spans="1:7" x14ac:dyDescent="0.35">
      <c r="A168" t="s">
        <v>344</v>
      </c>
      <c r="B168" t="s">
        <v>298</v>
      </c>
      <c r="C168" t="s">
        <v>299</v>
      </c>
      <c r="D168" t="s">
        <v>295</v>
      </c>
      <c r="E168" t="s">
        <v>296</v>
      </c>
      <c r="F168" s="343">
        <v>0</v>
      </c>
      <c r="G168" s="344" t="s">
        <v>297</v>
      </c>
    </row>
    <row r="169" spans="1:7" x14ac:dyDescent="0.35">
      <c r="A169" t="s">
        <v>344</v>
      </c>
      <c r="B169" t="s">
        <v>300</v>
      </c>
      <c r="C169" t="s">
        <v>301</v>
      </c>
      <c r="D169" t="s">
        <v>295</v>
      </c>
      <c r="E169" t="s">
        <v>296</v>
      </c>
      <c r="F169" s="343">
        <v>0</v>
      </c>
      <c r="G169" s="344" t="s">
        <v>297</v>
      </c>
    </row>
    <row r="170" spans="1:7" x14ac:dyDescent="0.35">
      <c r="A170" t="s">
        <v>344</v>
      </c>
      <c r="B170" t="s">
        <v>302</v>
      </c>
      <c r="C170" t="s">
        <v>303</v>
      </c>
      <c r="D170" t="s">
        <v>295</v>
      </c>
      <c r="E170" t="s">
        <v>296</v>
      </c>
      <c r="F170" s="343">
        <v>0</v>
      </c>
      <c r="G170" s="344" t="s">
        <v>297</v>
      </c>
    </row>
    <row r="171" spans="1:7" x14ac:dyDescent="0.35">
      <c r="A171" t="s">
        <v>344</v>
      </c>
      <c r="B171" t="s">
        <v>304</v>
      </c>
      <c r="C171" t="s">
        <v>305</v>
      </c>
      <c r="D171" t="s">
        <v>295</v>
      </c>
      <c r="E171" t="s">
        <v>296</v>
      </c>
      <c r="F171" s="343">
        <v>1.08397250726794</v>
      </c>
      <c r="G171" s="344" t="s">
        <v>297</v>
      </c>
    </row>
    <row r="172" spans="1:7" x14ac:dyDescent="0.35">
      <c r="A172" t="s">
        <v>344</v>
      </c>
      <c r="B172" t="s">
        <v>306</v>
      </c>
      <c r="C172" t="s">
        <v>307</v>
      </c>
      <c r="D172" t="s">
        <v>295</v>
      </c>
      <c r="E172" t="s">
        <v>296</v>
      </c>
      <c r="F172" s="343">
        <v>0</v>
      </c>
      <c r="G172" s="344" t="s">
        <v>297</v>
      </c>
    </row>
    <row r="173" spans="1:7" x14ac:dyDescent="0.35">
      <c r="A173" t="s">
        <v>344</v>
      </c>
      <c r="B173" t="s">
        <v>308</v>
      </c>
      <c r="C173" t="s">
        <v>309</v>
      </c>
      <c r="D173" t="s">
        <v>295</v>
      </c>
      <c r="E173" t="s">
        <v>296</v>
      </c>
      <c r="F173" s="343">
        <v>0</v>
      </c>
      <c r="G173" s="344" t="s">
        <v>297</v>
      </c>
    </row>
    <row r="174" spans="1:7" x14ac:dyDescent="0.35">
      <c r="A174" t="s">
        <v>344</v>
      </c>
      <c r="B174" t="s">
        <v>310</v>
      </c>
      <c r="C174" t="s">
        <v>311</v>
      </c>
      <c r="D174" t="s">
        <v>295</v>
      </c>
      <c r="E174" t="s">
        <v>296</v>
      </c>
      <c r="F174" s="343">
        <v>3.5006026495307797E-2</v>
      </c>
      <c r="G174" s="344" t="s">
        <v>297</v>
      </c>
    </row>
    <row r="175" spans="1:7" x14ac:dyDescent="0.35">
      <c r="A175" t="s">
        <v>344</v>
      </c>
      <c r="B175" t="s">
        <v>312</v>
      </c>
      <c r="C175" t="s">
        <v>313</v>
      </c>
      <c r="D175" t="s">
        <v>295</v>
      </c>
      <c r="E175" t="s">
        <v>296</v>
      </c>
      <c r="F175" s="343">
        <v>0</v>
      </c>
      <c r="G175" s="344" t="s">
        <v>297</v>
      </c>
    </row>
    <row r="176" spans="1:7" x14ac:dyDescent="0.35">
      <c r="A176" t="s">
        <v>344</v>
      </c>
      <c r="B176" t="s">
        <v>314</v>
      </c>
      <c r="C176" t="s">
        <v>315</v>
      </c>
      <c r="D176" t="s">
        <v>295</v>
      </c>
      <c r="E176" t="s">
        <v>296</v>
      </c>
      <c r="F176" s="343">
        <v>0</v>
      </c>
      <c r="G176" s="344" t="s">
        <v>297</v>
      </c>
    </row>
    <row r="177" spans="1:7" x14ac:dyDescent="0.35">
      <c r="A177" t="s">
        <v>344</v>
      </c>
      <c r="B177" t="s">
        <v>316</v>
      </c>
      <c r="C177" t="s">
        <v>317</v>
      </c>
      <c r="D177" t="s">
        <v>295</v>
      </c>
      <c r="E177" t="s">
        <v>296</v>
      </c>
      <c r="F177" s="344" t="s">
        <v>297</v>
      </c>
      <c r="G177" s="343">
        <v>0.10563724395695399</v>
      </c>
    </row>
    <row r="178" spans="1:7" x14ac:dyDescent="0.35">
      <c r="A178" t="s">
        <v>344</v>
      </c>
      <c r="B178" t="s">
        <v>318</v>
      </c>
      <c r="C178" t="s">
        <v>319</v>
      </c>
      <c r="D178" t="s">
        <v>295</v>
      </c>
      <c r="E178" t="s">
        <v>296</v>
      </c>
      <c r="F178" s="344" t="s">
        <v>297</v>
      </c>
      <c r="G178" s="343">
        <v>1.07803124507388</v>
      </c>
    </row>
    <row r="179" spans="1:7" x14ac:dyDescent="0.35">
      <c r="A179" t="s">
        <v>344</v>
      </c>
      <c r="B179" t="s">
        <v>320</v>
      </c>
      <c r="C179" t="s">
        <v>321</v>
      </c>
      <c r="D179" t="s">
        <v>295</v>
      </c>
      <c r="E179" t="s">
        <v>296</v>
      </c>
      <c r="F179" s="344" t="s">
        <v>297</v>
      </c>
      <c r="G179" s="343">
        <v>0</v>
      </c>
    </row>
    <row r="180" spans="1:7" x14ac:dyDescent="0.35">
      <c r="A180" t="s">
        <v>344</v>
      </c>
      <c r="B180" t="s">
        <v>322</v>
      </c>
      <c r="C180" t="s">
        <v>323</v>
      </c>
      <c r="D180" t="s">
        <v>295</v>
      </c>
      <c r="E180" t="s">
        <v>296</v>
      </c>
      <c r="F180" s="344" t="s">
        <v>297</v>
      </c>
      <c r="G180" s="343">
        <v>0</v>
      </c>
    </row>
    <row r="181" spans="1:7" x14ac:dyDescent="0.35">
      <c r="A181" t="s">
        <v>344</v>
      </c>
      <c r="B181" t="s">
        <v>324</v>
      </c>
      <c r="C181" t="s">
        <v>325</v>
      </c>
      <c r="D181" t="s">
        <v>295</v>
      </c>
      <c r="E181" t="s">
        <v>296</v>
      </c>
      <c r="F181" s="344" t="s">
        <v>297</v>
      </c>
      <c r="G181" s="343">
        <v>0</v>
      </c>
    </row>
    <row r="182" spans="1:7" x14ac:dyDescent="0.35">
      <c r="A182" t="s">
        <v>344</v>
      </c>
      <c r="B182" t="s">
        <v>326</v>
      </c>
      <c r="C182" t="s">
        <v>327</v>
      </c>
      <c r="D182" t="s">
        <v>295</v>
      </c>
      <c r="E182" t="s">
        <v>296</v>
      </c>
      <c r="F182" s="343">
        <v>0</v>
      </c>
      <c r="G182" s="344" t="s">
        <v>297</v>
      </c>
    </row>
    <row r="183" spans="1:7" x14ac:dyDescent="0.35">
      <c r="A183" t="s">
        <v>344</v>
      </c>
      <c r="B183" t="s">
        <v>328</v>
      </c>
      <c r="C183" t="s">
        <v>329</v>
      </c>
      <c r="D183" t="s">
        <v>295</v>
      </c>
      <c r="E183" t="s">
        <v>296</v>
      </c>
      <c r="F183" s="343">
        <v>0</v>
      </c>
      <c r="G183" s="344" t="s">
        <v>297</v>
      </c>
    </row>
    <row r="184" spans="1:7" x14ac:dyDescent="0.35">
      <c r="A184" t="s">
        <v>344</v>
      </c>
      <c r="B184" t="s">
        <v>330</v>
      </c>
      <c r="C184" t="s">
        <v>331</v>
      </c>
      <c r="D184" t="s">
        <v>295</v>
      </c>
      <c r="E184" t="s">
        <v>296</v>
      </c>
      <c r="F184" s="343">
        <v>0</v>
      </c>
      <c r="G184" s="344" t="s">
        <v>297</v>
      </c>
    </row>
    <row r="185" spans="1:7" x14ac:dyDescent="0.35">
      <c r="A185" t="s">
        <v>344</v>
      </c>
      <c r="B185" t="s">
        <v>332</v>
      </c>
      <c r="C185" t="s">
        <v>333</v>
      </c>
      <c r="D185" t="s">
        <v>295</v>
      </c>
      <c r="E185" t="s">
        <v>296</v>
      </c>
      <c r="F185" s="343">
        <v>0</v>
      </c>
      <c r="G185" s="344" t="s">
        <v>297</v>
      </c>
    </row>
    <row r="186" spans="1:7" x14ac:dyDescent="0.35">
      <c r="A186" t="s">
        <v>344</v>
      </c>
      <c r="B186" t="s">
        <v>334</v>
      </c>
      <c r="C186" t="s">
        <v>335</v>
      </c>
      <c r="D186" t="s">
        <v>295</v>
      </c>
      <c r="E186" t="s">
        <v>296</v>
      </c>
      <c r="F186" s="343">
        <v>0</v>
      </c>
      <c r="G186" s="344" t="s">
        <v>297</v>
      </c>
    </row>
    <row r="187" spans="1:7" x14ac:dyDescent="0.35">
      <c r="A187" t="s">
        <v>344</v>
      </c>
      <c r="B187" t="s">
        <v>336</v>
      </c>
      <c r="C187" t="s">
        <v>337</v>
      </c>
      <c r="D187" t="s">
        <v>295</v>
      </c>
      <c r="E187" t="s">
        <v>296</v>
      </c>
      <c r="F187" s="343">
        <v>0</v>
      </c>
      <c r="G187" s="344" t="s">
        <v>297</v>
      </c>
    </row>
    <row r="188" spans="1:7" x14ac:dyDescent="0.35">
      <c r="A188" t="s">
        <v>344</v>
      </c>
      <c r="B188" t="s">
        <v>338</v>
      </c>
      <c r="C188" t="s">
        <v>339</v>
      </c>
      <c r="D188" t="s">
        <v>295</v>
      </c>
      <c r="E188" t="s">
        <v>296</v>
      </c>
      <c r="F188" s="343">
        <v>0</v>
      </c>
      <c r="G188" s="344" t="s">
        <v>297</v>
      </c>
    </row>
    <row r="189" spans="1:7" x14ac:dyDescent="0.35">
      <c r="A189" t="s">
        <v>344</v>
      </c>
      <c r="B189" t="s">
        <v>340</v>
      </c>
      <c r="C189" t="s">
        <v>341</v>
      </c>
      <c r="D189" t="s">
        <v>295</v>
      </c>
      <c r="E189" t="s">
        <v>296</v>
      </c>
      <c r="F189" s="343">
        <v>0</v>
      </c>
      <c r="G189" s="344" t="s">
        <v>297</v>
      </c>
    </row>
    <row r="190" spans="1:7" x14ac:dyDescent="0.35">
      <c r="A190" t="s">
        <v>153</v>
      </c>
      <c r="B190" t="s">
        <v>293</v>
      </c>
      <c r="C190" t="s">
        <v>294</v>
      </c>
      <c r="D190" t="s">
        <v>295</v>
      </c>
      <c r="E190" t="s">
        <v>296</v>
      </c>
      <c r="F190" s="343">
        <v>0</v>
      </c>
      <c r="G190" s="344" t="s">
        <v>297</v>
      </c>
    </row>
    <row r="191" spans="1:7" x14ac:dyDescent="0.35">
      <c r="A191" t="s">
        <v>153</v>
      </c>
      <c r="B191" t="s">
        <v>298</v>
      </c>
      <c r="C191" t="s">
        <v>299</v>
      </c>
      <c r="D191" t="s">
        <v>295</v>
      </c>
      <c r="E191" t="s">
        <v>296</v>
      </c>
      <c r="F191" s="343">
        <v>-0.21818937042412301</v>
      </c>
      <c r="G191" s="344" t="s">
        <v>297</v>
      </c>
    </row>
    <row r="192" spans="1:7" x14ac:dyDescent="0.35">
      <c r="A192" t="s">
        <v>153</v>
      </c>
      <c r="B192" t="s">
        <v>300</v>
      </c>
      <c r="C192" t="s">
        <v>301</v>
      </c>
      <c r="D192" t="s">
        <v>295</v>
      </c>
      <c r="E192" t="s">
        <v>296</v>
      </c>
      <c r="F192" s="343">
        <v>-3.5689969993451101</v>
      </c>
      <c r="G192" s="344" t="s">
        <v>297</v>
      </c>
    </row>
    <row r="193" spans="1:7" x14ac:dyDescent="0.35">
      <c r="A193" t="s">
        <v>153</v>
      </c>
      <c r="B193" t="s">
        <v>302</v>
      </c>
      <c r="C193" t="s">
        <v>303</v>
      </c>
      <c r="D193" t="s">
        <v>295</v>
      </c>
      <c r="E193" t="s">
        <v>296</v>
      </c>
      <c r="F193" s="343">
        <v>0</v>
      </c>
      <c r="G193" s="344" t="s">
        <v>297</v>
      </c>
    </row>
    <row r="194" spans="1:7" x14ac:dyDescent="0.35">
      <c r="A194" t="s">
        <v>153</v>
      </c>
      <c r="B194" t="s">
        <v>304</v>
      </c>
      <c r="C194" t="s">
        <v>305</v>
      </c>
      <c r="D194" t="s">
        <v>295</v>
      </c>
      <c r="E194" t="s">
        <v>296</v>
      </c>
      <c r="F194" s="343">
        <v>5.4465996379573598</v>
      </c>
      <c r="G194" s="344" t="s">
        <v>297</v>
      </c>
    </row>
    <row r="195" spans="1:7" x14ac:dyDescent="0.35">
      <c r="A195" t="s">
        <v>153</v>
      </c>
      <c r="B195" t="s">
        <v>306</v>
      </c>
      <c r="C195" t="s">
        <v>307</v>
      </c>
      <c r="D195" t="s">
        <v>295</v>
      </c>
      <c r="E195" t="s">
        <v>296</v>
      </c>
      <c r="F195" s="343">
        <v>29.4390621617456</v>
      </c>
      <c r="G195" s="344" t="s">
        <v>297</v>
      </c>
    </row>
    <row r="196" spans="1:7" x14ac:dyDescent="0.35">
      <c r="A196" t="s">
        <v>153</v>
      </c>
      <c r="B196" t="s">
        <v>308</v>
      </c>
      <c r="C196" t="s">
        <v>309</v>
      </c>
      <c r="D196" t="s">
        <v>295</v>
      </c>
      <c r="E196" t="s">
        <v>296</v>
      </c>
      <c r="F196" s="343">
        <v>0</v>
      </c>
      <c r="G196" s="344" t="s">
        <v>297</v>
      </c>
    </row>
    <row r="197" spans="1:7" x14ac:dyDescent="0.35">
      <c r="A197" t="s">
        <v>153</v>
      </c>
      <c r="B197" t="s">
        <v>310</v>
      </c>
      <c r="C197" t="s">
        <v>311</v>
      </c>
      <c r="D197" t="s">
        <v>295</v>
      </c>
      <c r="E197" t="s">
        <v>296</v>
      </c>
      <c r="F197" s="343">
        <v>-2.0860089258216301E-2</v>
      </c>
      <c r="G197" s="344" t="s">
        <v>297</v>
      </c>
    </row>
    <row r="198" spans="1:7" x14ac:dyDescent="0.35">
      <c r="A198" t="s">
        <v>153</v>
      </c>
      <c r="B198" t="s">
        <v>312</v>
      </c>
      <c r="C198" t="s">
        <v>313</v>
      </c>
      <c r="D198" t="s">
        <v>295</v>
      </c>
      <c r="E198" t="s">
        <v>296</v>
      </c>
      <c r="F198" s="343">
        <v>-0.196810407349258</v>
      </c>
      <c r="G198" s="344" t="s">
        <v>297</v>
      </c>
    </row>
    <row r="199" spans="1:7" x14ac:dyDescent="0.35">
      <c r="A199" t="s">
        <v>153</v>
      </c>
      <c r="B199" t="s">
        <v>314</v>
      </c>
      <c r="C199" t="s">
        <v>315</v>
      </c>
      <c r="D199" t="s">
        <v>295</v>
      </c>
      <c r="E199" t="s">
        <v>296</v>
      </c>
      <c r="F199" s="343">
        <v>0</v>
      </c>
      <c r="G199" s="344" t="s">
        <v>297</v>
      </c>
    </row>
    <row r="200" spans="1:7" x14ac:dyDescent="0.35">
      <c r="A200" t="s">
        <v>153</v>
      </c>
      <c r="B200" t="s">
        <v>316</v>
      </c>
      <c r="C200" t="s">
        <v>317</v>
      </c>
      <c r="D200" t="s">
        <v>295</v>
      </c>
      <c r="E200" t="s">
        <v>296</v>
      </c>
      <c r="F200" s="344" t="s">
        <v>297</v>
      </c>
      <c r="G200" s="343">
        <v>5.4691091242536197E-2</v>
      </c>
    </row>
    <row r="201" spans="1:7" x14ac:dyDescent="0.35">
      <c r="A201" t="s">
        <v>153</v>
      </c>
      <c r="B201" t="s">
        <v>318</v>
      </c>
      <c r="C201" t="s">
        <v>319</v>
      </c>
      <c r="D201" t="s">
        <v>295</v>
      </c>
      <c r="E201" t="s">
        <v>296</v>
      </c>
      <c r="F201" s="344" t="s">
        <v>297</v>
      </c>
      <c r="G201" s="343">
        <v>0.62658749139338799</v>
      </c>
    </row>
    <row r="202" spans="1:7" x14ac:dyDescent="0.35">
      <c r="A202" t="s">
        <v>153</v>
      </c>
      <c r="B202" t="s">
        <v>320</v>
      </c>
      <c r="C202" t="s">
        <v>321</v>
      </c>
      <c r="D202" t="s">
        <v>295</v>
      </c>
      <c r="E202" t="s">
        <v>296</v>
      </c>
      <c r="F202" s="344" t="s">
        <v>297</v>
      </c>
      <c r="G202" s="343">
        <v>2.2677644800615302</v>
      </c>
    </row>
    <row r="203" spans="1:7" x14ac:dyDescent="0.35">
      <c r="A203" t="s">
        <v>153</v>
      </c>
      <c r="B203" t="s">
        <v>322</v>
      </c>
      <c r="C203" t="s">
        <v>323</v>
      </c>
      <c r="D203" t="s">
        <v>295</v>
      </c>
      <c r="E203" t="s">
        <v>296</v>
      </c>
      <c r="F203" s="344" t="s">
        <v>297</v>
      </c>
      <c r="G203" s="343">
        <v>0.12823457359118601</v>
      </c>
    </row>
    <row r="204" spans="1:7" x14ac:dyDescent="0.35">
      <c r="A204" t="s">
        <v>153</v>
      </c>
      <c r="B204" t="s">
        <v>324</v>
      </c>
      <c r="C204" t="s">
        <v>325</v>
      </c>
      <c r="D204" t="s">
        <v>295</v>
      </c>
      <c r="E204" t="s">
        <v>296</v>
      </c>
      <c r="F204" s="344" t="s">
        <v>297</v>
      </c>
      <c r="G204" s="343">
        <v>0</v>
      </c>
    </row>
    <row r="205" spans="1:7" x14ac:dyDescent="0.35">
      <c r="A205" t="s">
        <v>153</v>
      </c>
      <c r="B205" t="s">
        <v>326</v>
      </c>
      <c r="C205" t="s">
        <v>327</v>
      </c>
      <c r="D205" t="s">
        <v>295</v>
      </c>
      <c r="E205" t="s">
        <v>296</v>
      </c>
      <c r="F205" s="343">
        <v>0</v>
      </c>
      <c r="G205" s="344" t="s">
        <v>297</v>
      </c>
    </row>
    <row r="206" spans="1:7" x14ac:dyDescent="0.35">
      <c r="A206" t="s">
        <v>153</v>
      </c>
      <c r="B206" t="s">
        <v>328</v>
      </c>
      <c r="C206" t="s">
        <v>329</v>
      </c>
      <c r="D206" t="s">
        <v>295</v>
      </c>
      <c r="E206" t="s">
        <v>296</v>
      </c>
      <c r="F206" s="343">
        <v>0</v>
      </c>
      <c r="G206" s="344" t="s">
        <v>297</v>
      </c>
    </row>
    <row r="207" spans="1:7" x14ac:dyDescent="0.35">
      <c r="A207" t="s">
        <v>153</v>
      </c>
      <c r="B207" t="s">
        <v>330</v>
      </c>
      <c r="C207" t="s">
        <v>331</v>
      </c>
      <c r="D207" t="s">
        <v>295</v>
      </c>
      <c r="E207" t="s">
        <v>296</v>
      </c>
      <c r="F207" s="343">
        <v>0</v>
      </c>
      <c r="G207" s="344" t="s">
        <v>297</v>
      </c>
    </row>
    <row r="208" spans="1:7" x14ac:dyDescent="0.35">
      <c r="A208" t="s">
        <v>153</v>
      </c>
      <c r="B208" t="s">
        <v>332</v>
      </c>
      <c r="C208" t="s">
        <v>333</v>
      </c>
      <c r="D208" t="s">
        <v>295</v>
      </c>
      <c r="E208" t="s">
        <v>296</v>
      </c>
      <c r="F208" s="343">
        <v>0</v>
      </c>
      <c r="G208" s="344" t="s">
        <v>297</v>
      </c>
    </row>
    <row r="209" spans="1:7" x14ac:dyDescent="0.35">
      <c r="A209" t="s">
        <v>153</v>
      </c>
      <c r="B209" t="s">
        <v>334</v>
      </c>
      <c r="C209" t="s">
        <v>335</v>
      </c>
      <c r="D209" t="s">
        <v>295</v>
      </c>
      <c r="E209" t="s">
        <v>296</v>
      </c>
      <c r="F209" s="343">
        <v>0</v>
      </c>
      <c r="G209" s="344" t="s">
        <v>297</v>
      </c>
    </row>
    <row r="210" spans="1:7" x14ac:dyDescent="0.35">
      <c r="A210" t="s">
        <v>153</v>
      </c>
      <c r="B210" t="s">
        <v>336</v>
      </c>
      <c r="C210" t="s">
        <v>337</v>
      </c>
      <c r="D210" t="s">
        <v>295</v>
      </c>
      <c r="E210" t="s">
        <v>296</v>
      </c>
      <c r="F210" s="343">
        <v>0</v>
      </c>
      <c r="G210" s="344" t="s">
        <v>297</v>
      </c>
    </row>
    <row r="211" spans="1:7" x14ac:dyDescent="0.35">
      <c r="A211" t="s">
        <v>153</v>
      </c>
      <c r="B211" t="s">
        <v>338</v>
      </c>
      <c r="C211" t="s">
        <v>339</v>
      </c>
      <c r="D211" t="s">
        <v>295</v>
      </c>
      <c r="E211" t="s">
        <v>296</v>
      </c>
      <c r="F211" s="343">
        <v>0</v>
      </c>
      <c r="G211" s="344" t="s">
        <v>297</v>
      </c>
    </row>
    <row r="212" spans="1:7" x14ac:dyDescent="0.35">
      <c r="A212" t="s">
        <v>153</v>
      </c>
      <c r="B212" t="s">
        <v>340</v>
      </c>
      <c r="C212" t="s">
        <v>341</v>
      </c>
      <c r="D212" t="s">
        <v>295</v>
      </c>
      <c r="E212" t="s">
        <v>296</v>
      </c>
      <c r="F212" s="343">
        <v>0</v>
      </c>
      <c r="G212" s="344" t="s">
        <v>297</v>
      </c>
    </row>
    <row r="213" spans="1:7" x14ac:dyDescent="0.35">
      <c r="A213" t="s">
        <v>157</v>
      </c>
      <c r="B213" t="s">
        <v>293</v>
      </c>
      <c r="C213" t="s">
        <v>294</v>
      </c>
      <c r="D213" t="s">
        <v>295</v>
      </c>
      <c r="E213" t="s">
        <v>296</v>
      </c>
      <c r="F213" s="343">
        <v>-2.0656873166400101E-2</v>
      </c>
      <c r="G213" s="344" t="s">
        <v>297</v>
      </c>
    </row>
    <row r="214" spans="1:7" x14ac:dyDescent="0.35">
      <c r="A214" t="s">
        <v>157</v>
      </c>
      <c r="B214" t="s">
        <v>298</v>
      </c>
      <c r="C214" t="s">
        <v>299</v>
      </c>
      <c r="D214" t="s">
        <v>295</v>
      </c>
      <c r="E214" t="s">
        <v>296</v>
      </c>
      <c r="F214" s="343">
        <v>0</v>
      </c>
      <c r="G214" s="344" t="s">
        <v>297</v>
      </c>
    </row>
    <row r="215" spans="1:7" x14ac:dyDescent="0.35">
      <c r="A215" t="s">
        <v>157</v>
      </c>
      <c r="B215" t="s">
        <v>300</v>
      </c>
      <c r="C215" t="s">
        <v>301</v>
      </c>
      <c r="D215" t="s">
        <v>295</v>
      </c>
      <c r="E215" t="s">
        <v>296</v>
      </c>
      <c r="F215" s="343">
        <v>0</v>
      </c>
      <c r="G215" s="344" t="s">
        <v>297</v>
      </c>
    </row>
    <row r="216" spans="1:7" x14ac:dyDescent="0.35">
      <c r="A216" t="s">
        <v>157</v>
      </c>
      <c r="B216" t="s">
        <v>302</v>
      </c>
      <c r="C216" t="s">
        <v>303</v>
      </c>
      <c r="D216" t="s">
        <v>295</v>
      </c>
      <c r="E216" t="s">
        <v>296</v>
      </c>
      <c r="F216" s="343">
        <v>0</v>
      </c>
      <c r="G216" s="344" t="s">
        <v>297</v>
      </c>
    </row>
    <row r="217" spans="1:7" x14ac:dyDescent="0.35">
      <c r="A217" t="s">
        <v>157</v>
      </c>
      <c r="B217" t="s">
        <v>304</v>
      </c>
      <c r="C217" t="s">
        <v>305</v>
      </c>
      <c r="D217" t="s">
        <v>295</v>
      </c>
      <c r="E217" t="s">
        <v>296</v>
      </c>
      <c r="F217" s="343">
        <v>3.41709770458132</v>
      </c>
      <c r="G217" s="344" t="s">
        <v>297</v>
      </c>
    </row>
    <row r="218" spans="1:7" x14ac:dyDescent="0.35">
      <c r="A218" t="s">
        <v>157</v>
      </c>
      <c r="B218" t="s">
        <v>306</v>
      </c>
      <c r="C218" t="s">
        <v>307</v>
      </c>
      <c r="D218" t="s">
        <v>295</v>
      </c>
      <c r="E218" t="s">
        <v>296</v>
      </c>
      <c r="F218" s="343">
        <v>7.0526221424135498</v>
      </c>
      <c r="G218" s="344" t="s">
        <v>297</v>
      </c>
    </row>
    <row r="219" spans="1:7" x14ac:dyDescent="0.35">
      <c r="A219" t="s">
        <v>157</v>
      </c>
      <c r="B219" t="s">
        <v>308</v>
      </c>
      <c r="C219" t="s">
        <v>309</v>
      </c>
      <c r="D219" t="s">
        <v>295</v>
      </c>
      <c r="E219" t="s">
        <v>296</v>
      </c>
      <c r="F219" s="343">
        <v>-7.04180394077542</v>
      </c>
      <c r="G219" s="344" t="s">
        <v>297</v>
      </c>
    </row>
    <row r="220" spans="1:7" x14ac:dyDescent="0.35">
      <c r="A220" t="s">
        <v>157</v>
      </c>
      <c r="B220" t="s">
        <v>310</v>
      </c>
      <c r="C220" t="s">
        <v>311</v>
      </c>
      <c r="D220" t="s">
        <v>295</v>
      </c>
      <c r="E220" t="s">
        <v>296</v>
      </c>
      <c r="F220" s="343">
        <v>5.408052995267</v>
      </c>
      <c r="G220" s="344" t="s">
        <v>297</v>
      </c>
    </row>
    <row r="221" spans="1:7" x14ac:dyDescent="0.35">
      <c r="A221" t="s">
        <v>157</v>
      </c>
      <c r="B221" t="s">
        <v>312</v>
      </c>
      <c r="C221" t="s">
        <v>313</v>
      </c>
      <c r="D221" t="s">
        <v>295</v>
      </c>
      <c r="E221" t="s">
        <v>296</v>
      </c>
      <c r="F221" s="343">
        <v>6.1139033200514499</v>
      </c>
      <c r="G221" s="344" t="s">
        <v>297</v>
      </c>
    </row>
    <row r="222" spans="1:7" x14ac:dyDescent="0.35">
      <c r="A222" t="s">
        <v>157</v>
      </c>
      <c r="B222" t="s">
        <v>314</v>
      </c>
      <c r="C222" t="s">
        <v>315</v>
      </c>
      <c r="D222" t="s">
        <v>295</v>
      </c>
      <c r="E222" t="s">
        <v>296</v>
      </c>
      <c r="F222" s="343">
        <v>0</v>
      </c>
      <c r="G222" s="344" t="s">
        <v>297</v>
      </c>
    </row>
    <row r="223" spans="1:7" x14ac:dyDescent="0.35">
      <c r="A223" t="s">
        <v>157</v>
      </c>
      <c r="B223" t="s">
        <v>316</v>
      </c>
      <c r="C223" t="s">
        <v>317</v>
      </c>
      <c r="D223" t="s">
        <v>295</v>
      </c>
      <c r="E223" t="s">
        <v>296</v>
      </c>
      <c r="F223" s="344" t="s">
        <v>297</v>
      </c>
      <c r="G223" s="343">
        <v>0.89494863545495895</v>
      </c>
    </row>
    <row r="224" spans="1:7" x14ac:dyDescent="0.35">
      <c r="A224" t="s">
        <v>157</v>
      </c>
      <c r="B224" t="s">
        <v>318</v>
      </c>
      <c r="C224" t="s">
        <v>319</v>
      </c>
      <c r="D224" t="s">
        <v>295</v>
      </c>
      <c r="E224" t="s">
        <v>296</v>
      </c>
      <c r="F224" s="344" t="s">
        <v>297</v>
      </c>
      <c r="G224" s="343">
        <v>17.902329809213999</v>
      </c>
    </row>
    <row r="225" spans="1:7" x14ac:dyDescent="0.35">
      <c r="A225" t="s">
        <v>157</v>
      </c>
      <c r="B225" t="s">
        <v>320</v>
      </c>
      <c r="C225" t="s">
        <v>321</v>
      </c>
      <c r="D225" t="s">
        <v>295</v>
      </c>
      <c r="E225" t="s">
        <v>296</v>
      </c>
      <c r="F225" s="344" t="s">
        <v>297</v>
      </c>
      <c r="G225" s="343">
        <v>23.767918415354</v>
      </c>
    </row>
    <row r="226" spans="1:7" x14ac:dyDescent="0.35">
      <c r="A226" t="s">
        <v>157</v>
      </c>
      <c r="B226" t="s">
        <v>322</v>
      </c>
      <c r="C226" t="s">
        <v>323</v>
      </c>
      <c r="D226" t="s">
        <v>295</v>
      </c>
      <c r="E226" t="s">
        <v>296</v>
      </c>
      <c r="F226" s="344" t="s">
        <v>297</v>
      </c>
      <c r="G226" s="343">
        <v>4.5754664316959897</v>
      </c>
    </row>
    <row r="227" spans="1:7" x14ac:dyDescent="0.35">
      <c r="A227" t="s">
        <v>157</v>
      </c>
      <c r="B227" t="s">
        <v>324</v>
      </c>
      <c r="C227" t="s">
        <v>325</v>
      </c>
      <c r="D227" t="s">
        <v>295</v>
      </c>
      <c r="E227" t="s">
        <v>296</v>
      </c>
      <c r="F227" s="344" t="s">
        <v>297</v>
      </c>
      <c r="G227" s="343">
        <v>3.9501277857124801</v>
      </c>
    </row>
    <row r="228" spans="1:7" x14ac:dyDescent="0.35">
      <c r="A228" t="s">
        <v>157</v>
      </c>
      <c r="B228" t="s">
        <v>326</v>
      </c>
      <c r="C228" t="s">
        <v>327</v>
      </c>
      <c r="D228" t="s">
        <v>295</v>
      </c>
      <c r="E228" t="s">
        <v>296</v>
      </c>
      <c r="F228" s="343">
        <v>0</v>
      </c>
      <c r="G228" s="344" t="s">
        <v>297</v>
      </c>
    </row>
    <row r="229" spans="1:7" x14ac:dyDescent="0.35">
      <c r="A229" t="s">
        <v>157</v>
      </c>
      <c r="B229" t="s">
        <v>328</v>
      </c>
      <c r="C229" t="s">
        <v>329</v>
      </c>
      <c r="D229" t="s">
        <v>295</v>
      </c>
      <c r="E229" t="s">
        <v>296</v>
      </c>
      <c r="F229" s="343">
        <v>-8.19846865290633</v>
      </c>
      <c r="G229" s="344" t="s">
        <v>297</v>
      </c>
    </row>
    <row r="230" spans="1:7" x14ac:dyDescent="0.35">
      <c r="A230" t="s">
        <v>157</v>
      </c>
      <c r="B230" t="s">
        <v>330</v>
      </c>
      <c r="C230" t="s">
        <v>331</v>
      </c>
      <c r="D230" t="s">
        <v>295</v>
      </c>
      <c r="E230" t="s">
        <v>296</v>
      </c>
      <c r="F230" s="343">
        <v>0</v>
      </c>
      <c r="G230" s="344" t="s">
        <v>297</v>
      </c>
    </row>
    <row r="231" spans="1:7" x14ac:dyDescent="0.35">
      <c r="A231" t="s">
        <v>157</v>
      </c>
      <c r="B231" t="s">
        <v>332</v>
      </c>
      <c r="C231" t="s">
        <v>333</v>
      </c>
      <c r="D231" t="s">
        <v>295</v>
      </c>
      <c r="E231" t="s">
        <v>296</v>
      </c>
      <c r="F231" s="343">
        <v>0</v>
      </c>
      <c r="G231" s="344" t="s">
        <v>297</v>
      </c>
    </row>
    <row r="232" spans="1:7" x14ac:dyDescent="0.35">
      <c r="A232" t="s">
        <v>157</v>
      </c>
      <c r="B232" t="s">
        <v>334</v>
      </c>
      <c r="C232" t="s">
        <v>335</v>
      </c>
      <c r="D232" t="s">
        <v>295</v>
      </c>
      <c r="E232" t="s">
        <v>296</v>
      </c>
      <c r="F232" s="343">
        <v>0</v>
      </c>
      <c r="G232" s="344" t="s">
        <v>297</v>
      </c>
    </row>
    <row r="233" spans="1:7" x14ac:dyDescent="0.35">
      <c r="A233" t="s">
        <v>157</v>
      </c>
      <c r="B233" t="s">
        <v>336</v>
      </c>
      <c r="C233" t="s">
        <v>337</v>
      </c>
      <c r="D233" t="s">
        <v>295</v>
      </c>
      <c r="E233" t="s">
        <v>296</v>
      </c>
      <c r="F233" s="343">
        <v>0</v>
      </c>
      <c r="G233" s="344" t="s">
        <v>297</v>
      </c>
    </row>
    <row r="234" spans="1:7" x14ac:dyDescent="0.35">
      <c r="A234" t="s">
        <v>157</v>
      </c>
      <c r="B234" t="s">
        <v>338</v>
      </c>
      <c r="C234" t="s">
        <v>339</v>
      </c>
      <c r="D234" t="s">
        <v>295</v>
      </c>
      <c r="E234" t="s">
        <v>296</v>
      </c>
      <c r="F234" s="343">
        <v>0</v>
      </c>
      <c r="G234" s="344" t="s">
        <v>297</v>
      </c>
    </row>
    <row r="235" spans="1:7" x14ac:dyDescent="0.35">
      <c r="A235" t="s">
        <v>157</v>
      </c>
      <c r="B235" t="s">
        <v>340</v>
      </c>
      <c r="C235" t="s">
        <v>341</v>
      </c>
      <c r="D235" t="s">
        <v>295</v>
      </c>
      <c r="E235" t="s">
        <v>296</v>
      </c>
      <c r="F235" s="343">
        <v>0</v>
      </c>
      <c r="G235" s="344" t="s">
        <v>297</v>
      </c>
    </row>
    <row r="236" spans="1:7" x14ac:dyDescent="0.35">
      <c r="A236" t="s">
        <v>159</v>
      </c>
      <c r="B236" t="s">
        <v>293</v>
      </c>
      <c r="C236" t="s">
        <v>294</v>
      </c>
      <c r="D236" t="s">
        <v>295</v>
      </c>
      <c r="E236" t="s">
        <v>296</v>
      </c>
      <c r="F236" s="343">
        <v>0</v>
      </c>
      <c r="G236" s="344" t="s">
        <v>297</v>
      </c>
    </row>
    <row r="237" spans="1:7" x14ac:dyDescent="0.35">
      <c r="A237" t="s">
        <v>159</v>
      </c>
      <c r="B237" t="s">
        <v>298</v>
      </c>
      <c r="C237" t="s">
        <v>299</v>
      </c>
      <c r="D237" t="s">
        <v>295</v>
      </c>
      <c r="E237" t="s">
        <v>296</v>
      </c>
      <c r="F237" s="343">
        <v>0</v>
      </c>
      <c r="G237" s="344" t="s">
        <v>297</v>
      </c>
    </row>
    <row r="238" spans="1:7" x14ac:dyDescent="0.35">
      <c r="A238" t="s">
        <v>159</v>
      </c>
      <c r="B238" t="s">
        <v>300</v>
      </c>
      <c r="C238" t="s">
        <v>301</v>
      </c>
      <c r="D238" t="s">
        <v>295</v>
      </c>
      <c r="E238" t="s">
        <v>296</v>
      </c>
      <c r="F238" s="343">
        <v>-9.9932673400345902</v>
      </c>
      <c r="G238" s="344" t="s">
        <v>297</v>
      </c>
    </row>
    <row r="239" spans="1:7" x14ac:dyDescent="0.35">
      <c r="A239" t="s">
        <v>159</v>
      </c>
      <c r="B239" t="s">
        <v>302</v>
      </c>
      <c r="C239" t="s">
        <v>303</v>
      </c>
      <c r="D239" t="s">
        <v>295</v>
      </c>
      <c r="E239" t="s">
        <v>296</v>
      </c>
      <c r="F239" s="343">
        <v>0</v>
      </c>
      <c r="G239" s="344" t="s">
        <v>297</v>
      </c>
    </row>
    <row r="240" spans="1:7" x14ac:dyDescent="0.35">
      <c r="A240" t="s">
        <v>159</v>
      </c>
      <c r="B240" t="s">
        <v>304</v>
      </c>
      <c r="C240" t="s">
        <v>305</v>
      </c>
      <c r="D240" t="s">
        <v>295</v>
      </c>
      <c r="E240" t="s">
        <v>296</v>
      </c>
      <c r="F240" s="343">
        <v>0.72277854479214998</v>
      </c>
      <c r="G240" s="344" t="s">
        <v>297</v>
      </c>
    </row>
    <row r="241" spans="1:7" x14ac:dyDescent="0.35">
      <c r="A241" t="s">
        <v>159</v>
      </c>
      <c r="B241" t="s">
        <v>306</v>
      </c>
      <c r="C241" t="s">
        <v>307</v>
      </c>
      <c r="D241" t="s">
        <v>295</v>
      </c>
      <c r="E241" t="s">
        <v>296</v>
      </c>
      <c r="F241" s="343">
        <v>23.3195776440832</v>
      </c>
      <c r="G241" s="344" t="s">
        <v>297</v>
      </c>
    </row>
    <row r="242" spans="1:7" x14ac:dyDescent="0.35">
      <c r="A242" t="s">
        <v>159</v>
      </c>
      <c r="B242" t="s">
        <v>308</v>
      </c>
      <c r="C242" t="s">
        <v>309</v>
      </c>
      <c r="D242" t="s">
        <v>295</v>
      </c>
      <c r="E242" t="s">
        <v>296</v>
      </c>
      <c r="F242" s="343">
        <v>0</v>
      </c>
      <c r="G242" s="344" t="s">
        <v>297</v>
      </c>
    </row>
    <row r="243" spans="1:7" x14ac:dyDescent="0.35">
      <c r="A243" t="s">
        <v>159</v>
      </c>
      <c r="B243" t="s">
        <v>310</v>
      </c>
      <c r="C243" t="s">
        <v>311</v>
      </c>
      <c r="D243" t="s">
        <v>295</v>
      </c>
      <c r="E243" t="s">
        <v>296</v>
      </c>
      <c r="F243" s="343">
        <v>0.19606336672493899</v>
      </c>
      <c r="G243" s="344" t="s">
        <v>297</v>
      </c>
    </row>
    <row r="244" spans="1:7" x14ac:dyDescent="0.35">
      <c r="A244" t="s">
        <v>159</v>
      </c>
      <c r="B244" t="s">
        <v>312</v>
      </c>
      <c r="C244" t="s">
        <v>313</v>
      </c>
      <c r="D244" t="s">
        <v>295</v>
      </c>
      <c r="E244" t="s">
        <v>296</v>
      </c>
      <c r="F244" s="343">
        <v>5.8334943655738103E-2</v>
      </c>
      <c r="G244" s="344" t="s">
        <v>297</v>
      </c>
    </row>
    <row r="245" spans="1:7" x14ac:dyDescent="0.35">
      <c r="A245" t="s">
        <v>159</v>
      </c>
      <c r="B245" t="s">
        <v>314</v>
      </c>
      <c r="C245" t="s">
        <v>315</v>
      </c>
      <c r="D245" t="s">
        <v>295</v>
      </c>
      <c r="E245" t="s">
        <v>296</v>
      </c>
      <c r="F245" s="343">
        <v>0</v>
      </c>
      <c r="G245" s="344" t="s">
        <v>297</v>
      </c>
    </row>
    <row r="246" spans="1:7" x14ac:dyDescent="0.35">
      <c r="A246" t="s">
        <v>159</v>
      </c>
      <c r="B246" t="s">
        <v>316</v>
      </c>
      <c r="C246" t="s">
        <v>317</v>
      </c>
      <c r="D246" t="s">
        <v>295</v>
      </c>
      <c r="E246" t="s">
        <v>296</v>
      </c>
      <c r="F246" s="344" t="s">
        <v>297</v>
      </c>
      <c r="G246" s="343">
        <v>1.9537054362775601</v>
      </c>
    </row>
    <row r="247" spans="1:7" x14ac:dyDescent="0.35">
      <c r="A247" t="s">
        <v>159</v>
      </c>
      <c r="B247" t="s">
        <v>318</v>
      </c>
      <c r="C247" t="s">
        <v>319</v>
      </c>
      <c r="D247" t="s">
        <v>295</v>
      </c>
      <c r="E247" t="s">
        <v>296</v>
      </c>
      <c r="F247" s="344" t="s">
        <v>297</v>
      </c>
      <c r="G247" s="343">
        <v>11.0709974722391</v>
      </c>
    </row>
    <row r="248" spans="1:7" x14ac:dyDescent="0.35">
      <c r="A248" t="s">
        <v>159</v>
      </c>
      <c r="B248" t="s">
        <v>320</v>
      </c>
      <c r="C248" t="s">
        <v>321</v>
      </c>
      <c r="D248" t="s">
        <v>295</v>
      </c>
      <c r="E248" t="s">
        <v>296</v>
      </c>
      <c r="F248" s="344" t="s">
        <v>297</v>
      </c>
      <c r="G248" s="343">
        <v>22.25056207247</v>
      </c>
    </row>
    <row r="249" spans="1:7" x14ac:dyDescent="0.35">
      <c r="A249" t="s">
        <v>159</v>
      </c>
      <c r="B249" t="s">
        <v>322</v>
      </c>
      <c r="C249" t="s">
        <v>323</v>
      </c>
      <c r="D249" t="s">
        <v>295</v>
      </c>
      <c r="E249" t="s">
        <v>296</v>
      </c>
      <c r="F249" s="344" t="s">
        <v>297</v>
      </c>
      <c r="G249" s="343">
        <v>1.4138007333907601</v>
      </c>
    </row>
    <row r="250" spans="1:7" x14ac:dyDescent="0.35">
      <c r="A250" t="s">
        <v>159</v>
      </c>
      <c r="B250" t="s">
        <v>324</v>
      </c>
      <c r="C250" t="s">
        <v>325</v>
      </c>
      <c r="D250" t="s">
        <v>295</v>
      </c>
      <c r="E250" t="s">
        <v>296</v>
      </c>
      <c r="F250" s="344" t="s">
        <v>297</v>
      </c>
      <c r="G250" s="343">
        <v>0</v>
      </c>
    </row>
    <row r="251" spans="1:7" x14ac:dyDescent="0.35">
      <c r="A251" t="s">
        <v>159</v>
      </c>
      <c r="B251" t="s">
        <v>326</v>
      </c>
      <c r="C251" t="s">
        <v>327</v>
      </c>
      <c r="D251" t="s">
        <v>295</v>
      </c>
      <c r="E251" t="s">
        <v>296</v>
      </c>
      <c r="F251" s="343">
        <v>0</v>
      </c>
      <c r="G251" s="344" t="s">
        <v>297</v>
      </c>
    </row>
    <row r="252" spans="1:7" x14ac:dyDescent="0.35">
      <c r="A252" t="s">
        <v>159</v>
      </c>
      <c r="B252" t="s">
        <v>328</v>
      </c>
      <c r="C252" t="s">
        <v>329</v>
      </c>
      <c r="D252" t="s">
        <v>295</v>
      </c>
      <c r="E252" t="s">
        <v>296</v>
      </c>
      <c r="F252" s="343">
        <v>0</v>
      </c>
      <c r="G252" s="344" t="s">
        <v>297</v>
      </c>
    </row>
    <row r="253" spans="1:7" x14ac:dyDescent="0.35">
      <c r="A253" t="s">
        <v>159</v>
      </c>
      <c r="B253" t="s">
        <v>330</v>
      </c>
      <c r="C253" t="s">
        <v>331</v>
      </c>
      <c r="D253" t="s">
        <v>295</v>
      </c>
      <c r="E253" t="s">
        <v>296</v>
      </c>
      <c r="F253" s="343">
        <v>0</v>
      </c>
      <c r="G253" s="344" t="s">
        <v>297</v>
      </c>
    </row>
    <row r="254" spans="1:7" x14ac:dyDescent="0.35">
      <c r="A254" t="s">
        <v>159</v>
      </c>
      <c r="B254" t="s">
        <v>332</v>
      </c>
      <c r="C254" t="s">
        <v>333</v>
      </c>
      <c r="D254" t="s">
        <v>295</v>
      </c>
      <c r="E254" t="s">
        <v>296</v>
      </c>
      <c r="F254" s="343">
        <v>0</v>
      </c>
      <c r="G254" s="344" t="s">
        <v>297</v>
      </c>
    </row>
    <row r="255" spans="1:7" x14ac:dyDescent="0.35">
      <c r="A255" t="s">
        <v>159</v>
      </c>
      <c r="B255" t="s">
        <v>334</v>
      </c>
      <c r="C255" t="s">
        <v>335</v>
      </c>
      <c r="D255" t="s">
        <v>295</v>
      </c>
      <c r="E255" t="s">
        <v>296</v>
      </c>
      <c r="F255" s="343">
        <v>0</v>
      </c>
      <c r="G255" s="344" t="s">
        <v>297</v>
      </c>
    </row>
    <row r="256" spans="1:7" x14ac:dyDescent="0.35">
      <c r="A256" t="s">
        <v>159</v>
      </c>
      <c r="B256" t="s">
        <v>336</v>
      </c>
      <c r="C256" t="s">
        <v>337</v>
      </c>
      <c r="D256" t="s">
        <v>295</v>
      </c>
      <c r="E256" t="s">
        <v>296</v>
      </c>
      <c r="F256" s="343">
        <v>0</v>
      </c>
      <c r="G256" s="344" t="s">
        <v>297</v>
      </c>
    </row>
    <row r="257" spans="1:7" x14ac:dyDescent="0.35">
      <c r="A257" t="s">
        <v>159</v>
      </c>
      <c r="B257" t="s">
        <v>338</v>
      </c>
      <c r="C257" t="s">
        <v>339</v>
      </c>
      <c r="D257" t="s">
        <v>295</v>
      </c>
      <c r="E257" t="s">
        <v>296</v>
      </c>
      <c r="F257" s="343">
        <v>0</v>
      </c>
      <c r="G257" s="344" t="s">
        <v>297</v>
      </c>
    </row>
    <row r="258" spans="1:7" x14ac:dyDescent="0.35">
      <c r="A258" t="s">
        <v>159</v>
      </c>
      <c r="B258" t="s">
        <v>340</v>
      </c>
      <c r="C258" t="s">
        <v>341</v>
      </c>
      <c r="D258" t="s">
        <v>295</v>
      </c>
      <c r="E258" t="s">
        <v>296</v>
      </c>
      <c r="F258" s="343">
        <v>0</v>
      </c>
      <c r="G258" s="344" t="s">
        <v>297</v>
      </c>
    </row>
    <row r="259" spans="1:7" x14ac:dyDescent="0.35">
      <c r="A259" t="s">
        <v>161</v>
      </c>
      <c r="B259" t="s">
        <v>293</v>
      </c>
      <c r="C259" t="s">
        <v>294</v>
      </c>
      <c r="D259" t="s">
        <v>295</v>
      </c>
      <c r="E259" t="s">
        <v>296</v>
      </c>
      <c r="F259" s="343">
        <v>0</v>
      </c>
      <c r="G259" s="344" t="s">
        <v>297</v>
      </c>
    </row>
    <row r="260" spans="1:7" x14ac:dyDescent="0.35">
      <c r="A260" t="s">
        <v>161</v>
      </c>
      <c r="B260" t="s">
        <v>298</v>
      </c>
      <c r="C260" t="s">
        <v>299</v>
      </c>
      <c r="D260" t="s">
        <v>295</v>
      </c>
      <c r="E260" t="s">
        <v>296</v>
      </c>
      <c r="F260" s="343">
        <v>0</v>
      </c>
      <c r="G260" s="344" t="s">
        <v>297</v>
      </c>
    </row>
    <row r="261" spans="1:7" x14ac:dyDescent="0.35">
      <c r="A261" t="s">
        <v>161</v>
      </c>
      <c r="B261" t="s">
        <v>300</v>
      </c>
      <c r="C261" t="s">
        <v>301</v>
      </c>
      <c r="D261" t="s">
        <v>295</v>
      </c>
      <c r="E261" t="s">
        <v>296</v>
      </c>
      <c r="F261" s="343">
        <v>0</v>
      </c>
      <c r="G261" s="344" t="s">
        <v>297</v>
      </c>
    </row>
    <row r="262" spans="1:7" x14ac:dyDescent="0.35">
      <c r="A262" t="s">
        <v>161</v>
      </c>
      <c r="B262" t="s">
        <v>302</v>
      </c>
      <c r="C262" t="s">
        <v>303</v>
      </c>
      <c r="D262" t="s">
        <v>295</v>
      </c>
      <c r="E262" t="s">
        <v>296</v>
      </c>
      <c r="F262" s="343">
        <v>0</v>
      </c>
      <c r="G262" s="344" t="s">
        <v>297</v>
      </c>
    </row>
    <row r="263" spans="1:7" x14ac:dyDescent="0.35">
      <c r="A263" t="s">
        <v>161</v>
      </c>
      <c r="B263" t="s">
        <v>304</v>
      </c>
      <c r="C263" t="s">
        <v>305</v>
      </c>
      <c r="D263" t="s">
        <v>295</v>
      </c>
      <c r="E263" t="s">
        <v>296</v>
      </c>
      <c r="F263" s="343">
        <v>1.2364001135879299</v>
      </c>
      <c r="G263" s="344" t="s">
        <v>297</v>
      </c>
    </row>
    <row r="264" spans="1:7" x14ac:dyDescent="0.35">
      <c r="A264" t="s">
        <v>161</v>
      </c>
      <c r="B264" t="s">
        <v>306</v>
      </c>
      <c r="C264" t="s">
        <v>307</v>
      </c>
      <c r="D264" t="s">
        <v>295</v>
      </c>
      <c r="E264" t="s">
        <v>296</v>
      </c>
      <c r="F264" s="343">
        <v>4.8998243397048196</v>
      </c>
      <c r="G264" s="344" t="s">
        <v>297</v>
      </c>
    </row>
    <row r="265" spans="1:7" x14ac:dyDescent="0.35">
      <c r="A265" t="s">
        <v>161</v>
      </c>
      <c r="B265" t="s">
        <v>308</v>
      </c>
      <c r="C265" t="s">
        <v>309</v>
      </c>
      <c r="D265" t="s">
        <v>295</v>
      </c>
      <c r="E265" t="s">
        <v>296</v>
      </c>
      <c r="F265" s="343">
        <v>0</v>
      </c>
      <c r="G265" s="344" t="s">
        <v>297</v>
      </c>
    </row>
    <row r="266" spans="1:7" x14ac:dyDescent="0.35">
      <c r="A266" t="s">
        <v>161</v>
      </c>
      <c r="B266" t="s">
        <v>310</v>
      </c>
      <c r="C266" t="s">
        <v>311</v>
      </c>
      <c r="D266" t="s">
        <v>295</v>
      </c>
      <c r="E266" t="s">
        <v>296</v>
      </c>
      <c r="F266" s="343">
        <v>0.73521481923475096</v>
      </c>
      <c r="G266" s="344" t="s">
        <v>297</v>
      </c>
    </row>
    <row r="267" spans="1:7" x14ac:dyDescent="0.35">
      <c r="A267" t="s">
        <v>161</v>
      </c>
      <c r="B267" t="s">
        <v>312</v>
      </c>
      <c r="C267" t="s">
        <v>313</v>
      </c>
      <c r="D267" t="s">
        <v>295</v>
      </c>
      <c r="E267" t="s">
        <v>296</v>
      </c>
      <c r="F267" s="343">
        <v>-1.2763224455084E-2</v>
      </c>
      <c r="G267" s="344" t="s">
        <v>297</v>
      </c>
    </row>
    <row r="268" spans="1:7" x14ac:dyDescent="0.35">
      <c r="A268" t="s">
        <v>161</v>
      </c>
      <c r="B268" t="s">
        <v>314</v>
      </c>
      <c r="C268" t="s">
        <v>315</v>
      </c>
      <c r="D268" t="s">
        <v>295</v>
      </c>
      <c r="E268" t="s">
        <v>296</v>
      </c>
      <c r="F268" s="343">
        <v>0</v>
      </c>
      <c r="G268" s="344" t="s">
        <v>297</v>
      </c>
    </row>
    <row r="269" spans="1:7" x14ac:dyDescent="0.35">
      <c r="A269" t="s">
        <v>161</v>
      </c>
      <c r="B269" t="s">
        <v>316</v>
      </c>
      <c r="C269" t="s">
        <v>317</v>
      </c>
      <c r="D269" t="s">
        <v>295</v>
      </c>
      <c r="E269" t="s">
        <v>296</v>
      </c>
      <c r="F269" s="344" t="s">
        <v>297</v>
      </c>
      <c r="G269" s="343">
        <v>9.1561274743600499E-2</v>
      </c>
    </row>
    <row r="270" spans="1:7" x14ac:dyDescent="0.35">
      <c r="A270" t="s">
        <v>161</v>
      </c>
      <c r="B270" t="s">
        <v>318</v>
      </c>
      <c r="C270" t="s">
        <v>319</v>
      </c>
      <c r="D270" t="s">
        <v>295</v>
      </c>
      <c r="E270" t="s">
        <v>296</v>
      </c>
      <c r="F270" s="344" t="s">
        <v>297</v>
      </c>
      <c r="G270" s="343">
        <v>1.44642565542458</v>
      </c>
    </row>
    <row r="271" spans="1:7" x14ac:dyDescent="0.35">
      <c r="A271" t="s">
        <v>161</v>
      </c>
      <c r="B271" t="s">
        <v>320</v>
      </c>
      <c r="C271" t="s">
        <v>321</v>
      </c>
      <c r="D271" t="s">
        <v>295</v>
      </c>
      <c r="E271" t="s">
        <v>296</v>
      </c>
      <c r="F271" s="344" t="s">
        <v>297</v>
      </c>
      <c r="G271" s="343">
        <v>2.57111130469695</v>
      </c>
    </row>
    <row r="272" spans="1:7" x14ac:dyDescent="0.35">
      <c r="A272" t="s">
        <v>161</v>
      </c>
      <c r="B272" t="s">
        <v>322</v>
      </c>
      <c r="C272" t="s">
        <v>323</v>
      </c>
      <c r="D272" t="s">
        <v>295</v>
      </c>
      <c r="E272" t="s">
        <v>296</v>
      </c>
      <c r="F272" s="344" t="s">
        <v>297</v>
      </c>
      <c r="G272" s="343">
        <v>0.15939979606368099</v>
      </c>
    </row>
    <row r="273" spans="1:7" x14ac:dyDescent="0.35">
      <c r="A273" t="s">
        <v>161</v>
      </c>
      <c r="B273" t="s">
        <v>324</v>
      </c>
      <c r="C273" t="s">
        <v>325</v>
      </c>
      <c r="D273" t="s">
        <v>295</v>
      </c>
      <c r="E273" t="s">
        <v>296</v>
      </c>
      <c r="F273" s="344" t="s">
        <v>297</v>
      </c>
      <c r="G273" s="343">
        <v>0</v>
      </c>
    </row>
    <row r="274" spans="1:7" x14ac:dyDescent="0.35">
      <c r="A274" t="s">
        <v>161</v>
      </c>
      <c r="B274" t="s">
        <v>326</v>
      </c>
      <c r="C274" t="s">
        <v>327</v>
      </c>
      <c r="D274" t="s">
        <v>295</v>
      </c>
      <c r="E274" t="s">
        <v>296</v>
      </c>
      <c r="F274" s="343">
        <v>0</v>
      </c>
      <c r="G274" s="344" t="s">
        <v>297</v>
      </c>
    </row>
    <row r="275" spans="1:7" x14ac:dyDescent="0.35">
      <c r="A275" t="s">
        <v>161</v>
      </c>
      <c r="B275" t="s">
        <v>328</v>
      </c>
      <c r="C275" t="s">
        <v>329</v>
      </c>
      <c r="D275" t="s">
        <v>295</v>
      </c>
      <c r="E275" t="s">
        <v>296</v>
      </c>
      <c r="F275" s="343">
        <v>0</v>
      </c>
      <c r="G275" s="344" t="s">
        <v>297</v>
      </c>
    </row>
    <row r="276" spans="1:7" x14ac:dyDescent="0.35">
      <c r="A276" t="s">
        <v>161</v>
      </c>
      <c r="B276" t="s">
        <v>330</v>
      </c>
      <c r="C276" t="s">
        <v>331</v>
      </c>
      <c r="D276" t="s">
        <v>295</v>
      </c>
      <c r="E276" t="s">
        <v>296</v>
      </c>
      <c r="F276" s="343">
        <v>0</v>
      </c>
      <c r="G276" s="344" t="s">
        <v>297</v>
      </c>
    </row>
    <row r="277" spans="1:7" x14ac:dyDescent="0.35">
      <c r="A277" t="s">
        <v>161</v>
      </c>
      <c r="B277" t="s">
        <v>332</v>
      </c>
      <c r="C277" t="s">
        <v>333</v>
      </c>
      <c r="D277" t="s">
        <v>295</v>
      </c>
      <c r="E277" t="s">
        <v>296</v>
      </c>
      <c r="F277" s="343">
        <v>0</v>
      </c>
      <c r="G277" s="344" t="s">
        <v>297</v>
      </c>
    </row>
    <row r="278" spans="1:7" x14ac:dyDescent="0.35">
      <c r="A278" t="s">
        <v>161</v>
      </c>
      <c r="B278" t="s">
        <v>334</v>
      </c>
      <c r="C278" t="s">
        <v>335</v>
      </c>
      <c r="D278" t="s">
        <v>295</v>
      </c>
      <c r="E278" t="s">
        <v>296</v>
      </c>
      <c r="F278" s="343">
        <v>0</v>
      </c>
      <c r="G278" s="344" t="s">
        <v>297</v>
      </c>
    </row>
    <row r="279" spans="1:7" x14ac:dyDescent="0.35">
      <c r="A279" t="s">
        <v>161</v>
      </c>
      <c r="B279" t="s">
        <v>336</v>
      </c>
      <c r="C279" t="s">
        <v>337</v>
      </c>
      <c r="D279" t="s">
        <v>295</v>
      </c>
      <c r="E279" t="s">
        <v>296</v>
      </c>
      <c r="F279" s="343">
        <v>0</v>
      </c>
      <c r="G279" s="344" t="s">
        <v>297</v>
      </c>
    </row>
    <row r="280" spans="1:7" x14ac:dyDescent="0.35">
      <c r="A280" t="s">
        <v>161</v>
      </c>
      <c r="B280" t="s">
        <v>338</v>
      </c>
      <c r="C280" t="s">
        <v>339</v>
      </c>
      <c r="D280" t="s">
        <v>295</v>
      </c>
      <c r="E280" t="s">
        <v>296</v>
      </c>
      <c r="F280" s="343">
        <v>0</v>
      </c>
      <c r="G280" s="344" t="s">
        <v>297</v>
      </c>
    </row>
    <row r="281" spans="1:7" x14ac:dyDescent="0.35">
      <c r="A281" t="s">
        <v>161</v>
      </c>
      <c r="B281" t="s">
        <v>340</v>
      </c>
      <c r="C281" t="s">
        <v>341</v>
      </c>
      <c r="D281" t="s">
        <v>295</v>
      </c>
      <c r="E281" t="s">
        <v>296</v>
      </c>
      <c r="F281" s="343">
        <v>0</v>
      </c>
      <c r="G281" s="344" t="s">
        <v>297</v>
      </c>
    </row>
    <row r="282" spans="1:7" x14ac:dyDescent="0.35">
      <c r="A282" t="s">
        <v>163</v>
      </c>
      <c r="B282" t="s">
        <v>293</v>
      </c>
      <c r="C282" t="s">
        <v>294</v>
      </c>
      <c r="D282" t="s">
        <v>295</v>
      </c>
      <c r="E282" t="s">
        <v>296</v>
      </c>
      <c r="F282" s="343">
        <v>0</v>
      </c>
      <c r="G282" s="344" t="s">
        <v>297</v>
      </c>
    </row>
    <row r="283" spans="1:7" x14ac:dyDescent="0.35">
      <c r="A283" t="s">
        <v>163</v>
      </c>
      <c r="B283" t="s">
        <v>298</v>
      </c>
      <c r="C283" t="s">
        <v>299</v>
      </c>
      <c r="D283" t="s">
        <v>295</v>
      </c>
      <c r="E283" t="s">
        <v>296</v>
      </c>
      <c r="F283" s="343">
        <v>3.2633136064532602</v>
      </c>
      <c r="G283" s="344" t="s">
        <v>297</v>
      </c>
    </row>
    <row r="284" spans="1:7" x14ac:dyDescent="0.35">
      <c r="A284" t="s">
        <v>163</v>
      </c>
      <c r="B284" t="s">
        <v>300</v>
      </c>
      <c r="C284" t="s">
        <v>301</v>
      </c>
      <c r="D284" t="s">
        <v>295</v>
      </c>
      <c r="E284" t="s">
        <v>296</v>
      </c>
      <c r="F284" s="343">
        <v>0</v>
      </c>
      <c r="G284" s="344" t="s">
        <v>297</v>
      </c>
    </row>
    <row r="285" spans="1:7" x14ac:dyDescent="0.35">
      <c r="A285" t="s">
        <v>163</v>
      </c>
      <c r="B285" t="s">
        <v>302</v>
      </c>
      <c r="C285" t="s">
        <v>303</v>
      </c>
      <c r="D285" t="s">
        <v>295</v>
      </c>
      <c r="E285" t="s">
        <v>296</v>
      </c>
      <c r="F285" s="343">
        <v>0</v>
      </c>
      <c r="G285" s="344" t="s">
        <v>297</v>
      </c>
    </row>
    <row r="286" spans="1:7" x14ac:dyDescent="0.35">
      <c r="A286" t="s">
        <v>163</v>
      </c>
      <c r="B286" t="s">
        <v>304</v>
      </c>
      <c r="C286" t="s">
        <v>305</v>
      </c>
      <c r="D286" t="s">
        <v>295</v>
      </c>
      <c r="E286" t="s">
        <v>296</v>
      </c>
      <c r="F286" s="343">
        <v>-7.6055820743138396</v>
      </c>
      <c r="G286" s="344" t="s">
        <v>297</v>
      </c>
    </row>
    <row r="287" spans="1:7" x14ac:dyDescent="0.35">
      <c r="A287" t="s">
        <v>163</v>
      </c>
      <c r="B287" t="s">
        <v>306</v>
      </c>
      <c r="C287" t="s">
        <v>307</v>
      </c>
      <c r="D287" t="s">
        <v>295</v>
      </c>
      <c r="E287" t="s">
        <v>296</v>
      </c>
      <c r="F287" s="343">
        <v>17.717535026668401</v>
      </c>
      <c r="G287" s="344" t="s">
        <v>297</v>
      </c>
    </row>
    <row r="288" spans="1:7" x14ac:dyDescent="0.35">
      <c r="A288" t="s">
        <v>163</v>
      </c>
      <c r="B288" t="s">
        <v>308</v>
      </c>
      <c r="C288" t="s">
        <v>309</v>
      </c>
      <c r="D288" t="s">
        <v>295</v>
      </c>
      <c r="E288" t="s">
        <v>296</v>
      </c>
      <c r="F288" s="343">
        <v>0</v>
      </c>
      <c r="G288" s="344" t="s">
        <v>297</v>
      </c>
    </row>
    <row r="289" spans="1:7" x14ac:dyDescent="0.35">
      <c r="A289" t="s">
        <v>163</v>
      </c>
      <c r="B289" t="s">
        <v>310</v>
      </c>
      <c r="C289" t="s">
        <v>311</v>
      </c>
      <c r="D289" t="s">
        <v>295</v>
      </c>
      <c r="E289" t="s">
        <v>296</v>
      </c>
      <c r="F289" s="343">
        <v>3.31393377364421E-2</v>
      </c>
      <c r="G289" s="344" t="s">
        <v>297</v>
      </c>
    </row>
    <row r="290" spans="1:7" x14ac:dyDescent="0.35">
      <c r="A290" t="s">
        <v>163</v>
      </c>
      <c r="B290" t="s">
        <v>312</v>
      </c>
      <c r="C290" t="s">
        <v>313</v>
      </c>
      <c r="D290" t="s">
        <v>295</v>
      </c>
      <c r="E290" t="s">
        <v>296</v>
      </c>
      <c r="F290" s="343">
        <v>-0.231625531252663</v>
      </c>
      <c r="G290" s="344" t="s">
        <v>297</v>
      </c>
    </row>
    <row r="291" spans="1:7" x14ac:dyDescent="0.35">
      <c r="A291" t="s">
        <v>163</v>
      </c>
      <c r="B291" t="s">
        <v>314</v>
      </c>
      <c r="C291" t="s">
        <v>315</v>
      </c>
      <c r="D291" t="s">
        <v>295</v>
      </c>
      <c r="E291" t="s">
        <v>296</v>
      </c>
      <c r="F291" s="343">
        <v>0</v>
      </c>
      <c r="G291" s="344" t="s">
        <v>297</v>
      </c>
    </row>
    <row r="292" spans="1:7" x14ac:dyDescent="0.35">
      <c r="A292" t="s">
        <v>163</v>
      </c>
      <c r="B292" t="s">
        <v>316</v>
      </c>
      <c r="C292" t="s">
        <v>317</v>
      </c>
      <c r="D292" t="s">
        <v>295</v>
      </c>
      <c r="E292" t="s">
        <v>296</v>
      </c>
      <c r="F292" s="344" t="s">
        <v>297</v>
      </c>
      <c r="G292" s="343">
        <v>1.3869803263838101</v>
      </c>
    </row>
    <row r="293" spans="1:7" x14ac:dyDescent="0.35">
      <c r="A293" t="s">
        <v>163</v>
      </c>
      <c r="B293" t="s">
        <v>318</v>
      </c>
      <c r="C293" t="s">
        <v>319</v>
      </c>
      <c r="D293" t="s">
        <v>295</v>
      </c>
      <c r="E293" t="s">
        <v>296</v>
      </c>
      <c r="F293" s="344" t="s">
        <v>297</v>
      </c>
      <c r="G293" s="343">
        <v>5.4758853470441498</v>
      </c>
    </row>
    <row r="294" spans="1:7" x14ac:dyDescent="0.35">
      <c r="A294" t="s">
        <v>163</v>
      </c>
      <c r="B294" t="s">
        <v>320</v>
      </c>
      <c r="C294" t="s">
        <v>321</v>
      </c>
      <c r="D294" t="s">
        <v>295</v>
      </c>
      <c r="E294" t="s">
        <v>296</v>
      </c>
      <c r="F294" s="344" t="s">
        <v>297</v>
      </c>
      <c r="G294" s="343">
        <v>8.6164263789390603</v>
      </c>
    </row>
    <row r="295" spans="1:7" x14ac:dyDescent="0.35">
      <c r="A295" t="s">
        <v>163</v>
      </c>
      <c r="B295" t="s">
        <v>322</v>
      </c>
      <c r="C295" t="s">
        <v>323</v>
      </c>
      <c r="D295" t="s">
        <v>295</v>
      </c>
      <c r="E295" t="s">
        <v>296</v>
      </c>
      <c r="F295" s="344" t="s">
        <v>297</v>
      </c>
      <c r="G295" s="343">
        <v>0.71563283573783598</v>
      </c>
    </row>
    <row r="296" spans="1:7" x14ac:dyDescent="0.35">
      <c r="A296" t="s">
        <v>163</v>
      </c>
      <c r="B296" t="s">
        <v>324</v>
      </c>
      <c r="C296" t="s">
        <v>325</v>
      </c>
      <c r="D296" t="s">
        <v>295</v>
      </c>
      <c r="E296" t="s">
        <v>296</v>
      </c>
      <c r="F296" s="344" t="s">
        <v>297</v>
      </c>
      <c r="G296" s="343">
        <v>0</v>
      </c>
    </row>
    <row r="297" spans="1:7" x14ac:dyDescent="0.35">
      <c r="A297" t="s">
        <v>163</v>
      </c>
      <c r="B297" t="s">
        <v>326</v>
      </c>
      <c r="C297" t="s">
        <v>327</v>
      </c>
      <c r="D297" t="s">
        <v>295</v>
      </c>
      <c r="E297" t="s">
        <v>296</v>
      </c>
      <c r="F297" s="343">
        <v>0</v>
      </c>
      <c r="G297" s="344" t="s">
        <v>297</v>
      </c>
    </row>
    <row r="298" spans="1:7" x14ac:dyDescent="0.35">
      <c r="A298" t="s">
        <v>163</v>
      </c>
      <c r="B298" t="s">
        <v>328</v>
      </c>
      <c r="C298" t="s">
        <v>329</v>
      </c>
      <c r="D298" t="s">
        <v>295</v>
      </c>
      <c r="E298" t="s">
        <v>296</v>
      </c>
      <c r="F298" s="343">
        <v>0</v>
      </c>
      <c r="G298" s="344" t="s">
        <v>297</v>
      </c>
    </row>
    <row r="299" spans="1:7" x14ac:dyDescent="0.35">
      <c r="A299" t="s">
        <v>163</v>
      </c>
      <c r="B299" t="s">
        <v>330</v>
      </c>
      <c r="C299" t="s">
        <v>331</v>
      </c>
      <c r="D299" t="s">
        <v>295</v>
      </c>
      <c r="E299" t="s">
        <v>296</v>
      </c>
      <c r="F299" s="343">
        <v>0</v>
      </c>
      <c r="G299" s="344" t="s">
        <v>297</v>
      </c>
    </row>
    <row r="300" spans="1:7" x14ac:dyDescent="0.35">
      <c r="A300" t="s">
        <v>163</v>
      </c>
      <c r="B300" t="s">
        <v>332</v>
      </c>
      <c r="C300" t="s">
        <v>333</v>
      </c>
      <c r="D300" t="s">
        <v>295</v>
      </c>
      <c r="E300" t="s">
        <v>296</v>
      </c>
      <c r="F300" s="343">
        <v>0</v>
      </c>
      <c r="G300" s="344" t="s">
        <v>297</v>
      </c>
    </row>
    <row r="301" spans="1:7" x14ac:dyDescent="0.35">
      <c r="A301" t="s">
        <v>163</v>
      </c>
      <c r="B301" t="s">
        <v>334</v>
      </c>
      <c r="C301" t="s">
        <v>335</v>
      </c>
      <c r="D301" t="s">
        <v>295</v>
      </c>
      <c r="E301" t="s">
        <v>296</v>
      </c>
      <c r="F301" s="343">
        <v>0</v>
      </c>
      <c r="G301" s="344" t="s">
        <v>297</v>
      </c>
    </row>
    <row r="302" spans="1:7" x14ac:dyDescent="0.35">
      <c r="A302" t="s">
        <v>163</v>
      </c>
      <c r="B302" t="s">
        <v>336</v>
      </c>
      <c r="C302" t="s">
        <v>337</v>
      </c>
      <c r="D302" t="s">
        <v>295</v>
      </c>
      <c r="E302" t="s">
        <v>296</v>
      </c>
      <c r="F302" s="343">
        <v>0</v>
      </c>
      <c r="G302" s="344" t="s">
        <v>297</v>
      </c>
    </row>
    <row r="303" spans="1:7" x14ac:dyDescent="0.35">
      <c r="A303" t="s">
        <v>163</v>
      </c>
      <c r="B303" t="s">
        <v>338</v>
      </c>
      <c r="C303" t="s">
        <v>339</v>
      </c>
      <c r="D303" t="s">
        <v>295</v>
      </c>
      <c r="E303" t="s">
        <v>296</v>
      </c>
      <c r="F303" s="343">
        <v>0</v>
      </c>
      <c r="G303" s="344" t="s">
        <v>297</v>
      </c>
    </row>
    <row r="304" spans="1:7" x14ac:dyDescent="0.35">
      <c r="A304" t="s">
        <v>163</v>
      </c>
      <c r="B304" t="s">
        <v>340</v>
      </c>
      <c r="C304" t="s">
        <v>341</v>
      </c>
      <c r="D304" t="s">
        <v>295</v>
      </c>
      <c r="E304" t="s">
        <v>296</v>
      </c>
      <c r="F304" s="343">
        <v>0</v>
      </c>
      <c r="G304" s="344" t="s">
        <v>297</v>
      </c>
    </row>
    <row r="305" spans="1:7" x14ac:dyDescent="0.35">
      <c r="A305" t="s">
        <v>165</v>
      </c>
      <c r="B305" t="s">
        <v>293</v>
      </c>
      <c r="C305" t="s">
        <v>294</v>
      </c>
      <c r="D305" t="s">
        <v>295</v>
      </c>
      <c r="E305" t="s">
        <v>296</v>
      </c>
      <c r="F305" s="343">
        <v>0</v>
      </c>
      <c r="G305" s="344" t="s">
        <v>297</v>
      </c>
    </row>
    <row r="306" spans="1:7" x14ac:dyDescent="0.35">
      <c r="A306" t="s">
        <v>165</v>
      </c>
      <c r="B306" t="s">
        <v>298</v>
      </c>
      <c r="C306" t="s">
        <v>299</v>
      </c>
      <c r="D306" t="s">
        <v>295</v>
      </c>
      <c r="E306" t="s">
        <v>296</v>
      </c>
      <c r="F306" s="343">
        <v>0</v>
      </c>
      <c r="G306" s="344" t="s">
        <v>297</v>
      </c>
    </row>
    <row r="307" spans="1:7" x14ac:dyDescent="0.35">
      <c r="A307" t="s">
        <v>165</v>
      </c>
      <c r="B307" t="s">
        <v>300</v>
      </c>
      <c r="C307" t="s">
        <v>301</v>
      </c>
      <c r="D307" t="s">
        <v>295</v>
      </c>
      <c r="E307" t="s">
        <v>296</v>
      </c>
      <c r="F307" s="343">
        <v>0</v>
      </c>
      <c r="G307" s="344" t="s">
        <v>297</v>
      </c>
    </row>
    <row r="308" spans="1:7" x14ac:dyDescent="0.35">
      <c r="A308" t="s">
        <v>165</v>
      </c>
      <c r="B308" t="s">
        <v>302</v>
      </c>
      <c r="C308" t="s">
        <v>303</v>
      </c>
      <c r="D308" t="s">
        <v>295</v>
      </c>
      <c r="E308" t="s">
        <v>296</v>
      </c>
      <c r="F308" s="343">
        <v>0</v>
      </c>
      <c r="G308" s="344" t="s">
        <v>297</v>
      </c>
    </row>
    <row r="309" spans="1:7" x14ac:dyDescent="0.35">
      <c r="A309" t="s">
        <v>165</v>
      </c>
      <c r="B309" t="s">
        <v>304</v>
      </c>
      <c r="C309" t="s">
        <v>305</v>
      </c>
      <c r="D309" t="s">
        <v>295</v>
      </c>
      <c r="E309" t="s">
        <v>296</v>
      </c>
      <c r="F309" s="343">
        <v>1.71487039402036</v>
      </c>
      <c r="G309" s="344" t="s">
        <v>297</v>
      </c>
    </row>
    <row r="310" spans="1:7" x14ac:dyDescent="0.35">
      <c r="A310" t="s">
        <v>165</v>
      </c>
      <c r="B310" t="s">
        <v>306</v>
      </c>
      <c r="C310" t="s">
        <v>307</v>
      </c>
      <c r="D310" t="s">
        <v>295</v>
      </c>
      <c r="E310" t="s">
        <v>296</v>
      </c>
      <c r="F310" s="343">
        <v>0</v>
      </c>
      <c r="G310" s="344" t="s">
        <v>297</v>
      </c>
    </row>
    <row r="311" spans="1:7" x14ac:dyDescent="0.35">
      <c r="A311" t="s">
        <v>165</v>
      </c>
      <c r="B311" t="s">
        <v>308</v>
      </c>
      <c r="C311" t="s">
        <v>309</v>
      </c>
      <c r="D311" t="s">
        <v>295</v>
      </c>
      <c r="E311" t="s">
        <v>296</v>
      </c>
      <c r="F311" s="343">
        <v>0</v>
      </c>
      <c r="G311" s="344" t="s">
        <v>297</v>
      </c>
    </row>
    <row r="312" spans="1:7" x14ac:dyDescent="0.35">
      <c r="A312" t="s">
        <v>165</v>
      </c>
      <c r="B312" t="s">
        <v>310</v>
      </c>
      <c r="C312" t="s">
        <v>311</v>
      </c>
      <c r="D312" t="s">
        <v>295</v>
      </c>
      <c r="E312" t="s">
        <v>296</v>
      </c>
      <c r="F312" s="343">
        <v>6.3715029375947196E-2</v>
      </c>
      <c r="G312" s="344" t="s">
        <v>297</v>
      </c>
    </row>
    <row r="313" spans="1:7" x14ac:dyDescent="0.35">
      <c r="A313" t="s">
        <v>165</v>
      </c>
      <c r="B313" t="s">
        <v>312</v>
      </c>
      <c r="C313" t="s">
        <v>313</v>
      </c>
      <c r="D313" t="s">
        <v>295</v>
      </c>
      <c r="E313" t="s">
        <v>296</v>
      </c>
      <c r="F313" s="343">
        <v>0</v>
      </c>
      <c r="G313" s="344" t="s">
        <v>297</v>
      </c>
    </row>
    <row r="314" spans="1:7" x14ac:dyDescent="0.35">
      <c r="A314" t="s">
        <v>165</v>
      </c>
      <c r="B314" t="s">
        <v>314</v>
      </c>
      <c r="C314" t="s">
        <v>315</v>
      </c>
      <c r="D314" t="s">
        <v>295</v>
      </c>
      <c r="E314" t="s">
        <v>296</v>
      </c>
      <c r="F314" s="343">
        <v>0</v>
      </c>
      <c r="G314" s="344" t="s">
        <v>297</v>
      </c>
    </row>
    <row r="315" spans="1:7" x14ac:dyDescent="0.35">
      <c r="A315" t="s">
        <v>165</v>
      </c>
      <c r="B315" t="s">
        <v>316</v>
      </c>
      <c r="C315" t="s">
        <v>317</v>
      </c>
      <c r="D315" t="s">
        <v>295</v>
      </c>
      <c r="E315" t="s">
        <v>296</v>
      </c>
      <c r="F315" s="344" t="s">
        <v>297</v>
      </c>
      <c r="G315" s="343">
        <v>-0.31621873043889598</v>
      </c>
    </row>
    <row r="316" spans="1:7" x14ac:dyDescent="0.35">
      <c r="A316" t="s">
        <v>165</v>
      </c>
      <c r="B316" t="s">
        <v>318</v>
      </c>
      <c r="C316" t="s">
        <v>319</v>
      </c>
      <c r="D316" t="s">
        <v>295</v>
      </c>
      <c r="E316" t="s">
        <v>296</v>
      </c>
      <c r="F316" s="344" t="s">
        <v>297</v>
      </c>
      <c r="G316" s="343">
        <v>-2.5593456796999501</v>
      </c>
    </row>
    <row r="317" spans="1:7" x14ac:dyDescent="0.35">
      <c r="A317" t="s">
        <v>165</v>
      </c>
      <c r="B317" t="s">
        <v>320</v>
      </c>
      <c r="C317" t="s">
        <v>321</v>
      </c>
      <c r="D317" t="s">
        <v>295</v>
      </c>
      <c r="E317" t="s">
        <v>296</v>
      </c>
      <c r="F317" s="344" t="s">
        <v>297</v>
      </c>
      <c r="G317" s="343">
        <v>0</v>
      </c>
    </row>
    <row r="318" spans="1:7" x14ac:dyDescent="0.35">
      <c r="A318" t="s">
        <v>165</v>
      </c>
      <c r="B318" t="s">
        <v>322</v>
      </c>
      <c r="C318" t="s">
        <v>323</v>
      </c>
      <c r="D318" t="s">
        <v>295</v>
      </c>
      <c r="E318" t="s">
        <v>296</v>
      </c>
      <c r="F318" s="344" t="s">
        <v>297</v>
      </c>
      <c r="G318" s="343">
        <v>0</v>
      </c>
    </row>
    <row r="319" spans="1:7" x14ac:dyDescent="0.35">
      <c r="A319" t="s">
        <v>165</v>
      </c>
      <c r="B319" t="s">
        <v>324</v>
      </c>
      <c r="C319" t="s">
        <v>325</v>
      </c>
      <c r="D319" t="s">
        <v>295</v>
      </c>
      <c r="E319" t="s">
        <v>296</v>
      </c>
      <c r="F319" s="344" t="s">
        <v>297</v>
      </c>
      <c r="G319" s="343">
        <v>0</v>
      </c>
    </row>
    <row r="320" spans="1:7" x14ac:dyDescent="0.35">
      <c r="A320" t="s">
        <v>165</v>
      </c>
      <c r="B320" t="s">
        <v>326</v>
      </c>
      <c r="C320" t="s">
        <v>327</v>
      </c>
      <c r="D320" t="s">
        <v>295</v>
      </c>
      <c r="E320" t="s">
        <v>296</v>
      </c>
      <c r="F320" s="343">
        <v>0</v>
      </c>
      <c r="G320" s="344" t="s">
        <v>297</v>
      </c>
    </row>
    <row r="321" spans="1:7" x14ac:dyDescent="0.35">
      <c r="A321" t="s">
        <v>165</v>
      </c>
      <c r="B321" t="s">
        <v>328</v>
      </c>
      <c r="C321" t="s">
        <v>329</v>
      </c>
      <c r="D321" t="s">
        <v>295</v>
      </c>
      <c r="E321" t="s">
        <v>296</v>
      </c>
      <c r="F321" s="343">
        <v>0</v>
      </c>
      <c r="G321" s="344" t="s">
        <v>297</v>
      </c>
    </row>
    <row r="322" spans="1:7" x14ac:dyDescent="0.35">
      <c r="A322" t="s">
        <v>165</v>
      </c>
      <c r="B322" t="s">
        <v>330</v>
      </c>
      <c r="C322" t="s">
        <v>331</v>
      </c>
      <c r="D322" t="s">
        <v>295</v>
      </c>
      <c r="E322" t="s">
        <v>296</v>
      </c>
      <c r="F322" s="343">
        <v>0</v>
      </c>
      <c r="G322" s="344" t="s">
        <v>297</v>
      </c>
    </row>
    <row r="323" spans="1:7" x14ac:dyDescent="0.35">
      <c r="A323" t="s">
        <v>165</v>
      </c>
      <c r="B323" t="s">
        <v>332</v>
      </c>
      <c r="C323" t="s">
        <v>333</v>
      </c>
      <c r="D323" t="s">
        <v>295</v>
      </c>
      <c r="E323" t="s">
        <v>296</v>
      </c>
      <c r="F323" s="343">
        <v>0</v>
      </c>
      <c r="G323" s="344" t="s">
        <v>297</v>
      </c>
    </row>
    <row r="324" spans="1:7" x14ac:dyDescent="0.35">
      <c r="A324" t="s">
        <v>165</v>
      </c>
      <c r="B324" t="s">
        <v>334</v>
      </c>
      <c r="C324" t="s">
        <v>335</v>
      </c>
      <c r="D324" t="s">
        <v>295</v>
      </c>
      <c r="E324" t="s">
        <v>296</v>
      </c>
      <c r="F324" s="343">
        <v>0</v>
      </c>
      <c r="G324" s="344" t="s">
        <v>297</v>
      </c>
    </row>
    <row r="325" spans="1:7" x14ac:dyDescent="0.35">
      <c r="A325" t="s">
        <v>165</v>
      </c>
      <c r="B325" t="s">
        <v>336</v>
      </c>
      <c r="C325" t="s">
        <v>337</v>
      </c>
      <c r="D325" t="s">
        <v>295</v>
      </c>
      <c r="E325" t="s">
        <v>296</v>
      </c>
      <c r="F325" s="343">
        <v>0</v>
      </c>
      <c r="G325" s="344" t="s">
        <v>297</v>
      </c>
    </row>
    <row r="326" spans="1:7" x14ac:dyDescent="0.35">
      <c r="A326" t="s">
        <v>165</v>
      </c>
      <c r="B326" t="s">
        <v>338</v>
      </c>
      <c r="C326" t="s">
        <v>339</v>
      </c>
      <c r="D326" t="s">
        <v>295</v>
      </c>
      <c r="E326" t="s">
        <v>296</v>
      </c>
      <c r="F326" s="343">
        <v>0</v>
      </c>
      <c r="G326" s="344" t="s">
        <v>297</v>
      </c>
    </row>
    <row r="327" spans="1:7" x14ac:dyDescent="0.35">
      <c r="A327" t="s">
        <v>165</v>
      </c>
      <c r="B327" t="s">
        <v>340</v>
      </c>
      <c r="C327" t="s">
        <v>341</v>
      </c>
      <c r="D327" t="s">
        <v>295</v>
      </c>
      <c r="E327" t="s">
        <v>296</v>
      </c>
      <c r="F327" s="343">
        <v>0</v>
      </c>
      <c r="G327" s="344" t="s">
        <v>297</v>
      </c>
    </row>
    <row r="328" spans="1:7" x14ac:dyDescent="0.35">
      <c r="A328" t="s">
        <v>167</v>
      </c>
      <c r="B328" t="s">
        <v>293</v>
      </c>
      <c r="C328" t="s">
        <v>294</v>
      </c>
      <c r="D328" t="s">
        <v>295</v>
      </c>
      <c r="E328" t="s">
        <v>296</v>
      </c>
      <c r="F328" s="343">
        <v>0</v>
      </c>
      <c r="G328" s="344" t="s">
        <v>297</v>
      </c>
    </row>
    <row r="329" spans="1:7" x14ac:dyDescent="0.35">
      <c r="A329" t="s">
        <v>167</v>
      </c>
      <c r="B329" t="s">
        <v>298</v>
      </c>
      <c r="C329" t="s">
        <v>299</v>
      </c>
      <c r="D329" t="s">
        <v>295</v>
      </c>
      <c r="E329" t="s">
        <v>296</v>
      </c>
      <c r="F329" s="343">
        <v>0</v>
      </c>
      <c r="G329" s="344" t="s">
        <v>297</v>
      </c>
    </row>
    <row r="330" spans="1:7" x14ac:dyDescent="0.35">
      <c r="A330" t="s">
        <v>167</v>
      </c>
      <c r="B330" t="s">
        <v>300</v>
      </c>
      <c r="C330" t="s">
        <v>301</v>
      </c>
      <c r="D330" t="s">
        <v>295</v>
      </c>
      <c r="E330" t="s">
        <v>296</v>
      </c>
      <c r="F330" s="343">
        <v>0</v>
      </c>
      <c r="G330" s="344" t="s">
        <v>297</v>
      </c>
    </row>
    <row r="331" spans="1:7" x14ac:dyDescent="0.35">
      <c r="A331" t="s">
        <v>167</v>
      </c>
      <c r="B331" t="s">
        <v>302</v>
      </c>
      <c r="C331" t="s">
        <v>303</v>
      </c>
      <c r="D331" t="s">
        <v>295</v>
      </c>
      <c r="E331" t="s">
        <v>296</v>
      </c>
      <c r="F331" s="343">
        <v>0</v>
      </c>
      <c r="G331" s="344" t="s">
        <v>297</v>
      </c>
    </row>
    <row r="332" spans="1:7" x14ac:dyDescent="0.35">
      <c r="A332" t="s">
        <v>167</v>
      </c>
      <c r="B332" t="s">
        <v>304</v>
      </c>
      <c r="C332" t="s">
        <v>305</v>
      </c>
      <c r="D332" t="s">
        <v>295</v>
      </c>
      <c r="E332" t="s">
        <v>296</v>
      </c>
      <c r="F332" s="343">
        <v>3.6718597693590498</v>
      </c>
      <c r="G332" s="344" t="s">
        <v>297</v>
      </c>
    </row>
    <row r="333" spans="1:7" x14ac:dyDescent="0.35">
      <c r="A333" t="s">
        <v>167</v>
      </c>
      <c r="B333" t="s">
        <v>306</v>
      </c>
      <c r="C333" t="s">
        <v>307</v>
      </c>
      <c r="D333" t="s">
        <v>295</v>
      </c>
      <c r="E333" t="s">
        <v>296</v>
      </c>
      <c r="F333" s="343">
        <v>0</v>
      </c>
      <c r="G333" s="344" t="s">
        <v>297</v>
      </c>
    </row>
    <row r="334" spans="1:7" x14ac:dyDescent="0.35">
      <c r="A334" t="s">
        <v>167</v>
      </c>
      <c r="B334" t="s">
        <v>308</v>
      </c>
      <c r="C334" t="s">
        <v>309</v>
      </c>
      <c r="D334" t="s">
        <v>295</v>
      </c>
      <c r="E334" t="s">
        <v>296</v>
      </c>
      <c r="F334" s="343">
        <v>0</v>
      </c>
      <c r="G334" s="344" t="s">
        <v>297</v>
      </c>
    </row>
    <row r="335" spans="1:7" x14ac:dyDescent="0.35">
      <c r="A335" t="s">
        <v>167</v>
      </c>
      <c r="B335" t="s">
        <v>310</v>
      </c>
      <c r="C335" t="s">
        <v>311</v>
      </c>
      <c r="D335" t="s">
        <v>295</v>
      </c>
      <c r="E335" t="s">
        <v>296</v>
      </c>
      <c r="F335" s="343">
        <v>-5.3060950378903699E-3</v>
      </c>
      <c r="G335" s="344" t="s">
        <v>297</v>
      </c>
    </row>
    <row r="336" spans="1:7" x14ac:dyDescent="0.35">
      <c r="A336" t="s">
        <v>167</v>
      </c>
      <c r="B336" t="s">
        <v>312</v>
      </c>
      <c r="C336" t="s">
        <v>313</v>
      </c>
      <c r="D336" t="s">
        <v>295</v>
      </c>
      <c r="E336" t="s">
        <v>296</v>
      </c>
      <c r="F336" s="343">
        <v>0</v>
      </c>
      <c r="G336" s="344" t="s">
        <v>297</v>
      </c>
    </row>
    <row r="337" spans="1:7" x14ac:dyDescent="0.35">
      <c r="A337" t="s">
        <v>167</v>
      </c>
      <c r="B337" t="s">
        <v>314</v>
      </c>
      <c r="C337" t="s">
        <v>315</v>
      </c>
      <c r="D337" t="s">
        <v>295</v>
      </c>
      <c r="E337" t="s">
        <v>296</v>
      </c>
      <c r="F337" s="343">
        <v>0</v>
      </c>
      <c r="G337" s="344" t="s">
        <v>297</v>
      </c>
    </row>
    <row r="338" spans="1:7" x14ac:dyDescent="0.35">
      <c r="A338" t="s">
        <v>167</v>
      </c>
      <c r="B338" t="s">
        <v>316</v>
      </c>
      <c r="C338" t="s">
        <v>317</v>
      </c>
      <c r="D338" t="s">
        <v>295</v>
      </c>
      <c r="E338" t="s">
        <v>296</v>
      </c>
      <c r="F338" s="344" t="s">
        <v>297</v>
      </c>
      <c r="G338" s="343">
        <v>0.38925396631125198</v>
      </c>
    </row>
    <row r="339" spans="1:7" x14ac:dyDescent="0.35">
      <c r="A339" t="s">
        <v>167</v>
      </c>
      <c r="B339" t="s">
        <v>318</v>
      </c>
      <c r="C339" t="s">
        <v>319</v>
      </c>
      <c r="D339" t="s">
        <v>295</v>
      </c>
      <c r="E339" t="s">
        <v>296</v>
      </c>
      <c r="F339" s="344" t="s">
        <v>297</v>
      </c>
      <c r="G339" s="343">
        <v>1.37205119775673</v>
      </c>
    </row>
    <row r="340" spans="1:7" x14ac:dyDescent="0.35">
      <c r="A340" t="s">
        <v>167</v>
      </c>
      <c r="B340" t="s">
        <v>320</v>
      </c>
      <c r="C340" t="s">
        <v>321</v>
      </c>
      <c r="D340" t="s">
        <v>295</v>
      </c>
      <c r="E340" t="s">
        <v>296</v>
      </c>
      <c r="F340" s="344" t="s">
        <v>297</v>
      </c>
      <c r="G340" s="343">
        <v>0</v>
      </c>
    </row>
    <row r="341" spans="1:7" x14ac:dyDescent="0.35">
      <c r="A341" t="s">
        <v>167</v>
      </c>
      <c r="B341" t="s">
        <v>322</v>
      </c>
      <c r="C341" t="s">
        <v>323</v>
      </c>
      <c r="D341" t="s">
        <v>295</v>
      </c>
      <c r="E341" t="s">
        <v>296</v>
      </c>
      <c r="F341" s="344" t="s">
        <v>297</v>
      </c>
      <c r="G341" s="343">
        <v>0</v>
      </c>
    </row>
    <row r="342" spans="1:7" x14ac:dyDescent="0.35">
      <c r="A342" t="s">
        <v>167</v>
      </c>
      <c r="B342" t="s">
        <v>324</v>
      </c>
      <c r="C342" t="s">
        <v>325</v>
      </c>
      <c r="D342" t="s">
        <v>295</v>
      </c>
      <c r="E342" t="s">
        <v>296</v>
      </c>
      <c r="F342" s="344" t="s">
        <v>297</v>
      </c>
      <c r="G342" s="343">
        <v>0</v>
      </c>
    </row>
    <row r="343" spans="1:7" x14ac:dyDescent="0.35">
      <c r="A343" t="s">
        <v>167</v>
      </c>
      <c r="B343" t="s">
        <v>326</v>
      </c>
      <c r="C343" t="s">
        <v>327</v>
      </c>
      <c r="D343" t="s">
        <v>295</v>
      </c>
      <c r="E343" t="s">
        <v>296</v>
      </c>
      <c r="F343" s="343">
        <v>0</v>
      </c>
      <c r="G343" s="344" t="s">
        <v>297</v>
      </c>
    </row>
    <row r="344" spans="1:7" x14ac:dyDescent="0.35">
      <c r="A344" t="s">
        <v>167</v>
      </c>
      <c r="B344" t="s">
        <v>328</v>
      </c>
      <c r="C344" t="s">
        <v>329</v>
      </c>
      <c r="D344" t="s">
        <v>295</v>
      </c>
      <c r="E344" t="s">
        <v>296</v>
      </c>
      <c r="F344" s="343">
        <v>0</v>
      </c>
      <c r="G344" s="344" t="s">
        <v>297</v>
      </c>
    </row>
    <row r="345" spans="1:7" x14ac:dyDescent="0.35">
      <c r="A345" t="s">
        <v>167</v>
      </c>
      <c r="B345" t="s">
        <v>330</v>
      </c>
      <c r="C345" t="s">
        <v>331</v>
      </c>
      <c r="D345" t="s">
        <v>295</v>
      </c>
      <c r="E345" t="s">
        <v>296</v>
      </c>
      <c r="F345" s="343">
        <v>0</v>
      </c>
      <c r="G345" s="344" t="s">
        <v>297</v>
      </c>
    </row>
    <row r="346" spans="1:7" x14ac:dyDescent="0.35">
      <c r="A346" t="s">
        <v>167</v>
      </c>
      <c r="B346" t="s">
        <v>332</v>
      </c>
      <c r="C346" t="s">
        <v>333</v>
      </c>
      <c r="D346" t="s">
        <v>295</v>
      </c>
      <c r="E346" t="s">
        <v>296</v>
      </c>
      <c r="F346" s="343">
        <v>0</v>
      </c>
      <c r="G346" s="344" t="s">
        <v>297</v>
      </c>
    </row>
    <row r="347" spans="1:7" x14ac:dyDescent="0.35">
      <c r="A347" t="s">
        <v>167</v>
      </c>
      <c r="B347" t="s">
        <v>334</v>
      </c>
      <c r="C347" t="s">
        <v>335</v>
      </c>
      <c r="D347" t="s">
        <v>295</v>
      </c>
      <c r="E347" t="s">
        <v>296</v>
      </c>
      <c r="F347" s="343">
        <v>0</v>
      </c>
      <c r="G347" s="344" t="s">
        <v>297</v>
      </c>
    </row>
    <row r="348" spans="1:7" x14ac:dyDescent="0.35">
      <c r="A348" t="s">
        <v>167</v>
      </c>
      <c r="B348" t="s">
        <v>336</v>
      </c>
      <c r="C348" t="s">
        <v>337</v>
      </c>
      <c r="D348" t="s">
        <v>295</v>
      </c>
      <c r="E348" t="s">
        <v>296</v>
      </c>
      <c r="F348" s="343">
        <v>0</v>
      </c>
      <c r="G348" s="344" t="s">
        <v>297</v>
      </c>
    </row>
    <row r="349" spans="1:7" x14ac:dyDescent="0.35">
      <c r="A349" t="s">
        <v>167</v>
      </c>
      <c r="B349" t="s">
        <v>338</v>
      </c>
      <c r="C349" t="s">
        <v>339</v>
      </c>
      <c r="D349" t="s">
        <v>295</v>
      </c>
      <c r="E349" t="s">
        <v>296</v>
      </c>
      <c r="F349" s="343">
        <v>0</v>
      </c>
      <c r="G349" s="344" t="s">
        <v>297</v>
      </c>
    </row>
    <row r="350" spans="1:7" x14ac:dyDescent="0.35">
      <c r="A350" t="s">
        <v>167</v>
      </c>
      <c r="B350" t="s">
        <v>340</v>
      </c>
      <c r="C350" t="s">
        <v>341</v>
      </c>
      <c r="D350" t="s">
        <v>295</v>
      </c>
      <c r="E350" t="s">
        <v>296</v>
      </c>
      <c r="F350" s="343">
        <v>0</v>
      </c>
      <c r="G350" s="344" t="s">
        <v>297</v>
      </c>
    </row>
    <row r="351" spans="1:7" x14ac:dyDescent="0.35">
      <c r="A351" t="s">
        <v>169</v>
      </c>
      <c r="B351" t="s">
        <v>293</v>
      </c>
      <c r="C351" t="s">
        <v>294</v>
      </c>
      <c r="D351" t="s">
        <v>295</v>
      </c>
      <c r="E351" t="s">
        <v>296</v>
      </c>
      <c r="F351" s="343">
        <v>0</v>
      </c>
      <c r="G351" s="344" t="s">
        <v>297</v>
      </c>
    </row>
    <row r="352" spans="1:7" x14ac:dyDescent="0.35">
      <c r="A352" t="s">
        <v>169</v>
      </c>
      <c r="B352" t="s">
        <v>298</v>
      </c>
      <c r="C352" t="s">
        <v>299</v>
      </c>
      <c r="D352" t="s">
        <v>295</v>
      </c>
      <c r="E352" t="s">
        <v>296</v>
      </c>
      <c r="F352" s="343">
        <v>0</v>
      </c>
      <c r="G352" s="344" t="s">
        <v>297</v>
      </c>
    </row>
    <row r="353" spans="1:7" x14ac:dyDescent="0.35">
      <c r="A353" t="s">
        <v>169</v>
      </c>
      <c r="B353" t="s">
        <v>300</v>
      </c>
      <c r="C353" t="s">
        <v>301</v>
      </c>
      <c r="D353" t="s">
        <v>295</v>
      </c>
      <c r="E353" t="s">
        <v>296</v>
      </c>
      <c r="F353" s="343">
        <v>0</v>
      </c>
      <c r="G353" s="344" t="s">
        <v>297</v>
      </c>
    </row>
    <row r="354" spans="1:7" x14ac:dyDescent="0.35">
      <c r="A354" t="s">
        <v>169</v>
      </c>
      <c r="B354" t="s">
        <v>302</v>
      </c>
      <c r="C354" t="s">
        <v>303</v>
      </c>
      <c r="D354" t="s">
        <v>295</v>
      </c>
      <c r="E354" t="s">
        <v>296</v>
      </c>
      <c r="F354" s="343">
        <v>0</v>
      </c>
      <c r="G354" s="344" t="s">
        <v>297</v>
      </c>
    </row>
    <row r="355" spans="1:7" x14ac:dyDescent="0.35">
      <c r="A355" t="s">
        <v>169</v>
      </c>
      <c r="B355" t="s">
        <v>304</v>
      </c>
      <c r="C355" t="s">
        <v>305</v>
      </c>
      <c r="D355" t="s">
        <v>295</v>
      </c>
      <c r="E355" t="s">
        <v>296</v>
      </c>
      <c r="F355" s="343">
        <v>0.18248671618059001</v>
      </c>
      <c r="G355" s="344" t="s">
        <v>297</v>
      </c>
    </row>
    <row r="356" spans="1:7" x14ac:dyDescent="0.35">
      <c r="A356" t="s">
        <v>169</v>
      </c>
      <c r="B356" t="s">
        <v>306</v>
      </c>
      <c r="C356" t="s">
        <v>307</v>
      </c>
      <c r="D356" t="s">
        <v>295</v>
      </c>
      <c r="E356" t="s">
        <v>296</v>
      </c>
      <c r="F356" s="343">
        <v>0</v>
      </c>
      <c r="G356" s="344" t="s">
        <v>297</v>
      </c>
    </row>
    <row r="357" spans="1:7" x14ac:dyDescent="0.35">
      <c r="A357" t="s">
        <v>169</v>
      </c>
      <c r="B357" t="s">
        <v>308</v>
      </c>
      <c r="C357" t="s">
        <v>309</v>
      </c>
      <c r="D357" t="s">
        <v>295</v>
      </c>
      <c r="E357" t="s">
        <v>296</v>
      </c>
      <c r="F357" s="343">
        <v>0</v>
      </c>
      <c r="G357" s="344" t="s">
        <v>297</v>
      </c>
    </row>
    <row r="358" spans="1:7" x14ac:dyDescent="0.35">
      <c r="A358" t="s">
        <v>169</v>
      </c>
      <c r="B358" t="s">
        <v>310</v>
      </c>
      <c r="C358" t="s">
        <v>311</v>
      </c>
      <c r="D358" t="s">
        <v>295</v>
      </c>
      <c r="E358" t="s">
        <v>296</v>
      </c>
      <c r="F358" s="343">
        <v>0</v>
      </c>
      <c r="G358" s="344" t="s">
        <v>297</v>
      </c>
    </row>
    <row r="359" spans="1:7" x14ac:dyDescent="0.35">
      <c r="A359" t="s">
        <v>169</v>
      </c>
      <c r="B359" t="s">
        <v>312</v>
      </c>
      <c r="C359" t="s">
        <v>313</v>
      </c>
      <c r="D359" t="s">
        <v>295</v>
      </c>
      <c r="E359" t="s">
        <v>296</v>
      </c>
      <c r="F359" s="343">
        <v>0</v>
      </c>
      <c r="G359" s="344" t="s">
        <v>297</v>
      </c>
    </row>
    <row r="360" spans="1:7" x14ac:dyDescent="0.35">
      <c r="A360" t="s">
        <v>169</v>
      </c>
      <c r="B360" t="s">
        <v>314</v>
      </c>
      <c r="C360" t="s">
        <v>315</v>
      </c>
      <c r="D360" t="s">
        <v>295</v>
      </c>
      <c r="E360" t="s">
        <v>296</v>
      </c>
      <c r="F360" s="343">
        <v>0</v>
      </c>
      <c r="G360" s="344" t="s">
        <v>297</v>
      </c>
    </row>
    <row r="361" spans="1:7" x14ac:dyDescent="0.35">
      <c r="A361" t="s">
        <v>169</v>
      </c>
      <c r="B361" t="s">
        <v>316</v>
      </c>
      <c r="C361" t="s">
        <v>317</v>
      </c>
      <c r="D361" t="s">
        <v>295</v>
      </c>
      <c r="E361" t="s">
        <v>296</v>
      </c>
      <c r="F361" s="344" t="s">
        <v>297</v>
      </c>
      <c r="G361" s="343">
        <v>6.2038371246436498E-3</v>
      </c>
    </row>
    <row r="362" spans="1:7" x14ac:dyDescent="0.35">
      <c r="A362" t="s">
        <v>169</v>
      </c>
      <c r="B362" t="s">
        <v>318</v>
      </c>
      <c r="C362" t="s">
        <v>319</v>
      </c>
      <c r="D362" t="s">
        <v>295</v>
      </c>
      <c r="E362" t="s">
        <v>296</v>
      </c>
      <c r="F362" s="344" t="s">
        <v>297</v>
      </c>
      <c r="G362" s="343">
        <v>0.196318232255767</v>
      </c>
    </row>
    <row r="363" spans="1:7" x14ac:dyDescent="0.35">
      <c r="A363" t="s">
        <v>169</v>
      </c>
      <c r="B363" t="s">
        <v>320</v>
      </c>
      <c r="C363" t="s">
        <v>321</v>
      </c>
      <c r="D363" t="s">
        <v>295</v>
      </c>
      <c r="E363" t="s">
        <v>296</v>
      </c>
      <c r="F363" s="344" t="s">
        <v>297</v>
      </c>
      <c r="G363" s="343">
        <v>0</v>
      </c>
    </row>
    <row r="364" spans="1:7" x14ac:dyDescent="0.35">
      <c r="A364" t="s">
        <v>169</v>
      </c>
      <c r="B364" t="s">
        <v>322</v>
      </c>
      <c r="C364" t="s">
        <v>323</v>
      </c>
      <c r="D364" t="s">
        <v>295</v>
      </c>
      <c r="E364" t="s">
        <v>296</v>
      </c>
      <c r="F364" s="344" t="s">
        <v>297</v>
      </c>
      <c r="G364" s="343">
        <v>0</v>
      </c>
    </row>
    <row r="365" spans="1:7" x14ac:dyDescent="0.35">
      <c r="A365" t="s">
        <v>169</v>
      </c>
      <c r="B365" t="s">
        <v>324</v>
      </c>
      <c r="C365" t="s">
        <v>325</v>
      </c>
      <c r="D365" t="s">
        <v>295</v>
      </c>
      <c r="E365" t="s">
        <v>296</v>
      </c>
      <c r="F365" s="344" t="s">
        <v>297</v>
      </c>
      <c r="G365" s="343">
        <v>0</v>
      </c>
    </row>
    <row r="366" spans="1:7" x14ac:dyDescent="0.35">
      <c r="A366" t="s">
        <v>169</v>
      </c>
      <c r="B366" t="s">
        <v>326</v>
      </c>
      <c r="C366" t="s">
        <v>327</v>
      </c>
      <c r="D366" t="s">
        <v>295</v>
      </c>
      <c r="E366" t="s">
        <v>296</v>
      </c>
      <c r="F366" s="343">
        <v>0</v>
      </c>
      <c r="G366" s="344" t="s">
        <v>297</v>
      </c>
    </row>
    <row r="367" spans="1:7" x14ac:dyDescent="0.35">
      <c r="A367" t="s">
        <v>169</v>
      </c>
      <c r="B367" t="s">
        <v>328</v>
      </c>
      <c r="C367" t="s">
        <v>329</v>
      </c>
      <c r="D367" t="s">
        <v>295</v>
      </c>
      <c r="E367" t="s">
        <v>296</v>
      </c>
      <c r="F367" s="343">
        <v>0</v>
      </c>
      <c r="G367" s="344" t="s">
        <v>297</v>
      </c>
    </row>
    <row r="368" spans="1:7" x14ac:dyDescent="0.35">
      <c r="A368" t="s">
        <v>169</v>
      </c>
      <c r="B368" t="s">
        <v>330</v>
      </c>
      <c r="C368" t="s">
        <v>331</v>
      </c>
      <c r="D368" t="s">
        <v>295</v>
      </c>
      <c r="E368" t="s">
        <v>296</v>
      </c>
      <c r="F368" s="343">
        <v>0</v>
      </c>
      <c r="G368" s="344" t="s">
        <v>297</v>
      </c>
    </row>
    <row r="369" spans="1:7" x14ac:dyDescent="0.35">
      <c r="A369" t="s">
        <v>169</v>
      </c>
      <c r="B369" t="s">
        <v>332</v>
      </c>
      <c r="C369" t="s">
        <v>333</v>
      </c>
      <c r="D369" t="s">
        <v>295</v>
      </c>
      <c r="E369" t="s">
        <v>296</v>
      </c>
      <c r="F369" s="343">
        <v>0</v>
      </c>
      <c r="G369" s="344" t="s">
        <v>297</v>
      </c>
    </row>
    <row r="370" spans="1:7" x14ac:dyDescent="0.35">
      <c r="A370" t="s">
        <v>169</v>
      </c>
      <c r="B370" t="s">
        <v>334</v>
      </c>
      <c r="C370" t="s">
        <v>335</v>
      </c>
      <c r="D370" t="s">
        <v>295</v>
      </c>
      <c r="E370" t="s">
        <v>296</v>
      </c>
      <c r="F370" s="343">
        <v>0</v>
      </c>
      <c r="G370" s="344" t="s">
        <v>297</v>
      </c>
    </row>
    <row r="371" spans="1:7" x14ac:dyDescent="0.35">
      <c r="A371" t="s">
        <v>169</v>
      </c>
      <c r="B371" t="s">
        <v>336</v>
      </c>
      <c r="C371" t="s">
        <v>337</v>
      </c>
      <c r="D371" t="s">
        <v>295</v>
      </c>
      <c r="E371" t="s">
        <v>296</v>
      </c>
      <c r="F371" s="343">
        <v>0</v>
      </c>
      <c r="G371" s="344" t="s">
        <v>297</v>
      </c>
    </row>
    <row r="372" spans="1:7" x14ac:dyDescent="0.35">
      <c r="A372" t="s">
        <v>169</v>
      </c>
      <c r="B372" t="s">
        <v>338</v>
      </c>
      <c r="C372" t="s">
        <v>339</v>
      </c>
      <c r="D372" t="s">
        <v>295</v>
      </c>
      <c r="E372" t="s">
        <v>296</v>
      </c>
      <c r="F372" s="343">
        <v>0</v>
      </c>
      <c r="G372" s="344" t="s">
        <v>297</v>
      </c>
    </row>
    <row r="373" spans="1:7" x14ac:dyDescent="0.35">
      <c r="A373" t="s">
        <v>169</v>
      </c>
      <c r="B373" t="s">
        <v>340</v>
      </c>
      <c r="C373" t="s">
        <v>341</v>
      </c>
      <c r="D373" t="s">
        <v>295</v>
      </c>
      <c r="E373" t="s">
        <v>296</v>
      </c>
      <c r="F373" s="343">
        <v>0</v>
      </c>
      <c r="G373" s="344" t="s">
        <v>297</v>
      </c>
    </row>
    <row r="374" spans="1:7" x14ac:dyDescent="0.35">
      <c r="A374" t="s">
        <v>173</v>
      </c>
      <c r="B374" t="s">
        <v>293</v>
      </c>
      <c r="C374" t="s">
        <v>294</v>
      </c>
      <c r="D374" t="s">
        <v>295</v>
      </c>
      <c r="E374" t="s">
        <v>296</v>
      </c>
      <c r="F374" s="343">
        <v>0</v>
      </c>
      <c r="G374" s="344" t="s">
        <v>297</v>
      </c>
    </row>
    <row r="375" spans="1:7" x14ac:dyDescent="0.35">
      <c r="A375" t="s">
        <v>173</v>
      </c>
      <c r="B375" t="s">
        <v>298</v>
      </c>
      <c r="C375" t="s">
        <v>299</v>
      </c>
      <c r="D375" t="s">
        <v>295</v>
      </c>
      <c r="E375" t="s">
        <v>296</v>
      </c>
      <c r="F375" s="343">
        <v>9.6573177261050094E-2</v>
      </c>
      <c r="G375" s="344" t="s">
        <v>297</v>
      </c>
    </row>
    <row r="376" spans="1:7" x14ac:dyDescent="0.35">
      <c r="A376" t="s">
        <v>173</v>
      </c>
      <c r="B376" t="s">
        <v>300</v>
      </c>
      <c r="C376" t="s">
        <v>301</v>
      </c>
      <c r="D376" t="s">
        <v>295</v>
      </c>
      <c r="E376" t="s">
        <v>296</v>
      </c>
      <c r="F376" s="343">
        <v>0</v>
      </c>
      <c r="G376" s="344" t="s">
        <v>297</v>
      </c>
    </row>
    <row r="377" spans="1:7" x14ac:dyDescent="0.35">
      <c r="A377" t="s">
        <v>173</v>
      </c>
      <c r="B377" t="s">
        <v>302</v>
      </c>
      <c r="C377" t="s">
        <v>303</v>
      </c>
      <c r="D377" t="s">
        <v>295</v>
      </c>
      <c r="E377" t="s">
        <v>296</v>
      </c>
      <c r="F377" s="343">
        <v>0</v>
      </c>
      <c r="G377" s="344" t="s">
        <v>297</v>
      </c>
    </row>
    <row r="378" spans="1:7" x14ac:dyDescent="0.35">
      <c r="A378" t="s">
        <v>173</v>
      </c>
      <c r="B378" t="s">
        <v>304</v>
      </c>
      <c r="C378" t="s">
        <v>305</v>
      </c>
      <c r="D378" t="s">
        <v>295</v>
      </c>
      <c r="E378" t="s">
        <v>296</v>
      </c>
      <c r="F378" s="343">
        <v>0.353424426415752</v>
      </c>
      <c r="G378" s="344" t="s">
        <v>297</v>
      </c>
    </row>
    <row r="379" spans="1:7" x14ac:dyDescent="0.35">
      <c r="A379" t="s">
        <v>173</v>
      </c>
      <c r="B379" t="s">
        <v>306</v>
      </c>
      <c r="C379" t="s">
        <v>307</v>
      </c>
      <c r="D379" t="s">
        <v>295</v>
      </c>
      <c r="E379" t="s">
        <v>296</v>
      </c>
      <c r="F379" s="343">
        <v>0</v>
      </c>
      <c r="G379" s="344" t="s">
        <v>297</v>
      </c>
    </row>
    <row r="380" spans="1:7" x14ac:dyDescent="0.35">
      <c r="A380" t="s">
        <v>173</v>
      </c>
      <c r="B380" t="s">
        <v>308</v>
      </c>
      <c r="C380" t="s">
        <v>309</v>
      </c>
      <c r="D380" t="s">
        <v>295</v>
      </c>
      <c r="E380" t="s">
        <v>296</v>
      </c>
      <c r="F380" s="343">
        <v>0</v>
      </c>
      <c r="G380" s="344" t="s">
        <v>297</v>
      </c>
    </row>
    <row r="381" spans="1:7" x14ac:dyDescent="0.35">
      <c r="A381" t="s">
        <v>173</v>
      </c>
      <c r="B381" t="s">
        <v>310</v>
      </c>
      <c r="C381" t="s">
        <v>311</v>
      </c>
      <c r="D381" t="s">
        <v>295</v>
      </c>
      <c r="E381" t="s">
        <v>296</v>
      </c>
      <c r="F381" s="343">
        <v>9.831384733779789E-4</v>
      </c>
      <c r="G381" s="344" t="s">
        <v>297</v>
      </c>
    </row>
    <row r="382" spans="1:7" x14ac:dyDescent="0.35">
      <c r="A382" t="s">
        <v>173</v>
      </c>
      <c r="B382" t="s">
        <v>312</v>
      </c>
      <c r="C382" t="s">
        <v>313</v>
      </c>
      <c r="D382" t="s">
        <v>295</v>
      </c>
      <c r="E382" t="s">
        <v>296</v>
      </c>
      <c r="F382" s="343">
        <v>0</v>
      </c>
      <c r="G382" s="344" t="s">
        <v>297</v>
      </c>
    </row>
    <row r="383" spans="1:7" x14ac:dyDescent="0.35">
      <c r="A383" t="s">
        <v>173</v>
      </c>
      <c r="B383" t="s">
        <v>314</v>
      </c>
      <c r="C383" t="s">
        <v>315</v>
      </c>
      <c r="D383" t="s">
        <v>295</v>
      </c>
      <c r="E383" t="s">
        <v>296</v>
      </c>
      <c r="F383" s="343">
        <v>0</v>
      </c>
      <c r="G383" s="344" t="s">
        <v>297</v>
      </c>
    </row>
    <row r="384" spans="1:7" x14ac:dyDescent="0.35">
      <c r="A384" t="s">
        <v>173</v>
      </c>
      <c r="B384" t="s">
        <v>316</v>
      </c>
      <c r="C384" t="s">
        <v>317</v>
      </c>
      <c r="D384" t="s">
        <v>295</v>
      </c>
      <c r="E384" t="s">
        <v>296</v>
      </c>
      <c r="F384" s="344" t="s">
        <v>297</v>
      </c>
      <c r="G384" s="343">
        <v>1.50857632274288E-2</v>
      </c>
    </row>
    <row r="385" spans="1:7" x14ac:dyDescent="0.35">
      <c r="A385" t="s">
        <v>173</v>
      </c>
      <c r="B385" t="s">
        <v>318</v>
      </c>
      <c r="C385" t="s">
        <v>319</v>
      </c>
      <c r="D385" t="s">
        <v>295</v>
      </c>
      <c r="E385" t="s">
        <v>296</v>
      </c>
      <c r="F385" s="344" t="s">
        <v>297</v>
      </c>
      <c r="G385" s="343">
        <v>0.28653704054866902</v>
      </c>
    </row>
    <row r="386" spans="1:7" x14ac:dyDescent="0.35">
      <c r="A386" t="s">
        <v>173</v>
      </c>
      <c r="B386" t="s">
        <v>320</v>
      </c>
      <c r="C386" t="s">
        <v>321</v>
      </c>
      <c r="D386" t="s">
        <v>295</v>
      </c>
      <c r="E386" t="s">
        <v>296</v>
      </c>
      <c r="F386" s="344" t="s">
        <v>297</v>
      </c>
      <c r="G386" s="343">
        <v>0</v>
      </c>
    </row>
    <row r="387" spans="1:7" x14ac:dyDescent="0.35">
      <c r="A387" t="s">
        <v>173</v>
      </c>
      <c r="B387" t="s">
        <v>322</v>
      </c>
      <c r="C387" t="s">
        <v>323</v>
      </c>
      <c r="D387" t="s">
        <v>295</v>
      </c>
      <c r="E387" t="s">
        <v>296</v>
      </c>
      <c r="F387" s="344" t="s">
        <v>297</v>
      </c>
      <c r="G387" s="343">
        <v>0</v>
      </c>
    </row>
    <row r="388" spans="1:7" x14ac:dyDescent="0.35">
      <c r="A388" t="s">
        <v>173</v>
      </c>
      <c r="B388" t="s">
        <v>324</v>
      </c>
      <c r="C388" t="s">
        <v>325</v>
      </c>
      <c r="D388" t="s">
        <v>295</v>
      </c>
      <c r="E388" t="s">
        <v>296</v>
      </c>
      <c r="F388" s="344" t="s">
        <v>297</v>
      </c>
      <c r="G388" s="343">
        <v>0</v>
      </c>
    </row>
    <row r="389" spans="1:7" x14ac:dyDescent="0.35">
      <c r="A389" t="s">
        <v>173</v>
      </c>
      <c r="B389" t="s">
        <v>326</v>
      </c>
      <c r="C389" t="s">
        <v>327</v>
      </c>
      <c r="D389" t="s">
        <v>295</v>
      </c>
      <c r="E389" t="s">
        <v>296</v>
      </c>
      <c r="F389" s="343">
        <v>0</v>
      </c>
      <c r="G389" s="344" t="s">
        <v>297</v>
      </c>
    </row>
    <row r="390" spans="1:7" x14ac:dyDescent="0.35">
      <c r="A390" t="s">
        <v>173</v>
      </c>
      <c r="B390" t="s">
        <v>328</v>
      </c>
      <c r="C390" t="s">
        <v>329</v>
      </c>
      <c r="D390" t="s">
        <v>295</v>
      </c>
      <c r="E390" t="s">
        <v>296</v>
      </c>
      <c r="F390" s="343">
        <v>0</v>
      </c>
      <c r="G390" s="344" t="s">
        <v>297</v>
      </c>
    </row>
    <row r="391" spans="1:7" x14ac:dyDescent="0.35">
      <c r="A391" t="s">
        <v>173</v>
      </c>
      <c r="B391" t="s">
        <v>330</v>
      </c>
      <c r="C391" t="s">
        <v>331</v>
      </c>
      <c r="D391" t="s">
        <v>295</v>
      </c>
      <c r="E391" t="s">
        <v>296</v>
      </c>
      <c r="F391" s="343">
        <v>0</v>
      </c>
      <c r="G391" s="344" t="s">
        <v>297</v>
      </c>
    </row>
    <row r="392" spans="1:7" x14ac:dyDescent="0.35">
      <c r="A392" t="s">
        <v>173</v>
      </c>
      <c r="B392" t="s">
        <v>332</v>
      </c>
      <c r="C392" t="s">
        <v>333</v>
      </c>
      <c r="D392" t="s">
        <v>295</v>
      </c>
      <c r="E392" t="s">
        <v>296</v>
      </c>
      <c r="F392" s="343">
        <v>0</v>
      </c>
      <c r="G392" s="344" t="s">
        <v>297</v>
      </c>
    </row>
    <row r="393" spans="1:7" x14ac:dyDescent="0.35">
      <c r="A393" t="s">
        <v>173</v>
      </c>
      <c r="B393" t="s">
        <v>334</v>
      </c>
      <c r="C393" t="s">
        <v>335</v>
      </c>
      <c r="D393" t="s">
        <v>295</v>
      </c>
      <c r="E393" t="s">
        <v>296</v>
      </c>
      <c r="F393" s="343">
        <v>0</v>
      </c>
      <c r="G393" s="344" t="s">
        <v>297</v>
      </c>
    </row>
    <row r="394" spans="1:7" x14ac:dyDescent="0.35">
      <c r="A394" t="s">
        <v>173</v>
      </c>
      <c r="B394" t="s">
        <v>336</v>
      </c>
      <c r="C394" t="s">
        <v>337</v>
      </c>
      <c r="D394" t="s">
        <v>295</v>
      </c>
      <c r="E394" t="s">
        <v>296</v>
      </c>
      <c r="F394" s="343">
        <v>0</v>
      </c>
      <c r="G394" s="344" t="s">
        <v>297</v>
      </c>
    </row>
    <row r="395" spans="1:7" x14ac:dyDescent="0.35">
      <c r="A395" t="s">
        <v>173</v>
      </c>
      <c r="B395" t="s">
        <v>338</v>
      </c>
      <c r="C395" t="s">
        <v>339</v>
      </c>
      <c r="D395" t="s">
        <v>295</v>
      </c>
      <c r="E395" t="s">
        <v>296</v>
      </c>
      <c r="F395" s="343">
        <v>0</v>
      </c>
      <c r="G395" s="344" t="s">
        <v>297</v>
      </c>
    </row>
    <row r="396" spans="1:7" x14ac:dyDescent="0.35">
      <c r="A396" t="s">
        <v>173</v>
      </c>
      <c r="B396" t="s">
        <v>340</v>
      </c>
      <c r="C396" t="s">
        <v>341</v>
      </c>
      <c r="D396" t="s">
        <v>295</v>
      </c>
      <c r="E396" t="s">
        <v>296</v>
      </c>
      <c r="F396" s="343">
        <v>0</v>
      </c>
      <c r="G396" s="344" t="s">
        <v>297</v>
      </c>
    </row>
    <row r="397" spans="1:7" x14ac:dyDescent="0.35">
      <c r="A397" t="s">
        <v>175</v>
      </c>
      <c r="B397" t="s">
        <v>293</v>
      </c>
      <c r="C397" t="s">
        <v>294</v>
      </c>
      <c r="D397" t="s">
        <v>295</v>
      </c>
      <c r="E397" t="s">
        <v>296</v>
      </c>
      <c r="F397" s="343">
        <v>0</v>
      </c>
      <c r="G397" s="344" t="s">
        <v>297</v>
      </c>
    </row>
    <row r="398" spans="1:7" x14ac:dyDescent="0.35">
      <c r="A398" t="s">
        <v>175</v>
      </c>
      <c r="B398" t="s">
        <v>298</v>
      </c>
      <c r="C398" t="s">
        <v>299</v>
      </c>
      <c r="D398" t="s">
        <v>295</v>
      </c>
      <c r="E398" t="s">
        <v>296</v>
      </c>
      <c r="F398" s="343">
        <v>0</v>
      </c>
      <c r="G398" s="344" t="s">
        <v>297</v>
      </c>
    </row>
    <row r="399" spans="1:7" x14ac:dyDescent="0.35">
      <c r="A399" t="s">
        <v>175</v>
      </c>
      <c r="B399" t="s">
        <v>300</v>
      </c>
      <c r="C399" t="s">
        <v>301</v>
      </c>
      <c r="D399" t="s">
        <v>295</v>
      </c>
      <c r="E399" t="s">
        <v>296</v>
      </c>
      <c r="F399" s="343">
        <v>0</v>
      </c>
      <c r="G399" s="344" t="s">
        <v>297</v>
      </c>
    </row>
    <row r="400" spans="1:7" x14ac:dyDescent="0.35">
      <c r="A400" t="s">
        <v>175</v>
      </c>
      <c r="B400" t="s">
        <v>302</v>
      </c>
      <c r="C400" t="s">
        <v>303</v>
      </c>
      <c r="D400" t="s">
        <v>295</v>
      </c>
      <c r="E400" t="s">
        <v>296</v>
      </c>
      <c r="F400" s="343">
        <v>0</v>
      </c>
      <c r="G400" s="344" t="s">
        <v>297</v>
      </c>
    </row>
    <row r="401" spans="1:7" x14ac:dyDescent="0.35">
      <c r="A401" t="s">
        <v>175</v>
      </c>
      <c r="B401" t="s">
        <v>304</v>
      </c>
      <c r="C401" t="s">
        <v>305</v>
      </c>
      <c r="D401" t="s">
        <v>295</v>
      </c>
      <c r="E401" t="s">
        <v>296</v>
      </c>
      <c r="F401" s="343">
        <v>0.34462547368971003</v>
      </c>
      <c r="G401" s="344" t="s">
        <v>297</v>
      </c>
    </row>
    <row r="402" spans="1:7" x14ac:dyDescent="0.35">
      <c r="A402" t="s">
        <v>175</v>
      </c>
      <c r="B402" t="s">
        <v>306</v>
      </c>
      <c r="C402" t="s">
        <v>307</v>
      </c>
      <c r="D402" t="s">
        <v>295</v>
      </c>
      <c r="E402" t="s">
        <v>296</v>
      </c>
      <c r="F402" s="343">
        <v>0</v>
      </c>
      <c r="G402" s="344" t="s">
        <v>297</v>
      </c>
    </row>
    <row r="403" spans="1:7" x14ac:dyDescent="0.35">
      <c r="A403" t="s">
        <v>175</v>
      </c>
      <c r="B403" t="s">
        <v>308</v>
      </c>
      <c r="C403" t="s">
        <v>309</v>
      </c>
      <c r="D403" t="s">
        <v>295</v>
      </c>
      <c r="E403" t="s">
        <v>296</v>
      </c>
      <c r="F403" s="343">
        <v>0</v>
      </c>
      <c r="G403" s="344" t="s">
        <v>297</v>
      </c>
    </row>
    <row r="404" spans="1:7" x14ac:dyDescent="0.35">
      <c r="A404" t="s">
        <v>175</v>
      </c>
      <c r="B404" t="s">
        <v>310</v>
      </c>
      <c r="C404" t="s">
        <v>311</v>
      </c>
      <c r="D404" t="s">
        <v>295</v>
      </c>
      <c r="E404" t="s">
        <v>296</v>
      </c>
      <c r="F404" s="343">
        <v>0</v>
      </c>
      <c r="G404" s="344" t="s">
        <v>297</v>
      </c>
    </row>
    <row r="405" spans="1:7" x14ac:dyDescent="0.35">
      <c r="A405" t="s">
        <v>175</v>
      </c>
      <c r="B405" t="s">
        <v>312</v>
      </c>
      <c r="C405" t="s">
        <v>313</v>
      </c>
      <c r="D405" t="s">
        <v>295</v>
      </c>
      <c r="E405" t="s">
        <v>296</v>
      </c>
      <c r="F405" s="343">
        <v>0</v>
      </c>
      <c r="G405" s="344" t="s">
        <v>297</v>
      </c>
    </row>
    <row r="406" spans="1:7" x14ac:dyDescent="0.35">
      <c r="A406" t="s">
        <v>175</v>
      </c>
      <c r="B406" t="s">
        <v>314</v>
      </c>
      <c r="C406" t="s">
        <v>315</v>
      </c>
      <c r="D406" t="s">
        <v>295</v>
      </c>
      <c r="E406" t="s">
        <v>296</v>
      </c>
      <c r="F406" s="343">
        <v>0</v>
      </c>
      <c r="G406" s="344" t="s">
        <v>297</v>
      </c>
    </row>
    <row r="407" spans="1:7" x14ac:dyDescent="0.35">
      <c r="A407" t="s">
        <v>175</v>
      </c>
      <c r="B407" t="s">
        <v>316</v>
      </c>
      <c r="C407" t="s">
        <v>317</v>
      </c>
      <c r="D407" t="s">
        <v>295</v>
      </c>
      <c r="E407" t="s">
        <v>296</v>
      </c>
      <c r="F407" s="344" t="s">
        <v>297</v>
      </c>
      <c r="G407" s="343">
        <v>3.2735579364273397E-2</v>
      </c>
    </row>
    <row r="408" spans="1:7" x14ac:dyDescent="0.35">
      <c r="A408" t="s">
        <v>175</v>
      </c>
      <c r="B408" t="s">
        <v>318</v>
      </c>
      <c r="C408" t="s">
        <v>319</v>
      </c>
      <c r="D408" t="s">
        <v>295</v>
      </c>
      <c r="E408" t="s">
        <v>296</v>
      </c>
      <c r="F408" s="344" t="s">
        <v>297</v>
      </c>
      <c r="G408" s="343">
        <v>0.85999210174865204</v>
      </c>
    </row>
    <row r="409" spans="1:7" x14ac:dyDescent="0.35">
      <c r="A409" t="s">
        <v>175</v>
      </c>
      <c r="B409" t="s">
        <v>320</v>
      </c>
      <c r="C409" t="s">
        <v>321</v>
      </c>
      <c r="D409" t="s">
        <v>295</v>
      </c>
      <c r="E409" t="s">
        <v>296</v>
      </c>
      <c r="F409" s="344" t="s">
        <v>297</v>
      </c>
      <c r="G409" s="343">
        <v>0</v>
      </c>
    </row>
    <row r="410" spans="1:7" x14ac:dyDescent="0.35">
      <c r="A410" t="s">
        <v>175</v>
      </c>
      <c r="B410" t="s">
        <v>322</v>
      </c>
      <c r="C410" t="s">
        <v>323</v>
      </c>
      <c r="D410" t="s">
        <v>295</v>
      </c>
      <c r="E410" t="s">
        <v>296</v>
      </c>
      <c r="F410" s="344" t="s">
        <v>297</v>
      </c>
      <c r="G410" s="343">
        <v>0</v>
      </c>
    </row>
    <row r="411" spans="1:7" x14ac:dyDescent="0.35">
      <c r="A411" t="s">
        <v>175</v>
      </c>
      <c r="B411" t="s">
        <v>324</v>
      </c>
      <c r="C411" t="s">
        <v>325</v>
      </c>
      <c r="D411" t="s">
        <v>295</v>
      </c>
      <c r="E411" t="s">
        <v>296</v>
      </c>
      <c r="F411" s="344" t="s">
        <v>297</v>
      </c>
      <c r="G411" s="343">
        <v>0</v>
      </c>
    </row>
    <row r="412" spans="1:7" x14ac:dyDescent="0.35">
      <c r="A412" t="s">
        <v>175</v>
      </c>
      <c r="B412" t="s">
        <v>326</v>
      </c>
      <c r="C412" t="s">
        <v>327</v>
      </c>
      <c r="D412" t="s">
        <v>295</v>
      </c>
      <c r="E412" t="s">
        <v>296</v>
      </c>
      <c r="F412" s="343">
        <v>0</v>
      </c>
      <c r="G412" s="344" t="s">
        <v>297</v>
      </c>
    </row>
    <row r="413" spans="1:7" x14ac:dyDescent="0.35">
      <c r="A413" t="s">
        <v>175</v>
      </c>
      <c r="B413" t="s">
        <v>328</v>
      </c>
      <c r="C413" t="s">
        <v>329</v>
      </c>
      <c r="D413" t="s">
        <v>295</v>
      </c>
      <c r="E413" t="s">
        <v>296</v>
      </c>
      <c r="F413" s="343">
        <v>0</v>
      </c>
      <c r="G413" s="344" t="s">
        <v>297</v>
      </c>
    </row>
    <row r="414" spans="1:7" x14ac:dyDescent="0.35">
      <c r="A414" t="s">
        <v>175</v>
      </c>
      <c r="B414" t="s">
        <v>330</v>
      </c>
      <c r="C414" t="s">
        <v>331</v>
      </c>
      <c r="D414" t="s">
        <v>295</v>
      </c>
      <c r="E414" t="s">
        <v>296</v>
      </c>
      <c r="F414" s="343">
        <v>0</v>
      </c>
      <c r="G414" s="344" t="s">
        <v>297</v>
      </c>
    </row>
    <row r="415" spans="1:7" x14ac:dyDescent="0.35">
      <c r="A415" t="s">
        <v>175</v>
      </c>
      <c r="B415" t="s">
        <v>332</v>
      </c>
      <c r="C415" t="s">
        <v>333</v>
      </c>
      <c r="D415" t="s">
        <v>295</v>
      </c>
      <c r="E415" t="s">
        <v>296</v>
      </c>
      <c r="F415" s="343">
        <v>0</v>
      </c>
      <c r="G415" s="344" t="s">
        <v>297</v>
      </c>
    </row>
    <row r="416" spans="1:7" x14ac:dyDescent="0.35">
      <c r="A416" t="s">
        <v>175</v>
      </c>
      <c r="B416" t="s">
        <v>334</v>
      </c>
      <c r="C416" t="s">
        <v>335</v>
      </c>
      <c r="D416" t="s">
        <v>295</v>
      </c>
      <c r="E416" t="s">
        <v>296</v>
      </c>
      <c r="F416" s="343">
        <v>0</v>
      </c>
      <c r="G416" s="344" t="s">
        <v>297</v>
      </c>
    </row>
    <row r="417" spans="1:7" x14ac:dyDescent="0.35">
      <c r="A417" t="s">
        <v>175</v>
      </c>
      <c r="B417" t="s">
        <v>336</v>
      </c>
      <c r="C417" t="s">
        <v>337</v>
      </c>
      <c r="D417" t="s">
        <v>295</v>
      </c>
      <c r="E417" t="s">
        <v>296</v>
      </c>
      <c r="F417" s="343">
        <v>0</v>
      </c>
      <c r="G417" s="344" t="s">
        <v>297</v>
      </c>
    </row>
    <row r="418" spans="1:7" x14ac:dyDescent="0.35">
      <c r="A418" t="s">
        <v>175</v>
      </c>
      <c r="B418" t="s">
        <v>338</v>
      </c>
      <c r="C418" t="s">
        <v>339</v>
      </c>
      <c r="D418" t="s">
        <v>295</v>
      </c>
      <c r="E418" t="s">
        <v>296</v>
      </c>
      <c r="F418" s="343">
        <v>0</v>
      </c>
      <c r="G418" s="344" t="s">
        <v>297</v>
      </c>
    </row>
    <row r="419" spans="1:7" x14ac:dyDescent="0.35">
      <c r="A419" t="s">
        <v>175</v>
      </c>
      <c r="B419" t="s">
        <v>340</v>
      </c>
      <c r="C419" t="s">
        <v>341</v>
      </c>
      <c r="D419" t="s">
        <v>295</v>
      </c>
      <c r="E419" t="s">
        <v>296</v>
      </c>
      <c r="F419" s="343">
        <v>0</v>
      </c>
      <c r="G419" s="344" t="s">
        <v>297</v>
      </c>
    </row>
    <row r="420" spans="1:7" x14ac:dyDescent="0.35">
      <c r="A420" t="s">
        <v>171</v>
      </c>
      <c r="B420" t="s">
        <v>293</v>
      </c>
      <c r="C420" t="s">
        <v>294</v>
      </c>
      <c r="D420" t="s">
        <v>295</v>
      </c>
      <c r="E420" t="s">
        <v>296</v>
      </c>
      <c r="F420" s="343">
        <v>0</v>
      </c>
      <c r="G420" s="344" t="s">
        <v>297</v>
      </c>
    </row>
    <row r="421" spans="1:7" x14ac:dyDescent="0.35">
      <c r="A421" t="s">
        <v>171</v>
      </c>
      <c r="B421" t="s">
        <v>298</v>
      </c>
      <c r="C421" t="s">
        <v>299</v>
      </c>
      <c r="D421" t="s">
        <v>295</v>
      </c>
      <c r="E421" t="s">
        <v>296</v>
      </c>
      <c r="F421" s="343">
        <v>0</v>
      </c>
      <c r="G421" s="344" t="s">
        <v>297</v>
      </c>
    </row>
    <row r="422" spans="1:7" x14ac:dyDescent="0.35">
      <c r="A422" t="s">
        <v>171</v>
      </c>
      <c r="B422" t="s">
        <v>300</v>
      </c>
      <c r="C422" t="s">
        <v>301</v>
      </c>
      <c r="D422" t="s">
        <v>295</v>
      </c>
      <c r="E422" t="s">
        <v>296</v>
      </c>
      <c r="F422" s="343">
        <v>0</v>
      </c>
      <c r="G422" s="344" t="s">
        <v>297</v>
      </c>
    </row>
    <row r="423" spans="1:7" x14ac:dyDescent="0.35">
      <c r="A423" t="s">
        <v>171</v>
      </c>
      <c r="B423" t="s">
        <v>302</v>
      </c>
      <c r="C423" t="s">
        <v>303</v>
      </c>
      <c r="D423" t="s">
        <v>295</v>
      </c>
      <c r="E423" t="s">
        <v>296</v>
      </c>
      <c r="F423" s="343">
        <v>0</v>
      </c>
      <c r="G423" s="344" t="s">
        <v>297</v>
      </c>
    </row>
    <row r="424" spans="1:7" x14ac:dyDescent="0.35">
      <c r="A424" t="s">
        <v>171</v>
      </c>
      <c r="B424" t="s">
        <v>304</v>
      </c>
      <c r="C424" t="s">
        <v>305</v>
      </c>
      <c r="D424" t="s">
        <v>295</v>
      </c>
      <c r="E424" t="s">
        <v>296</v>
      </c>
      <c r="F424" s="343">
        <v>-3.9047824837260499E-2</v>
      </c>
      <c r="G424" s="344" t="s">
        <v>297</v>
      </c>
    </row>
    <row r="425" spans="1:7" x14ac:dyDescent="0.35">
      <c r="A425" t="s">
        <v>171</v>
      </c>
      <c r="B425" t="s">
        <v>306</v>
      </c>
      <c r="C425" t="s">
        <v>307</v>
      </c>
      <c r="D425" t="s">
        <v>295</v>
      </c>
      <c r="E425" t="s">
        <v>296</v>
      </c>
      <c r="F425" s="343">
        <v>0</v>
      </c>
      <c r="G425" s="344" t="s">
        <v>297</v>
      </c>
    </row>
    <row r="426" spans="1:7" x14ac:dyDescent="0.35">
      <c r="A426" t="s">
        <v>171</v>
      </c>
      <c r="B426" t="s">
        <v>308</v>
      </c>
      <c r="C426" t="s">
        <v>309</v>
      </c>
      <c r="D426" t="s">
        <v>295</v>
      </c>
      <c r="E426" t="s">
        <v>296</v>
      </c>
      <c r="F426" s="343">
        <v>0</v>
      </c>
      <c r="G426" s="344" t="s">
        <v>297</v>
      </c>
    </row>
    <row r="427" spans="1:7" x14ac:dyDescent="0.35">
      <c r="A427" t="s">
        <v>171</v>
      </c>
      <c r="B427" t="s">
        <v>310</v>
      </c>
      <c r="C427" t="s">
        <v>311</v>
      </c>
      <c r="D427" t="s">
        <v>295</v>
      </c>
      <c r="E427" t="s">
        <v>296</v>
      </c>
      <c r="F427" s="343">
        <v>-1.10809655752028E-2</v>
      </c>
      <c r="G427" s="344" t="s">
        <v>297</v>
      </c>
    </row>
    <row r="428" spans="1:7" x14ac:dyDescent="0.35">
      <c r="A428" t="s">
        <v>171</v>
      </c>
      <c r="B428" t="s">
        <v>312</v>
      </c>
      <c r="C428" t="s">
        <v>313</v>
      </c>
      <c r="D428" t="s">
        <v>295</v>
      </c>
      <c r="E428" t="s">
        <v>296</v>
      </c>
      <c r="F428" s="343">
        <v>0</v>
      </c>
      <c r="G428" s="344" t="s">
        <v>297</v>
      </c>
    </row>
    <row r="429" spans="1:7" x14ac:dyDescent="0.35">
      <c r="A429" t="s">
        <v>171</v>
      </c>
      <c r="B429" t="s">
        <v>314</v>
      </c>
      <c r="C429" t="s">
        <v>315</v>
      </c>
      <c r="D429" t="s">
        <v>295</v>
      </c>
      <c r="E429" t="s">
        <v>296</v>
      </c>
      <c r="F429" s="343">
        <v>0</v>
      </c>
      <c r="G429" s="344" t="s">
        <v>297</v>
      </c>
    </row>
    <row r="430" spans="1:7" x14ac:dyDescent="0.35">
      <c r="A430" t="s">
        <v>171</v>
      </c>
      <c r="B430" t="s">
        <v>316</v>
      </c>
      <c r="C430" t="s">
        <v>317</v>
      </c>
      <c r="D430" t="s">
        <v>295</v>
      </c>
      <c r="E430" t="s">
        <v>296</v>
      </c>
      <c r="F430" s="344" t="s">
        <v>297</v>
      </c>
      <c r="G430" s="343">
        <v>2.3683801907484901E-2</v>
      </c>
    </row>
    <row r="431" spans="1:7" x14ac:dyDescent="0.35">
      <c r="A431" t="s">
        <v>171</v>
      </c>
      <c r="B431" t="s">
        <v>318</v>
      </c>
      <c r="C431" t="s">
        <v>319</v>
      </c>
      <c r="D431" t="s">
        <v>295</v>
      </c>
      <c r="E431" t="s">
        <v>296</v>
      </c>
      <c r="F431" s="344" t="s">
        <v>297</v>
      </c>
      <c r="G431" s="343">
        <v>0.42929226203450099</v>
      </c>
    </row>
    <row r="432" spans="1:7" x14ac:dyDescent="0.35">
      <c r="A432" t="s">
        <v>171</v>
      </c>
      <c r="B432" t="s">
        <v>320</v>
      </c>
      <c r="C432" t="s">
        <v>321</v>
      </c>
      <c r="D432" t="s">
        <v>295</v>
      </c>
      <c r="E432" t="s">
        <v>296</v>
      </c>
      <c r="F432" s="344" t="s">
        <v>297</v>
      </c>
      <c r="G432" s="343">
        <v>0</v>
      </c>
    </row>
    <row r="433" spans="1:7" x14ac:dyDescent="0.35">
      <c r="A433" t="s">
        <v>171</v>
      </c>
      <c r="B433" t="s">
        <v>322</v>
      </c>
      <c r="C433" t="s">
        <v>323</v>
      </c>
      <c r="D433" t="s">
        <v>295</v>
      </c>
      <c r="E433" t="s">
        <v>296</v>
      </c>
      <c r="F433" s="344" t="s">
        <v>297</v>
      </c>
      <c r="G433" s="343">
        <v>0</v>
      </c>
    </row>
    <row r="434" spans="1:7" x14ac:dyDescent="0.35">
      <c r="A434" t="s">
        <v>171</v>
      </c>
      <c r="B434" t="s">
        <v>324</v>
      </c>
      <c r="C434" t="s">
        <v>325</v>
      </c>
      <c r="D434" t="s">
        <v>295</v>
      </c>
      <c r="E434" t="s">
        <v>296</v>
      </c>
      <c r="F434" s="344" t="s">
        <v>297</v>
      </c>
      <c r="G434" s="343">
        <v>0</v>
      </c>
    </row>
    <row r="435" spans="1:7" x14ac:dyDescent="0.35">
      <c r="A435" t="s">
        <v>171</v>
      </c>
      <c r="B435" t="s">
        <v>326</v>
      </c>
      <c r="C435" t="s">
        <v>327</v>
      </c>
      <c r="D435" t="s">
        <v>295</v>
      </c>
      <c r="E435" t="s">
        <v>296</v>
      </c>
      <c r="F435" s="343">
        <v>0</v>
      </c>
      <c r="G435" s="344" t="s">
        <v>297</v>
      </c>
    </row>
    <row r="436" spans="1:7" x14ac:dyDescent="0.35">
      <c r="A436" t="s">
        <v>171</v>
      </c>
      <c r="B436" t="s">
        <v>328</v>
      </c>
      <c r="C436" t="s">
        <v>329</v>
      </c>
      <c r="D436" t="s">
        <v>295</v>
      </c>
      <c r="E436" t="s">
        <v>296</v>
      </c>
      <c r="F436" s="343">
        <v>0</v>
      </c>
      <c r="G436" s="344" t="s">
        <v>297</v>
      </c>
    </row>
    <row r="437" spans="1:7" x14ac:dyDescent="0.35">
      <c r="A437" t="s">
        <v>171</v>
      </c>
      <c r="B437" t="s">
        <v>330</v>
      </c>
      <c r="C437" t="s">
        <v>331</v>
      </c>
      <c r="D437" t="s">
        <v>295</v>
      </c>
      <c r="E437" t="s">
        <v>296</v>
      </c>
      <c r="F437" s="343">
        <v>0</v>
      </c>
      <c r="G437" s="344" t="s">
        <v>297</v>
      </c>
    </row>
    <row r="438" spans="1:7" x14ac:dyDescent="0.35">
      <c r="A438" t="s">
        <v>171</v>
      </c>
      <c r="B438" t="s">
        <v>332</v>
      </c>
      <c r="C438" t="s">
        <v>333</v>
      </c>
      <c r="D438" t="s">
        <v>295</v>
      </c>
      <c r="E438" t="s">
        <v>296</v>
      </c>
      <c r="F438" s="343">
        <v>0</v>
      </c>
      <c r="G438" s="344" t="s">
        <v>297</v>
      </c>
    </row>
    <row r="439" spans="1:7" x14ac:dyDescent="0.35">
      <c r="A439" t="s">
        <v>171</v>
      </c>
      <c r="B439" t="s">
        <v>334</v>
      </c>
      <c r="C439" t="s">
        <v>335</v>
      </c>
      <c r="D439" t="s">
        <v>295</v>
      </c>
      <c r="E439" t="s">
        <v>296</v>
      </c>
      <c r="F439" s="343">
        <v>0</v>
      </c>
      <c r="G439" s="344" t="s">
        <v>297</v>
      </c>
    </row>
    <row r="440" spans="1:7" x14ac:dyDescent="0.35">
      <c r="A440" t="s">
        <v>171</v>
      </c>
      <c r="B440" t="s">
        <v>336</v>
      </c>
      <c r="C440" t="s">
        <v>337</v>
      </c>
      <c r="D440" t="s">
        <v>295</v>
      </c>
      <c r="E440" t="s">
        <v>296</v>
      </c>
      <c r="F440" s="343">
        <v>0</v>
      </c>
      <c r="G440" s="344" t="s">
        <v>297</v>
      </c>
    </row>
    <row r="441" spans="1:7" x14ac:dyDescent="0.35">
      <c r="A441" t="s">
        <v>171</v>
      </c>
      <c r="B441" t="s">
        <v>338</v>
      </c>
      <c r="C441" t="s">
        <v>339</v>
      </c>
      <c r="D441" t="s">
        <v>295</v>
      </c>
      <c r="E441" t="s">
        <v>296</v>
      </c>
      <c r="F441" s="343">
        <v>0</v>
      </c>
      <c r="G441" s="344" t="s">
        <v>297</v>
      </c>
    </row>
    <row r="442" spans="1:7" x14ac:dyDescent="0.35">
      <c r="A442" t="s">
        <v>171</v>
      </c>
      <c r="B442" t="s">
        <v>340</v>
      </c>
      <c r="C442" t="s">
        <v>341</v>
      </c>
      <c r="D442" t="s">
        <v>295</v>
      </c>
      <c r="E442" t="s">
        <v>296</v>
      </c>
      <c r="F442" s="343">
        <v>0</v>
      </c>
      <c r="G442" s="344" t="s">
        <v>297</v>
      </c>
    </row>
  </sheetData>
  <pageMargins left="0.70866141732283472" right="0.70866141732283472" top="0.74803149606299213" bottom="0.74803149606299213" header="0.31496062992125984" footer="0.31496062992125984"/>
  <pageSetup paperSize="8" scale="87" fitToHeight="0"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BD422-749F-4898-898C-A444401E4876}">
  <sheetPr codeName="Sheet5">
    <tabColor rgb="FFFFFF99"/>
    <outlinePr summaryBelow="0" summaryRight="0"/>
    <pageSetUpPr fitToPage="1"/>
  </sheetPr>
  <dimension ref="A1:DE599"/>
  <sheetViews>
    <sheetView zoomScale="80" zoomScaleNormal="80" workbookViewId="0">
      <pane xSplit="9" ySplit="7" topLeftCell="J8" activePane="bottomRight" state="frozen"/>
      <selection activeCell="J250" sqref="J250"/>
      <selection pane="topRight" activeCell="J250" sqref="J250"/>
      <selection pane="bottomLeft" activeCell="J250" sqref="J250"/>
      <selection pane="bottomRight"/>
    </sheetView>
  </sheetViews>
  <sheetFormatPr defaultColWidth="0" defaultRowHeight="13.15" zeroHeight="1" outlineLevelRow="1" x14ac:dyDescent="0.35"/>
  <cols>
    <col min="1" max="1" width="1.73046875" style="5" customWidth="1"/>
    <col min="2" max="2" width="1.3984375" style="9" customWidth="1"/>
    <col min="3" max="3" width="1.3984375" style="117" customWidth="1"/>
    <col min="4" max="4" width="1.3984375" style="6" customWidth="1"/>
    <col min="5" max="5" width="65.59765625" style="7" bestFit="1" customWidth="1"/>
    <col min="6" max="6" width="12.73046875" style="7" bestFit="1" customWidth="1"/>
    <col min="7" max="7" width="9.59765625" style="7" bestFit="1" customWidth="1"/>
    <col min="8" max="8" width="5" style="7" bestFit="1" customWidth="1"/>
    <col min="9" max="9" width="2.59765625" style="7" customWidth="1"/>
    <col min="10" max="17" width="9.86328125" style="7" bestFit="1" customWidth="1"/>
    <col min="18" max="18" width="10.3984375" style="7" bestFit="1" customWidth="1"/>
    <col min="19" max="82" width="11.59765625" style="7" hidden="1" customWidth="1"/>
    <col min="83" max="109" width="0" style="7" hidden="1" customWidth="1"/>
    <col min="110" max="16384" width="9.1328125" style="7" hidden="1"/>
  </cols>
  <sheetData>
    <row r="1" spans="1:82" s="122" customFormat="1" ht="25.15" x14ac:dyDescent="0.7">
      <c r="A1" s="118" t="str">
        <f ca="1" xml:space="preserve"> RIGHT(CELL("filename", $A$1), LEN(CELL("filename", $A$1)) - SEARCH("]", CELL("filename", $A$1)))</f>
        <v>InpR</v>
      </c>
      <c r="C1" s="132"/>
    </row>
    <row r="2" spans="1:82" s="26" customFormat="1" x14ac:dyDescent="0.35">
      <c r="A2" s="62"/>
      <c r="B2" s="58"/>
      <c r="C2" s="113"/>
      <c r="D2" s="52"/>
      <c r="E2" s="26" t="str">
        <f>Time!E$22</f>
        <v>Model Period BEG</v>
      </c>
      <c r="F2" s="29">
        <f xml:space="preserve"> Checks!$F$9</f>
        <v>0</v>
      </c>
      <c r="G2" s="7" t="s">
        <v>345</v>
      </c>
      <c r="J2" s="26">
        <f>Time!J$22</f>
        <v>42826</v>
      </c>
      <c r="K2" s="26">
        <f>Time!K$22</f>
        <v>43191</v>
      </c>
      <c r="L2" s="26">
        <f>Time!L$22</f>
        <v>43556</v>
      </c>
      <c r="M2" s="26">
        <f>Time!M$22</f>
        <v>43922</v>
      </c>
      <c r="N2" s="26">
        <f>Time!N$22</f>
        <v>44287</v>
      </c>
      <c r="O2" s="26">
        <f>Time!O$22</f>
        <v>44652</v>
      </c>
      <c r="P2" s="26">
        <f>Time!P$22</f>
        <v>45017</v>
      </c>
      <c r="Q2" s="26">
        <f>Time!Q$22</f>
        <v>45383</v>
      </c>
      <c r="R2" s="26">
        <f>Time!R$22</f>
        <v>45748</v>
      </c>
    </row>
    <row r="3" spans="1:82" s="28" customFormat="1" x14ac:dyDescent="0.35">
      <c r="A3" s="62"/>
      <c r="B3" s="58"/>
      <c r="C3" s="113"/>
      <c r="D3" s="52"/>
      <c r="E3" s="26" t="str">
        <f>Time!E$23</f>
        <v>Model Period END</v>
      </c>
      <c r="F3" s="21"/>
      <c r="G3" s="226"/>
      <c r="H3" s="26"/>
      <c r="I3" s="26"/>
      <c r="J3" s="26">
        <f>Time!J$23</f>
        <v>43190</v>
      </c>
      <c r="K3" s="26">
        <f>Time!K$23</f>
        <v>43555</v>
      </c>
      <c r="L3" s="26">
        <f>Time!L$23</f>
        <v>43921</v>
      </c>
      <c r="M3" s="26">
        <f>Time!M$23</f>
        <v>44286</v>
      </c>
      <c r="N3" s="26">
        <f>Time!N$23</f>
        <v>44651</v>
      </c>
      <c r="O3" s="26">
        <f>Time!O$23</f>
        <v>45016</v>
      </c>
      <c r="P3" s="26">
        <f>Time!P$23</f>
        <v>45382</v>
      </c>
      <c r="Q3" s="26">
        <f>Time!Q$23</f>
        <v>45747</v>
      </c>
      <c r="R3" s="26">
        <f>Time!R$23</f>
        <v>46112</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spans="1:82" s="5" customFormat="1" x14ac:dyDescent="0.35">
      <c r="A4" s="48"/>
      <c r="B4" s="59"/>
      <c r="C4" s="114"/>
      <c r="D4" s="53"/>
      <c r="E4" s="26"/>
      <c r="F4" s="21"/>
      <c r="G4" s="226"/>
      <c r="H4" s="26"/>
      <c r="I4" s="26"/>
      <c r="J4" s="26" t="str">
        <f>Time!J$59</f>
        <v>Pre Fcst</v>
      </c>
      <c r="K4" s="26" t="str">
        <f>Time!K$59</f>
        <v>Pre Fcst</v>
      </c>
      <c r="L4" s="26" t="str">
        <f>Time!L$59</f>
        <v>Pre Fcst</v>
      </c>
      <c r="M4" s="26" t="str">
        <f>Time!M$59</f>
        <v>Forecast</v>
      </c>
      <c r="N4" s="26" t="str">
        <f>Time!N$59</f>
        <v>Forecast</v>
      </c>
      <c r="O4" s="26" t="str">
        <f>Time!O$59</f>
        <v>Forecast</v>
      </c>
      <c r="P4" s="26" t="str">
        <f>Time!P$59</f>
        <v>Forecast</v>
      </c>
      <c r="Q4" s="26" t="str">
        <f>Time!Q$59</f>
        <v>Forecast</v>
      </c>
      <c r="R4" s="26" t="str">
        <f>Time!R$59</f>
        <v>Post-Fcst</v>
      </c>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row>
    <row r="5" spans="1:82" s="24" customFormat="1" x14ac:dyDescent="0.35">
      <c r="A5" s="63"/>
      <c r="B5" s="60"/>
      <c r="C5" s="115"/>
      <c r="D5" s="54"/>
      <c r="E5" s="21" t="str">
        <f>Time!E$86</f>
        <v>Financial Year Ending</v>
      </c>
      <c r="F5" s="21"/>
      <c r="G5" s="21"/>
      <c r="H5" s="21"/>
      <c r="I5" s="21"/>
      <c r="J5" s="7">
        <f>Time!J$86</f>
        <v>2018</v>
      </c>
      <c r="K5" s="7">
        <f>Time!K$86</f>
        <v>2019</v>
      </c>
      <c r="L5" s="7">
        <f>Time!L$86</f>
        <v>2020</v>
      </c>
      <c r="M5" s="7">
        <f>Time!M$86</f>
        <v>2021</v>
      </c>
      <c r="N5" s="7">
        <f>Time!N$86</f>
        <v>2022</v>
      </c>
      <c r="O5" s="7">
        <f>Time!O$86</f>
        <v>2023</v>
      </c>
      <c r="P5" s="7">
        <f>Time!P$86</f>
        <v>2024</v>
      </c>
      <c r="Q5" s="7">
        <f>Time!Q$86</f>
        <v>2025</v>
      </c>
      <c r="R5" s="7">
        <f>Time!R$86</f>
        <v>2026</v>
      </c>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82" s="24" customFormat="1" x14ac:dyDescent="0.35">
      <c r="A6" s="63"/>
      <c r="B6" s="60"/>
      <c r="C6" s="115"/>
      <c r="D6" s="54"/>
      <c r="E6" s="21" t="str">
        <f>Time!E$11</f>
        <v>Model column counter</v>
      </c>
      <c r="F6" s="21"/>
      <c r="G6" s="21"/>
      <c r="H6" s="21"/>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row>
    <row r="7" spans="1:82" s="27" customFormat="1" x14ac:dyDescent="0.35">
      <c r="A7" s="48"/>
      <c r="B7" s="59"/>
      <c r="C7" s="114"/>
      <c r="D7" s="53"/>
      <c r="E7" s="9"/>
      <c r="F7" s="5" t="s">
        <v>243</v>
      </c>
      <c r="G7" s="5" t="s">
        <v>178</v>
      </c>
      <c r="H7" s="5" t="s">
        <v>346</v>
      </c>
      <c r="I7" s="5"/>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row>
    <row r="8" spans="1:82" ht="12.75" x14ac:dyDescent="0.35">
      <c r="A8" s="233"/>
      <c r="B8" s="61"/>
      <c r="C8" s="116"/>
      <c r="D8" s="55"/>
    </row>
    <row r="9" spans="1:82" collapsed="1" x14ac:dyDescent="0.35">
      <c r="A9" s="283" t="s">
        <v>347</v>
      </c>
      <c r="B9" s="284"/>
      <c r="C9" s="285"/>
      <c r="D9" s="285"/>
      <c r="E9" s="285"/>
      <c r="F9" s="285"/>
      <c r="G9" s="285"/>
      <c r="H9" s="285"/>
      <c r="I9" s="285"/>
      <c r="J9" s="285"/>
      <c r="K9" s="285"/>
      <c r="L9" s="285"/>
      <c r="M9" s="285"/>
      <c r="N9" s="285"/>
      <c r="O9" s="285"/>
      <c r="P9" s="285"/>
      <c r="Q9" s="285"/>
      <c r="R9" s="285"/>
    </row>
    <row r="10" spans="1:82" ht="12.75" hidden="1" outlineLevel="1" x14ac:dyDescent="0.35">
      <c r="A10" s="7"/>
      <c r="C10" s="9"/>
      <c r="E10" s="91"/>
    </row>
    <row r="11" spans="1:82" ht="12.75" hidden="1" outlineLevel="1" x14ac:dyDescent="0.35">
      <c r="A11" s="7"/>
      <c r="C11" s="9"/>
      <c r="E11" s="91" t="s">
        <v>348</v>
      </c>
      <c r="F11" s="16">
        <v>42826</v>
      </c>
      <c r="G11" s="25" t="s">
        <v>349</v>
      </c>
    </row>
    <row r="12" spans="1:82" ht="12.75" hidden="1" outlineLevel="1" x14ac:dyDescent="0.35">
      <c r="A12" s="7"/>
      <c r="C12" s="9"/>
      <c r="E12" s="91"/>
      <c r="F12" s="17"/>
    </row>
    <row r="13" spans="1:82" ht="12.75" hidden="1" outlineLevel="1" x14ac:dyDescent="0.35">
      <c r="A13" s="7"/>
      <c r="C13" s="9"/>
      <c r="E13" s="91" t="s">
        <v>350</v>
      </c>
      <c r="F13" s="16">
        <v>43921</v>
      </c>
      <c r="G13" s="25" t="s">
        <v>349</v>
      </c>
    </row>
    <row r="14" spans="1:82" ht="12.75" hidden="1" outlineLevel="1" x14ac:dyDescent="0.35">
      <c r="A14" s="7"/>
      <c r="C14" s="9"/>
      <c r="E14" s="92"/>
      <c r="F14" s="17"/>
      <c r="G14" s="18"/>
    </row>
    <row r="15" spans="1:82" ht="12.75" hidden="1" outlineLevel="1" x14ac:dyDescent="0.35">
      <c r="A15" s="7"/>
      <c r="C15" s="9"/>
      <c r="E15" s="91" t="s">
        <v>351</v>
      </c>
      <c r="F15" s="16">
        <v>43921</v>
      </c>
      <c r="G15" s="25" t="s">
        <v>349</v>
      </c>
    </row>
    <row r="16" spans="1:82" ht="12.75" hidden="1" outlineLevel="1" x14ac:dyDescent="0.35">
      <c r="A16" s="21"/>
      <c r="B16" s="23"/>
      <c r="C16" s="23"/>
      <c r="D16" s="22"/>
      <c r="E16" s="92" t="s">
        <v>352</v>
      </c>
      <c r="F16" s="19">
        <v>5</v>
      </c>
      <c r="G16" s="20" t="s">
        <v>353</v>
      </c>
    </row>
    <row r="17" spans="1:19" ht="12.75" hidden="1" outlineLevel="1" x14ac:dyDescent="0.35">
      <c r="A17" s="7"/>
      <c r="C17" s="9"/>
      <c r="E17" s="92" t="s">
        <v>354</v>
      </c>
      <c r="F17" s="17">
        <f>DATE(YEAR(F15)+F16,MONTH(F15),DAY(F15))</f>
        <v>45747</v>
      </c>
      <c r="G17" s="18" t="s">
        <v>349</v>
      </c>
    </row>
    <row r="18" spans="1:19" ht="12.75" hidden="1" outlineLevel="1" x14ac:dyDescent="0.35">
      <c r="A18" s="7"/>
      <c r="C18" s="9"/>
      <c r="E18" s="91"/>
      <c r="F18" s="17"/>
    </row>
    <row r="19" spans="1:19" ht="12.75" hidden="1" outlineLevel="1" x14ac:dyDescent="0.35">
      <c r="A19" s="7"/>
      <c r="C19" s="9"/>
      <c r="E19" s="91"/>
      <c r="F19" s="17"/>
    </row>
    <row r="20" spans="1:19" ht="12.75" hidden="1" outlineLevel="1" x14ac:dyDescent="0.35">
      <c r="A20" s="7"/>
      <c r="C20" s="9"/>
      <c r="E20" s="91" t="s">
        <v>355</v>
      </c>
      <c r="F20" s="16">
        <v>44286</v>
      </c>
      <c r="G20" s="7" t="s">
        <v>349</v>
      </c>
    </row>
    <row r="21" spans="1:19" ht="12.75" hidden="1" outlineLevel="1" x14ac:dyDescent="0.35">
      <c r="A21" s="7"/>
      <c r="C21" s="9"/>
      <c r="E21" s="91" t="s">
        <v>356</v>
      </c>
      <c r="F21" s="16">
        <v>45747</v>
      </c>
      <c r="G21" s="7" t="s">
        <v>349</v>
      </c>
    </row>
    <row r="22" spans="1:19" ht="12.75" hidden="1" outlineLevel="1" x14ac:dyDescent="0.35">
      <c r="A22" s="7"/>
      <c r="C22" s="9"/>
      <c r="E22" s="91" t="s">
        <v>357</v>
      </c>
      <c r="F22" s="44">
        <v>2018</v>
      </c>
      <c r="G22" s="7" t="s">
        <v>358</v>
      </c>
    </row>
    <row r="23" spans="1:19" ht="12.75" hidden="1" outlineLevel="1" x14ac:dyDescent="0.35">
      <c r="A23" s="7"/>
      <c r="C23" s="9"/>
      <c r="E23" s="91" t="s">
        <v>359</v>
      </c>
      <c r="F23" s="19">
        <v>3</v>
      </c>
      <c r="G23" s="7" t="s">
        <v>360</v>
      </c>
    </row>
    <row r="24" spans="1:19" ht="12.75" x14ac:dyDescent="0.35">
      <c r="A24" s="233"/>
      <c r="B24" s="61"/>
      <c r="C24" s="116"/>
      <c r="D24" s="55"/>
    </row>
    <row r="25" spans="1:19" collapsed="1" x14ac:dyDescent="0.35">
      <c r="A25" s="283" t="s">
        <v>361</v>
      </c>
      <c r="B25" s="284"/>
      <c r="C25" s="285"/>
      <c r="D25" s="285"/>
      <c r="E25" s="285"/>
      <c r="F25" s="285"/>
      <c r="G25" s="285"/>
      <c r="H25" s="285"/>
      <c r="I25" s="285"/>
      <c r="J25" s="285"/>
      <c r="K25" s="285"/>
      <c r="L25" s="285"/>
      <c r="M25" s="285"/>
      <c r="N25" s="285"/>
      <c r="O25" s="285"/>
      <c r="P25" s="285"/>
      <c r="Q25" s="285"/>
      <c r="R25" s="285"/>
    </row>
    <row r="26" spans="1:19" ht="12.75" hidden="1" outlineLevel="1" x14ac:dyDescent="0.35">
      <c r="A26" s="233"/>
      <c r="B26" s="61" t="s">
        <v>362</v>
      </c>
      <c r="C26" s="116"/>
      <c r="D26" s="55"/>
    </row>
    <row r="27" spans="1:19" ht="12.75" hidden="1" outlineLevel="1" x14ac:dyDescent="0.35">
      <c r="A27" s="233"/>
      <c r="B27" s="61"/>
      <c r="C27" s="116"/>
      <c r="D27" s="55"/>
      <c r="E27" s="91" t="s">
        <v>363</v>
      </c>
      <c r="G27" s="91" t="s">
        <v>364</v>
      </c>
      <c r="I27" s="6"/>
      <c r="J27" s="30"/>
      <c r="K27" s="228">
        <v>279.7</v>
      </c>
      <c r="L27" s="228">
        <v>288.2</v>
      </c>
      <c r="M27" s="228">
        <v>296.81994379694203</v>
      </c>
      <c r="N27" s="228">
        <v>305.32865399748601</v>
      </c>
      <c r="O27" s="228">
        <v>314.691934446201</v>
      </c>
      <c r="P27" s="228">
        <v>324.76207634847901</v>
      </c>
      <c r="Q27" s="228">
        <v>335.15446279163098</v>
      </c>
      <c r="R27" s="228">
        <v>345.20909667538001</v>
      </c>
      <c r="S27" s="229"/>
    </row>
    <row r="28" spans="1:19" ht="12.75" hidden="1" outlineLevel="1" x14ac:dyDescent="0.35">
      <c r="A28" s="233"/>
      <c r="B28" s="61"/>
      <c r="C28" s="116"/>
      <c r="D28" s="55"/>
      <c r="E28" s="91" t="s">
        <v>365</v>
      </c>
      <c r="G28" s="91" t="s">
        <v>364</v>
      </c>
      <c r="I28" s="6"/>
      <c r="J28" s="30"/>
      <c r="K28" s="228">
        <v>280.7</v>
      </c>
      <c r="L28" s="228">
        <v>289.2</v>
      </c>
      <c r="M28" s="228">
        <v>297.50379137925398</v>
      </c>
      <c r="N28" s="228">
        <v>306.08167682745898</v>
      </c>
      <c r="O28" s="228">
        <v>315.51905088813697</v>
      </c>
      <c r="P28" s="228">
        <v>325.61566051655802</v>
      </c>
      <c r="Q28" s="228">
        <v>336.03536165308702</v>
      </c>
      <c r="R28" s="228">
        <v>346.11642250268</v>
      </c>
      <c r="S28" s="229"/>
    </row>
    <row r="29" spans="1:19" ht="12.75" hidden="1" outlineLevel="1" x14ac:dyDescent="0.35">
      <c r="A29" s="233"/>
      <c r="B29" s="61"/>
      <c r="C29" s="116"/>
      <c r="D29" s="55"/>
      <c r="E29" s="91" t="s">
        <v>366</v>
      </c>
      <c r="G29" s="91" t="s">
        <v>364</v>
      </c>
      <c r="I29" s="6"/>
      <c r="J29" s="30"/>
      <c r="K29" s="228">
        <v>281.5</v>
      </c>
      <c r="L29" s="228">
        <v>289.60000000000002</v>
      </c>
      <c r="M29" s="228">
        <v>298.18921448748898</v>
      </c>
      <c r="N29" s="228">
        <v>306.83655681487397</v>
      </c>
      <c r="O29" s="228">
        <v>316.34834127078699</v>
      </c>
      <c r="P29" s="228">
        <v>326.47148819145201</v>
      </c>
      <c r="Q29" s="228">
        <v>336.91857581357903</v>
      </c>
      <c r="R29" s="228">
        <v>347.02613308798601</v>
      </c>
      <c r="S29" s="229"/>
    </row>
    <row r="30" spans="1:19" ht="12.75" hidden="1" outlineLevel="1" x14ac:dyDescent="0.35">
      <c r="A30" s="233"/>
      <c r="B30" s="61"/>
      <c r="C30" s="116"/>
      <c r="D30" s="55"/>
      <c r="E30" s="91" t="s">
        <v>367</v>
      </c>
      <c r="G30" s="91" t="s">
        <v>364</v>
      </c>
      <c r="I30" s="6"/>
      <c r="J30" s="30"/>
      <c r="K30" s="228">
        <v>281.7</v>
      </c>
      <c r="L30" s="228">
        <v>289.5</v>
      </c>
      <c r="M30" s="228">
        <v>298.87621675152297</v>
      </c>
      <c r="N30" s="228">
        <v>307.593298539984</v>
      </c>
      <c r="O30" s="228">
        <v>317.17981130799899</v>
      </c>
      <c r="P30" s="228">
        <v>327.32956526985498</v>
      </c>
      <c r="Q30" s="228">
        <v>337.80411135849101</v>
      </c>
      <c r="R30" s="228">
        <v>347.93823469924502</v>
      </c>
      <c r="S30" s="229"/>
    </row>
    <row r="31" spans="1:19" ht="12.75" hidden="1" outlineLevel="1" x14ac:dyDescent="0.35">
      <c r="A31" s="233"/>
      <c r="B31" s="61"/>
      <c r="C31" s="116"/>
      <c r="D31" s="55"/>
      <c r="E31" s="91" t="s">
        <v>368</v>
      </c>
      <c r="G31" s="91" t="s">
        <v>364</v>
      </c>
      <c r="I31" s="6"/>
      <c r="J31" s="30"/>
      <c r="K31" s="228">
        <v>284.2</v>
      </c>
      <c r="L31" s="228">
        <v>291.5</v>
      </c>
      <c r="M31" s="228">
        <v>299.56480180959397</v>
      </c>
      <c r="N31" s="228">
        <v>308.35190659433698</v>
      </c>
      <c r="O31" s="228">
        <v>318.01346672864003</v>
      </c>
      <c r="P31" s="228">
        <v>328.18989766395703</v>
      </c>
      <c r="Q31" s="228">
        <v>338.69197438920298</v>
      </c>
      <c r="R31" s="228">
        <v>348.85273362087997</v>
      </c>
      <c r="S31" s="229"/>
    </row>
    <row r="32" spans="1:19" ht="12.75" hidden="1" outlineLevel="1" x14ac:dyDescent="0.35">
      <c r="A32" s="233"/>
      <c r="B32" s="61"/>
      <c r="C32" s="116"/>
      <c r="D32" s="55"/>
      <c r="E32" s="91" t="s">
        <v>369</v>
      </c>
      <c r="G32" s="91" t="s">
        <v>364</v>
      </c>
      <c r="I32" s="6"/>
      <c r="J32" s="30"/>
      <c r="K32" s="228">
        <v>284.10000000000002</v>
      </c>
      <c r="L32" s="228">
        <v>292.14789585630501</v>
      </c>
      <c r="M32" s="228">
        <v>300.254973308324</v>
      </c>
      <c r="N32" s="228">
        <v>309.11238558080299</v>
      </c>
      <c r="O32" s="228">
        <v>318.84931327663401</v>
      </c>
      <c r="P32" s="228">
        <v>329.05249130148701</v>
      </c>
      <c r="Q32" s="228">
        <v>339.58217102313398</v>
      </c>
      <c r="R32" s="228">
        <v>349.769636153828</v>
      </c>
      <c r="S32" s="229"/>
    </row>
    <row r="33" spans="1:19" ht="12.75" hidden="1" outlineLevel="1" x14ac:dyDescent="0.35">
      <c r="A33" s="233"/>
      <c r="B33" s="61"/>
      <c r="C33" s="116"/>
      <c r="D33" s="55"/>
      <c r="E33" s="91" t="s">
        <v>370</v>
      </c>
      <c r="G33" s="91" t="s">
        <v>364</v>
      </c>
      <c r="I33" s="6"/>
      <c r="J33" s="30"/>
      <c r="K33" s="228">
        <v>284.5</v>
      </c>
      <c r="L33" s="228">
        <v>292.79723174362402</v>
      </c>
      <c r="M33" s="228">
        <v>300.94673490273601</v>
      </c>
      <c r="N33" s="228">
        <v>309.87474011360501</v>
      </c>
      <c r="O33" s="228">
        <v>319.687356711002</v>
      </c>
      <c r="P33" s="228">
        <v>329.91735212575401</v>
      </c>
      <c r="Q33" s="228">
        <v>340.474707393779</v>
      </c>
      <c r="R33" s="228">
        <v>350.68894861559198</v>
      </c>
      <c r="S33" s="229"/>
    </row>
    <row r="34" spans="1:19" ht="12.75" hidden="1" outlineLevel="1" x14ac:dyDescent="0.35">
      <c r="A34" s="233"/>
      <c r="B34" s="61"/>
      <c r="C34" s="116"/>
      <c r="D34" s="55"/>
      <c r="E34" s="91" t="s">
        <v>371</v>
      </c>
      <c r="G34" s="91" t="s">
        <v>364</v>
      </c>
      <c r="I34" s="6"/>
      <c r="J34" s="30"/>
      <c r="K34" s="228">
        <v>284.60000000000002</v>
      </c>
      <c r="L34" s="228">
        <v>293.44801086260998</v>
      </c>
      <c r="M34" s="228">
        <v>301.640090256272</v>
      </c>
      <c r="N34" s="228">
        <v>310.638974818348</v>
      </c>
      <c r="O34" s="228">
        <v>320.52760280590201</v>
      </c>
      <c r="P34" s="228">
        <v>330.78448609569102</v>
      </c>
      <c r="Q34" s="228">
        <v>341.36958965075303</v>
      </c>
      <c r="R34" s="228">
        <v>351.61067734027603</v>
      </c>
      <c r="S34" s="229"/>
    </row>
    <row r="35" spans="1:19" ht="12.75" hidden="1" outlineLevel="1" x14ac:dyDescent="0.35">
      <c r="A35" s="233"/>
      <c r="B35" s="61"/>
      <c r="C35" s="116"/>
      <c r="D35" s="55"/>
      <c r="E35" s="91" t="s">
        <v>372</v>
      </c>
      <c r="G35" s="91" t="s">
        <v>364</v>
      </c>
      <c r="I35" s="6"/>
      <c r="J35" s="30"/>
      <c r="K35" s="228">
        <v>285.60000000000002</v>
      </c>
      <c r="L35" s="228">
        <v>294.100236421028</v>
      </c>
      <c r="M35" s="228">
        <v>302.33504304081703</v>
      </c>
      <c r="N35" s="228">
        <v>311.40509433204198</v>
      </c>
      <c r="O35" s="228">
        <v>321.37005735066703</v>
      </c>
      <c r="P35" s="228">
        <v>331.65389918588897</v>
      </c>
      <c r="Q35" s="228">
        <v>342.26682395983698</v>
      </c>
      <c r="R35" s="228">
        <v>352.53482867863198</v>
      </c>
      <c r="S35" s="229"/>
    </row>
    <row r="36" spans="1:19" ht="12.75" hidden="1" outlineLevel="1" x14ac:dyDescent="0.35">
      <c r="A36" s="233"/>
      <c r="B36" s="61"/>
      <c r="C36" s="116"/>
      <c r="D36" s="55"/>
      <c r="E36" s="91" t="s">
        <v>373</v>
      </c>
      <c r="G36" s="91" t="s">
        <v>364</v>
      </c>
      <c r="I36" s="6"/>
      <c r="J36" s="30"/>
      <c r="K36" s="228">
        <v>283</v>
      </c>
      <c r="L36" s="228">
        <v>294.77781803182302</v>
      </c>
      <c r="M36" s="228">
        <v>303.08068281857697</v>
      </c>
      <c r="N36" s="228">
        <v>312.22357185062901</v>
      </c>
      <c r="O36" s="228">
        <v>322.21472614984901</v>
      </c>
      <c r="P36" s="228">
        <v>332.52559738664399</v>
      </c>
      <c r="Q36" s="228">
        <v>343.16641650301699</v>
      </c>
      <c r="R36" s="228">
        <v>353.461408998107</v>
      </c>
      <c r="S36" s="229"/>
    </row>
    <row r="37" spans="1:19" ht="12.75" hidden="1" outlineLevel="1" x14ac:dyDescent="0.35">
      <c r="A37" s="233"/>
      <c r="B37" s="61"/>
      <c r="C37" s="116"/>
      <c r="D37" s="55"/>
      <c r="E37" s="91" t="s">
        <v>374</v>
      </c>
      <c r="G37" s="91" t="s">
        <v>364</v>
      </c>
      <c r="I37" s="6"/>
      <c r="J37" s="30"/>
      <c r="K37" s="228">
        <v>285</v>
      </c>
      <c r="L37" s="228">
        <v>295.45696073228203</v>
      </c>
      <c r="M37" s="228">
        <v>303.82816154518099</v>
      </c>
      <c r="N37" s="228">
        <v>313.04420060392698</v>
      </c>
      <c r="O37" s="228">
        <v>323.06161502325301</v>
      </c>
      <c r="P37" s="228">
        <v>333.39958670399699</v>
      </c>
      <c r="Q37" s="228">
        <v>344.06837347852502</v>
      </c>
      <c r="R37" s="228">
        <v>354.39042468288102</v>
      </c>
      <c r="S37" s="229"/>
    </row>
    <row r="38" spans="1:19" ht="12.75" hidden="1" outlineLevel="1" x14ac:dyDescent="0.35">
      <c r="A38" s="233"/>
      <c r="B38" s="61"/>
      <c r="C38" s="116"/>
      <c r="D38" s="55"/>
      <c r="E38" s="91" t="s">
        <v>375</v>
      </c>
      <c r="G38" s="91" t="s">
        <v>364</v>
      </c>
      <c r="I38" s="6"/>
      <c r="J38" s="30"/>
      <c r="K38" s="228">
        <v>285.10000000000002</v>
      </c>
      <c r="L38" s="228">
        <v>296.13766811902099</v>
      </c>
      <c r="M38" s="228">
        <v>304.57748375597498</v>
      </c>
      <c r="N38" s="228">
        <v>313.86698624610801</v>
      </c>
      <c r="O38" s="228">
        <v>323.91072980598301</v>
      </c>
      <c r="P38" s="228">
        <v>334.27587315977502</v>
      </c>
      <c r="Q38" s="228">
        <v>344.972701100888</v>
      </c>
      <c r="R38" s="228">
        <v>355.32188213391402</v>
      </c>
      <c r="S38" s="229"/>
    </row>
    <row r="39" spans="1:19" ht="12.75" hidden="1" outlineLevel="1" x14ac:dyDescent="0.35">
      <c r="A39" s="293"/>
      <c r="B39" s="61"/>
      <c r="C39" s="116"/>
      <c r="D39" s="57"/>
      <c r="E39" s="92"/>
      <c r="F39" s="92"/>
      <c r="G39" s="92"/>
      <c r="I39" s="167"/>
      <c r="K39" s="230"/>
      <c r="L39" s="230"/>
      <c r="M39" s="230"/>
      <c r="N39" s="230"/>
      <c r="O39" s="230"/>
      <c r="P39" s="230"/>
      <c r="Q39" s="230"/>
      <c r="R39" s="230"/>
    </row>
    <row r="40" spans="1:19" ht="12.75" hidden="1" outlineLevel="1" x14ac:dyDescent="0.35">
      <c r="A40" s="233"/>
      <c r="B40" s="61" t="s">
        <v>376</v>
      </c>
      <c r="C40" s="116"/>
      <c r="D40" s="55"/>
      <c r="I40" s="6"/>
    </row>
    <row r="41" spans="1:19" ht="12.75" hidden="1" outlineLevel="1" x14ac:dyDescent="0.35">
      <c r="A41" s="233"/>
      <c r="B41" s="61"/>
      <c r="C41" s="116"/>
      <c r="D41" s="55"/>
      <c r="E41" s="91" t="s">
        <v>377</v>
      </c>
      <c r="G41" s="91" t="s">
        <v>364</v>
      </c>
      <c r="I41" s="6"/>
      <c r="J41" s="228">
        <v>103.2</v>
      </c>
      <c r="K41" s="228">
        <v>105.5</v>
      </c>
      <c r="L41" s="228">
        <v>107.6</v>
      </c>
      <c r="M41" s="228">
        <v>109.703354739972</v>
      </c>
      <c r="N41" s="228">
        <v>111.897421834771</v>
      </c>
      <c r="O41" s="228">
        <v>114.172657229451</v>
      </c>
      <c r="P41" s="228">
        <v>116.57028303126999</v>
      </c>
      <c r="Q41" s="228">
        <v>119.01825897492699</v>
      </c>
      <c r="R41" s="228">
        <v>121.39862415442499</v>
      </c>
      <c r="S41" s="229"/>
    </row>
    <row r="42" spans="1:19" ht="12.75" hidden="1" outlineLevel="1" x14ac:dyDescent="0.35">
      <c r="A42" s="233"/>
      <c r="B42" s="61"/>
      <c r="C42" s="116"/>
      <c r="D42" s="55"/>
      <c r="E42" s="91" t="s">
        <v>378</v>
      </c>
      <c r="G42" s="91" t="s">
        <v>364</v>
      </c>
      <c r="I42" s="6"/>
      <c r="J42" s="228">
        <v>103.5</v>
      </c>
      <c r="K42" s="228">
        <v>105.9</v>
      </c>
      <c r="L42" s="228">
        <v>107.9</v>
      </c>
      <c r="M42" s="228">
        <v>109.884538749418</v>
      </c>
      <c r="N42" s="228">
        <v>112.082229524407</v>
      </c>
      <c r="O42" s="228">
        <v>114.370561696745</v>
      </c>
      <c r="P42" s="228">
        <v>116.772343492377</v>
      </c>
      <c r="Q42" s="228">
        <v>119.22456270571701</v>
      </c>
      <c r="R42" s="228">
        <v>121.609053959831</v>
      </c>
      <c r="S42" s="229"/>
    </row>
    <row r="43" spans="1:19" ht="12.75" hidden="1" outlineLevel="1" x14ac:dyDescent="0.35">
      <c r="A43" s="233"/>
      <c r="B43" s="61"/>
      <c r="C43" s="116"/>
      <c r="D43" s="55"/>
      <c r="E43" s="91" t="s">
        <v>379</v>
      </c>
      <c r="G43" s="91" t="s">
        <v>364</v>
      </c>
      <c r="I43" s="6"/>
      <c r="J43" s="228">
        <v>103.5</v>
      </c>
      <c r="K43" s="228">
        <v>105.9</v>
      </c>
      <c r="L43" s="228">
        <v>107.9</v>
      </c>
      <c r="M43" s="228">
        <v>110.066021998987</v>
      </c>
      <c r="N43" s="228">
        <v>112.26734243896701</v>
      </c>
      <c r="O43" s="228">
        <v>114.568809207453</v>
      </c>
      <c r="P43" s="228">
        <v>116.97475420081</v>
      </c>
      <c r="Q43" s="228">
        <v>119.431224039027</v>
      </c>
      <c r="R43" s="228">
        <v>121.819848519807</v>
      </c>
      <c r="S43" s="229"/>
    </row>
    <row r="44" spans="1:19" ht="12.75" hidden="1" outlineLevel="1" x14ac:dyDescent="0.35">
      <c r="A44" s="233"/>
      <c r="B44" s="61"/>
      <c r="C44" s="116"/>
      <c r="D44" s="55"/>
      <c r="E44" s="91" t="s">
        <v>380</v>
      </c>
      <c r="G44" s="91" t="s">
        <v>364</v>
      </c>
      <c r="I44" s="6"/>
      <c r="J44" s="228">
        <v>103.5</v>
      </c>
      <c r="K44" s="228">
        <v>105.9</v>
      </c>
      <c r="L44" s="228">
        <v>108</v>
      </c>
      <c r="M44" s="228">
        <v>110.24780498289699</v>
      </c>
      <c r="N44" s="228">
        <v>112.452761082555</v>
      </c>
      <c r="O44" s="228">
        <v>114.7674003562</v>
      </c>
      <c r="P44" s="228">
        <v>117.17751576368001</v>
      </c>
      <c r="Q44" s="228">
        <v>119.638243594717</v>
      </c>
      <c r="R44" s="228">
        <v>122.03100846661199</v>
      </c>
      <c r="S44" s="229"/>
    </row>
    <row r="45" spans="1:19" ht="12.75" hidden="1" outlineLevel="1" x14ac:dyDescent="0.35">
      <c r="A45" s="233"/>
      <c r="B45" s="61"/>
      <c r="C45" s="116"/>
      <c r="D45" s="55"/>
      <c r="E45" s="91" t="s">
        <v>381</v>
      </c>
      <c r="G45" s="91" t="s">
        <v>364</v>
      </c>
      <c r="I45" s="6"/>
      <c r="J45" s="228">
        <v>104</v>
      </c>
      <c r="K45" s="228">
        <v>106.5</v>
      </c>
      <c r="L45" s="228">
        <v>108.3</v>
      </c>
      <c r="M45" s="228">
        <v>110.429888196185</v>
      </c>
      <c r="N45" s="228">
        <v>112.638485960108</v>
      </c>
      <c r="O45" s="228">
        <v>114.96633573864</v>
      </c>
      <c r="P45" s="228">
        <v>117.380628789151</v>
      </c>
      <c r="Q45" s="228">
        <v>119.845621993724</v>
      </c>
      <c r="R45" s="228">
        <v>122.242534433598</v>
      </c>
      <c r="S45" s="229"/>
    </row>
    <row r="46" spans="1:19" ht="12.75" hidden="1" outlineLevel="1" x14ac:dyDescent="0.35">
      <c r="A46" s="233"/>
      <c r="B46" s="61"/>
      <c r="C46" s="116"/>
      <c r="D46" s="55"/>
      <c r="E46" s="91" t="s">
        <v>382</v>
      </c>
      <c r="G46" s="91" t="s">
        <v>364</v>
      </c>
      <c r="I46" s="6"/>
      <c r="J46" s="228">
        <v>104.3</v>
      </c>
      <c r="K46" s="228">
        <v>106.6</v>
      </c>
      <c r="L46" s="228">
        <v>108.469999617629</v>
      </c>
      <c r="M46" s="228">
        <v>110.61227213470301</v>
      </c>
      <c r="N46" s="228">
        <v>112.824517577397</v>
      </c>
      <c r="O46" s="228">
        <v>115.16561595146101</v>
      </c>
      <c r="P46" s="228">
        <v>117.58409388644201</v>
      </c>
      <c r="Q46" s="228">
        <v>120.05335985805699</v>
      </c>
      <c r="R46" s="228">
        <v>122.45442705521801</v>
      </c>
      <c r="S46" s="229"/>
    </row>
    <row r="47" spans="1:19" ht="12.75" hidden="1" outlineLevel="1" x14ac:dyDescent="0.35">
      <c r="A47" s="233"/>
      <c r="B47" s="61"/>
      <c r="C47" s="116"/>
      <c r="D47" s="55"/>
      <c r="E47" s="91" t="s">
        <v>383</v>
      </c>
      <c r="G47" s="91" t="s">
        <v>364</v>
      </c>
      <c r="I47" s="6"/>
      <c r="J47" s="228">
        <v>104.4</v>
      </c>
      <c r="K47" s="228">
        <v>106.7</v>
      </c>
      <c r="L47" s="228">
        <v>108.64026608539599</v>
      </c>
      <c r="M47" s="228">
        <v>110.794957295123</v>
      </c>
      <c r="N47" s="228">
        <v>113.01085644102599</v>
      </c>
      <c r="O47" s="228">
        <v>115.365241592385</v>
      </c>
      <c r="P47" s="228">
        <v>117.78791166582501</v>
      </c>
      <c r="Q47" s="228">
        <v>120.261457810807</v>
      </c>
      <c r="R47" s="228">
        <v>122.66668696702401</v>
      </c>
      <c r="S47" s="229"/>
    </row>
    <row r="48" spans="1:19" ht="12.75" hidden="1" outlineLevel="1" x14ac:dyDescent="0.35">
      <c r="A48" s="233"/>
      <c r="B48" s="61"/>
      <c r="C48" s="116"/>
      <c r="D48" s="55"/>
      <c r="E48" s="91" t="s">
        <v>384</v>
      </c>
      <c r="G48" s="91" t="s">
        <v>364</v>
      </c>
      <c r="I48" s="6"/>
      <c r="J48" s="228">
        <v>104.7</v>
      </c>
      <c r="K48" s="228">
        <v>106.9</v>
      </c>
      <c r="L48" s="228">
        <v>108.81079982217901</v>
      </c>
      <c r="M48" s="228">
        <v>110.977944174939</v>
      </c>
      <c r="N48" s="228">
        <v>113.197503058438</v>
      </c>
      <c r="O48" s="228">
        <v>115.565213260169</v>
      </c>
      <c r="P48" s="228">
        <v>117.992082738633</v>
      </c>
      <c r="Q48" s="228">
        <v>120.46991647614399</v>
      </c>
      <c r="R48" s="228">
        <v>122.87931480566699</v>
      </c>
      <c r="S48" s="229"/>
    </row>
    <row r="49" spans="1:19" ht="12.75" hidden="1" outlineLevel="1" x14ac:dyDescent="0.35">
      <c r="A49" s="233"/>
      <c r="B49" s="61"/>
      <c r="C49" s="116"/>
      <c r="D49" s="55"/>
      <c r="E49" s="91" t="s">
        <v>385</v>
      </c>
      <c r="G49" s="91" t="s">
        <v>364</v>
      </c>
      <c r="I49" s="6"/>
      <c r="J49" s="228">
        <v>105</v>
      </c>
      <c r="K49" s="228">
        <v>107.1</v>
      </c>
      <c r="L49" s="228">
        <v>108.981601247513</v>
      </c>
      <c r="M49" s="228">
        <v>111.161233272464</v>
      </c>
      <c r="N49" s="228">
        <v>113.384457937913</v>
      </c>
      <c r="O49" s="228">
        <v>115.765531554609</v>
      </c>
      <c r="P49" s="228">
        <v>118.196607717256</v>
      </c>
      <c r="Q49" s="228">
        <v>120.678736479319</v>
      </c>
      <c r="R49" s="228">
        <v>123.092311208905</v>
      </c>
      <c r="S49" s="229"/>
    </row>
    <row r="50" spans="1:19" ht="12.75" hidden="1" outlineLevel="1" x14ac:dyDescent="0.35">
      <c r="A50" s="233"/>
      <c r="B50" s="61"/>
      <c r="C50" s="116"/>
      <c r="D50" s="55"/>
      <c r="E50" s="91" t="s">
        <v>386</v>
      </c>
      <c r="G50" s="91" t="s">
        <v>364</v>
      </c>
      <c r="I50" s="6"/>
      <c r="J50" s="228">
        <v>104.5</v>
      </c>
      <c r="K50" s="228">
        <v>106.4</v>
      </c>
      <c r="L50" s="228">
        <v>109.161593222387</v>
      </c>
      <c r="M50" s="228">
        <v>111.344825086835</v>
      </c>
      <c r="N50" s="228">
        <v>113.580996157239</v>
      </c>
      <c r="O50" s="228">
        <v>115.96619707654099</v>
      </c>
      <c r="P50" s="228">
        <v>118.40148721514799</v>
      </c>
      <c r="Q50" s="228">
        <v>120.887918446667</v>
      </c>
      <c r="R50" s="228">
        <v>123.30567681559999</v>
      </c>
      <c r="S50" s="229"/>
    </row>
    <row r="51" spans="1:19" ht="12.75" hidden="1" outlineLevel="1" x14ac:dyDescent="0.35">
      <c r="A51" s="233"/>
      <c r="B51" s="61"/>
      <c r="C51" s="116"/>
      <c r="D51" s="55"/>
      <c r="E51" s="91" t="s">
        <v>387</v>
      </c>
      <c r="G51" s="91" t="s">
        <v>364</v>
      </c>
      <c r="I51" s="6"/>
      <c r="J51" s="228">
        <v>104.9</v>
      </c>
      <c r="K51" s="228">
        <v>106.8</v>
      </c>
      <c r="L51" s="228">
        <v>109.341882468641</v>
      </c>
      <c r="M51" s="228">
        <v>111.52872011801399</v>
      </c>
      <c r="N51" s="228">
        <v>113.77787505175399</v>
      </c>
      <c r="O51" s="228">
        <v>116.167210427841</v>
      </c>
      <c r="P51" s="228">
        <v>118.606721846825</v>
      </c>
      <c r="Q51" s="228">
        <v>121.097463005609</v>
      </c>
      <c r="R51" s="228">
        <v>123.519412265721</v>
      </c>
      <c r="S51" s="229"/>
    </row>
    <row r="52" spans="1:19" ht="12.75" hidden="1" outlineLevel="1" x14ac:dyDescent="0.35">
      <c r="A52" s="233"/>
      <c r="B52" s="61"/>
      <c r="C52" s="116"/>
      <c r="D52" s="55"/>
      <c r="E52" s="91" t="s">
        <v>388</v>
      </c>
      <c r="F52" s="91"/>
      <c r="G52" s="91" t="s">
        <v>364</v>
      </c>
      <c r="I52" s="6"/>
      <c r="J52" s="228">
        <v>105.1</v>
      </c>
      <c r="K52" s="228">
        <v>107</v>
      </c>
      <c r="L52" s="228">
        <v>109.52246947724301</v>
      </c>
      <c r="M52" s="228">
        <v>111.712918866788</v>
      </c>
      <c r="N52" s="228">
        <v>113.97509521197701</v>
      </c>
      <c r="O52" s="228">
        <v>116.368572211429</v>
      </c>
      <c r="P52" s="228">
        <v>118.812312227869</v>
      </c>
      <c r="Q52" s="228">
        <v>121.307370784654</v>
      </c>
      <c r="R52" s="228">
        <v>123.73351820034701</v>
      </c>
      <c r="S52" s="229"/>
    </row>
    <row r="53" spans="1:19" ht="12.75" x14ac:dyDescent="0.35">
      <c r="A53" s="233"/>
      <c r="B53" s="61"/>
      <c r="C53" s="116"/>
      <c r="D53" s="55"/>
      <c r="I53" s="6"/>
    </row>
    <row r="54" spans="1:19" collapsed="1" x14ac:dyDescent="0.35">
      <c r="A54" s="283" t="s">
        <v>389</v>
      </c>
      <c r="B54" s="284"/>
      <c r="C54" s="285"/>
      <c r="D54" s="285"/>
      <c r="E54" s="285"/>
      <c r="F54" s="285"/>
      <c r="G54" s="285"/>
      <c r="H54" s="285"/>
      <c r="I54" s="285"/>
      <c r="J54" s="285"/>
      <c r="K54" s="285"/>
      <c r="L54" s="285"/>
      <c r="M54" s="285"/>
      <c r="N54" s="285"/>
      <c r="O54" s="285"/>
      <c r="P54" s="285"/>
      <c r="Q54" s="285"/>
      <c r="R54" s="285"/>
    </row>
    <row r="55" spans="1:19" ht="12.75" hidden="1" outlineLevel="1" x14ac:dyDescent="0.35">
      <c r="A55" s="233"/>
      <c r="B55" s="61" t="s">
        <v>390</v>
      </c>
      <c r="C55" s="116"/>
      <c r="D55" s="55"/>
      <c r="I55" s="6"/>
    </row>
    <row r="56" spans="1:19" ht="12.75" hidden="1" outlineLevel="1" x14ac:dyDescent="0.35">
      <c r="A56" s="233"/>
      <c r="B56" s="61"/>
      <c r="C56" s="116"/>
      <c r="D56" s="55"/>
      <c r="E56" s="91" t="s">
        <v>391</v>
      </c>
      <c r="G56" s="91" t="s">
        <v>364</v>
      </c>
      <c r="I56" s="6"/>
      <c r="J56" s="30"/>
      <c r="K56" s="228">
        <f xml:space="preserve"> 'Inp_active PR24'!G4</f>
        <v>279.7</v>
      </c>
      <c r="L56" s="228">
        <f xml:space="preserve"> 'Inp_active PR24'!H4</f>
        <v>288.2</v>
      </c>
      <c r="M56" s="228">
        <f xml:space="preserve"> 'Inp_active PR24'!I4</f>
        <v>292.60000000000002</v>
      </c>
      <c r="N56" s="228">
        <f xml:space="preserve"> 'Inp_active PR24'!J4</f>
        <v>301.10000000000002</v>
      </c>
      <c r="O56" s="228">
        <f xml:space="preserve"> 'Inp_active PR24'!K4</f>
        <v>334.6</v>
      </c>
      <c r="P56" s="228">
        <f xml:space="preserve"> 'Inp_active PR24'!L4</f>
        <v>372.8</v>
      </c>
      <c r="Q56" s="228">
        <f xml:space="preserve"> 'Inp_active PR24'!M4</f>
        <v>385</v>
      </c>
      <c r="R56" s="228"/>
    </row>
    <row r="57" spans="1:19" ht="12.75" hidden="1" outlineLevel="1" x14ac:dyDescent="0.35">
      <c r="A57" s="233"/>
      <c r="B57" s="61"/>
      <c r="C57" s="116"/>
      <c r="D57" s="55"/>
      <c r="E57" s="91" t="s">
        <v>392</v>
      </c>
      <c r="G57" s="91" t="s">
        <v>364</v>
      </c>
      <c r="I57" s="6"/>
      <c r="J57" s="30"/>
      <c r="K57" s="228">
        <f xml:space="preserve"> 'Inp_active PR24'!G5</f>
        <v>280.7</v>
      </c>
      <c r="L57" s="228">
        <f xml:space="preserve"> 'Inp_active PR24'!H5</f>
        <v>289.2</v>
      </c>
      <c r="M57" s="228">
        <f xml:space="preserve"> 'Inp_active PR24'!I5</f>
        <v>292.2</v>
      </c>
      <c r="N57" s="228">
        <f xml:space="preserve"> 'Inp_active PR24'!J5</f>
        <v>301.89999999999998</v>
      </c>
      <c r="O57" s="228">
        <f xml:space="preserve"> 'Inp_active PR24'!K5</f>
        <v>337.1</v>
      </c>
      <c r="P57" s="228">
        <f xml:space="preserve"> 'Inp_active PR24'!L5</f>
        <v>375.3</v>
      </c>
      <c r="Q57" s="228">
        <f xml:space="preserve"> 'Inp_active PR24'!M5</f>
        <v>386.4</v>
      </c>
      <c r="R57" s="228"/>
    </row>
    <row r="58" spans="1:19" ht="12.75" hidden="1" outlineLevel="1" x14ac:dyDescent="0.35">
      <c r="A58" s="233"/>
      <c r="B58" s="61"/>
      <c r="C58" s="116"/>
      <c r="D58" s="55"/>
      <c r="E58" s="91" t="s">
        <v>393</v>
      </c>
      <c r="G58" s="91" t="s">
        <v>364</v>
      </c>
      <c r="I58" s="6"/>
      <c r="J58" s="30"/>
      <c r="K58" s="228">
        <f xml:space="preserve"> 'Inp_active PR24'!G6</f>
        <v>281.5</v>
      </c>
      <c r="L58" s="228">
        <f xml:space="preserve"> 'Inp_active PR24'!H6</f>
        <v>289.60000000000002</v>
      </c>
      <c r="M58" s="228">
        <f xml:space="preserve"> 'Inp_active PR24'!I6</f>
        <v>292.7</v>
      </c>
      <c r="N58" s="228">
        <f xml:space="preserve"> 'Inp_active PR24'!J6</f>
        <v>304</v>
      </c>
      <c r="O58" s="228">
        <f xml:space="preserve"> 'Inp_active PR24'!K6</f>
        <v>340</v>
      </c>
      <c r="P58" s="228">
        <f xml:space="preserve"> 'Inp_active PR24'!L6</f>
        <v>376.4</v>
      </c>
      <c r="Q58" s="228">
        <f xml:space="preserve"> 'Inp_active PR24'!M6</f>
        <v>387.3</v>
      </c>
      <c r="R58" s="228"/>
    </row>
    <row r="59" spans="1:19" ht="12.75" hidden="1" outlineLevel="1" x14ac:dyDescent="0.35">
      <c r="A59" s="233"/>
      <c r="B59" s="61"/>
      <c r="C59" s="116"/>
      <c r="D59" s="55"/>
      <c r="E59" s="91" t="s">
        <v>394</v>
      </c>
      <c r="G59" s="91" t="s">
        <v>364</v>
      </c>
      <c r="I59" s="6"/>
      <c r="J59" s="30"/>
      <c r="K59" s="228">
        <f xml:space="preserve"> 'Inp_active PR24'!G7</f>
        <v>281.7</v>
      </c>
      <c r="L59" s="228">
        <f xml:space="preserve"> 'Inp_active PR24'!H7</f>
        <v>289.5</v>
      </c>
      <c r="M59" s="228">
        <f xml:space="preserve"> 'Inp_active PR24'!I7</f>
        <v>294.2</v>
      </c>
      <c r="N59" s="228">
        <f xml:space="preserve"> 'Inp_active PR24'!J7</f>
        <v>305.5</v>
      </c>
      <c r="O59" s="228">
        <f xml:space="preserve"> 'Inp_active PR24'!K7</f>
        <v>343.2</v>
      </c>
      <c r="P59" s="228">
        <f xml:space="preserve"> 'Inp_active PR24'!L7</f>
        <v>374.2</v>
      </c>
      <c r="Q59" s="228">
        <f xml:space="preserve"> 'Inp_active PR24'!M7</f>
        <v>387.5</v>
      </c>
      <c r="R59" s="228"/>
    </row>
    <row r="60" spans="1:19" ht="12.75" hidden="1" outlineLevel="1" x14ac:dyDescent="0.35">
      <c r="A60" s="233"/>
      <c r="B60" s="61"/>
      <c r="C60" s="116"/>
      <c r="D60" s="55"/>
      <c r="E60" s="91" t="s">
        <v>395</v>
      </c>
      <c r="G60" s="91" t="s">
        <v>364</v>
      </c>
      <c r="I60" s="6"/>
      <c r="J60" s="30"/>
      <c r="K60" s="228">
        <f xml:space="preserve"> 'Inp_active PR24'!G8</f>
        <v>284.2</v>
      </c>
      <c r="L60" s="228">
        <f xml:space="preserve"> 'Inp_active PR24'!H8</f>
        <v>291.7</v>
      </c>
      <c r="M60" s="228">
        <f xml:space="preserve"> 'Inp_active PR24'!I8</f>
        <v>293.3</v>
      </c>
      <c r="N60" s="228">
        <f xml:space="preserve"> 'Inp_active PR24'!J8</f>
        <v>307.39999999999998</v>
      </c>
      <c r="O60" s="228">
        <f xml:space="preserve"> 'Inp_active PR24'!K8</f>
        <v>345.2</v>
      </c>
      <c r="P60" s="228">
        <f xml:space="preserve"> 'Inp_active PR24'!L8</f>
        <v>376.6</v>
      </c>
      <c r="Q60" s="228">
        <f xml:space="preserve"> 'Inp_active PR24'!M8</f>
        <v>389.9</v>
      </c>
      <c r="R60" s="228"/>
    </row>
    <row r="61" spans="1:19" ht="12.75" hidden="1" outlineLevel="1" x14ac:dyDescent="0.35">
      <c r="A61" s="233"/>
      <c r="B61" s="61"/>
      <c r="C61" s="116"/>
      <c r="D61" s="55"/>
      <c r="E61" s="91" t="s">
        <v>396</v>
      </c>
      <c r="G61" s="91" t="s">
        <v>364</v>
      </c>
      <c r="I61" s="6"/>
      <c r="J61" s="30"/>
      <c r="K61" s="228">
        <f xml:space="preserve"> 'Inp_active PR24'!G9</f>
        <v>284.10000000000002</v>
      </c>
      <c r="L61" s="228">
        <f xml:space="preserve"> 'Inp_active PR24'!H9</f>
        <v>291</v>
      </c>
      <c r="M61" s="228">
        <f xml:space="preserve"> 'Inp_active PR24'!I9</f>
        <v>294.3</v>
      </c>
      <c r="N61" s="228">
        <f xml:space="preserve"> 'Inp_active PR24'!J9</f>
        <v>308.60000000000002</v>
      </c>
      <c r="O61" s="228">
        <f xml:space="preserve"> 'Inp_active PR24'!K9</f>
        <v>347.6</v>
      </c>
      <c r="P61" s="228">
        <f xml:space="preserve"> 'Inp_active PR24'!L9</f>
        <v>378.4</v>
      </c>
      <c r="Q61" s="228">
        <f xml:space="preserve"> 'Inp_active PR24'!M9</f>
        <v>391.05083251793508</v>
      </c>
      <c r="R61" s="228"/>
    </row>
    <row r="62" spans="1:19" ht="12.75" hidden="1" outlineLevel="1" x14ac:dyDescent="0.35">
      <c r="A62" s="233"/>
      <c r="B62" s="61"/>
      <c r="C62" s="116"/>
      <c r="D62" s="55"/>
      <c r="E62" s="91" t="s">
        <v>397</v>
      </c>
      <c r="G62" s="91" t="s">
        <v>364</v>
      </c>
      <c r="I62" s="6"/>
      <c r="J62" s="30"/>
      <c r="K62" s="228">
        <f xml:space="preserve"> 'Inp_active PR24'!G10</f>
        <v>284.5</v>
      </c>
      <c r="L62" s="228">
        <f xml:space="preserve"> 'Inp_active PR24'!H10</f>
        <v>290.39999999999998</v>
      </c>
      <c r="M62" s="228">
        <f xml:space="preserve"> 'Inp_active PR24'!I10</f>
        <v>294.3</v>
      </c>
      <c r="N62" s="228">
        <f xml:space="preserve"> 'Inp_active PR24'!J10</f>
        <v>312</v>
      </c>
      <c r="O62" s="228">
        <f xml:space="preserve"> 'Inp_active PR24'!K10</f>
        <v>356.2</v>
      </c>
      <c r="P62" s="228">
        <f xml:space="preserve"> 'Inp_active PR24'!L10</f>
        <v>377.8</v>
      </c>
      <c r="Q62" s="228">
        <f xml:space="preserve"> 'Inp_active PR24'!M10</f>
        <v>392.20506184398596</v>
      </c>
      <c r="R62" s="228"/>
    </row>
    <row r="63" spans="1:19" ht="12.75" hidden="1" outlineLevel="1" x14ac:dyDescent="0.35">
      <c r="A63" s="233"/>
      <c r="B63" s="61"/>
      <c r="C63" s="116"/>
      <c r="D63" s="55"/>
      <c r="E63" s="91" t="s">
        <v>398</v>
      </c>
      <c r="G63" s="91" t="s">
        <v>364</v>
      </c>
      <c r="I63" s="6"/>
      <c r="J63" s="30"/>
      <c r="K63" s="228">
        <f xml:space="preserve"> 'Inp_active PR24'!G11</f>
        <v>284.60000000000002</v>
      </c>
      <c r="L63" s="228">
        <f xml:space="preserve"> 'Inp_active PR24'!H11</f>
        <v>291</v>
      </c>
      <c r="M63" s="228">
        <f xml:space="preserve"> 'Inp_active PR24'!I11</f>
        <v>293.5</v>
      </c>
      <c r="N63" s="228">
        <f xml:space="preserve"> 'Inp_active PR24'!J11</f>
        <v>314.3</v>
      </c>
      <c r="O63" s="228">
        <f xml:space="preserve"> 'Inp_active PR24'!K11</f>
        <v>358.3</v>
      </c>
      <c r="P63" s="228">
        <f xml:space="preserve"> 'Inp_active PR24'!L11</f>
        <v>377.3</v>
      </c>
      <c r="Q63" s="228">
        <f xml:space="preserve"> 'Inp_active PR24'!M11</f>
        <v>393.36269800420348</v>
      </c>
      <c r="R63" s="228"/>
    </row>
    <row r="64" spans="1:19" ht="12.75" hidden="1" outlineLevel="1" x14ac:dyDescent="0.35">
      <c r="A64" s="233"/>
      <c r="B64" s="61"/>
      <c r="C64" s="116"/>
      <c r="D64" s="55"/>
      <c r="E64" s="91" t="s">
        <v>399</v>
      </c>
      <c r="G64" s="91" t="s">
        <v>364</v>
      </c>
      <c r="I64" s="6"/>
      <c r="J64" s="30"/>
      <c r="K64" s="228">
        <f xml:space="preserve"> 'Inp_active PR24'!G12</f>
        <v>285.60000000000002</v>
      </c>
      <c r="L64" s="228">
        <f xml:space="preserve"> 'Inp_active PR24'!H12</f>
        <v>291.89999999999998</v>
      </c>
      <c r="M64" s="228">
        <f xml:space="preserve"> 'Inp_active PR24'!I12</f>
        <v>295.39999999999998</v>
      </c>
      <c r="N64" s="228">
        <f xml:space="preserve"> 'Inp_active PR24'!J12</f>
        <v>317.7</v>
      </c>
      <c r="O64" s="228">
        <f xml:space="preserve"> 'Inp_active PR24'!K12</f>
        <v>360.4</v>
      </c>
      <c r="P64" s="228">
        <f xml:space="preserve"> 'Inp_active PR24'!L12</f>
        <v>379</v>
      </c>
      <c r="Q64" s="228">
        <f xml:space="preserve"> 'Inp_active PR24'!M12</f>
        <v>394.52375105423147</v>
      </c>
      <c r="R64" s="228"/>
    </row>
    <row r="65" spans="1:18" ht="12.75" hidden="1" outlineLevel="1" x14ac:dyDescent="0.35">
      <c r="A65" s="233"/>
      <c r="B65" s="61"/>
      <c r="C65" s="116"/>
      <c r="D65" s="55"/>
      <c r="E65" s="91" t="s">
        <v>400</v>
      </c>
      <c r="G65" s="91" t="s">
        <v>364</v>
      </c>
      <c r="I65" s="6"/>
      <c r="J65" s="30"/>
      <c r="K65" s="228">
        <f xml:space="preserve"> 'Inp_active PR24'!G13</f>
        <v>283</v>
      </c>
      <c r="L65" s="228">
        <f xml:space="preserve"> 'Inp_active PR24'!H13</f>
        <v>290.60000000000002</v>
      </c>
      <c r="M65" s="228">
        <f xml:space="preserve"> 'Inp_active PR24'!I13</f>
        <v>294.60000000000002</v>
      </c>
      <c r="N65" s="228">
        <f xml:space="preserve"> 'Inp_active PR24'!J13</f>
        <v>317.7</v>
      </c>
      <c r="O65" s="228">
        <f xml:space="preserve"> 'Inp_active PR24'!K13</f>
        <v>360.3</v>
      </c>
      <c r="P65" s="228">
        <f xml:space="preserve"> 'Inp_active PR24'!L13</f>
        <v>378</v>
      </c>
      <c r="Q65" s="228">
        <f xml:space="preserve"> 'Inp_active PR24'!M13</f>
        <v>395.46474068924954</v>
      </c>
      <c r="R65" s="228"/>
    </row>
    <row r="66" spans="1:18" ht="12.75" hidden="1" outlineLevel="1" x14ac:dyDescent="0.35">
      <c r="A66" s="233"/>
      <c r="B66" s="61"/>
      <c r="C66" s="116"/>
      <c r="D66" s="55"/>
      <c r="E66" s="91" t="s">
        <v>401</v>
      </c>
      <c r="G66" s="91" t="s">
        <v>364</v>
      </c>
      <c r="I66" s="6"/>
      <c r="J66" s="30"/>
      <c r="K66" s="228">
        <f xml:space="preserve"> 'Inp_active PR24'!G14</f>
        <v>285</v>
      </c>
      <c r="L66" s="228">
        <f xml:space="preserve"> 'Inp_active PR24'!H14</f>
        <v>292</v>
      </c>
      <c r="M66" s="228">
        <f xml:space="preserve"> 'Inp_active PR24'!I14</f>
        <v>296</v>
      </c>
      <c r="N66" s="228">
        <f xml:space="preserve"> 'Inp_active PR24'!J14</f>
        <v>320.2</v>
      </c>
      <c r="O66" s="228">
        <f xml:space="preserve"> 'Inp_active PR24'!K14</f>
        <v>364.5</v>
      </c>
      <c r="P66" s="228">
        <f xml:space="preserve"> 'Inp_active PR24'!L14</f>
        <v>381</v>
      </c>
      <c r="Q66" s="228">
        <f xml:space="preserve"> 'Inp_active PR24'!M14</f>
        <v>396.40797470496926</v>
      </c>
      <c r="R66" s="228"/>
    </row>
    <row r="67" spans="1:18" ht="12.75" hidden="1" outlineLevel="1" x14ac:dyDescent="0.35">
      <c r="A67" s="233"/>
      <c r="B67" s="61"/>
      <c r="C67" s="116"/>
      <c r="D67" s="55"/>
      <c r="E67" s="91" t="s">
        <v>402</v>
      </c>
      <c r="G67" s="91" t="s">
        <v>364</v>
      </c>
      <c r="I67" s="6"/>
      <c r="J67" s="30"/>
      <c r="K67" s="228">
        <f xml:space="preserve"> 'Inp_active PR24'!G15</f>
        <v>285.10000000000002</v>
      </c>
      <c r="L67" s="228">
        <f xml:space="preserve"> 'Inp_active PR24'!H15</f>
        <v>292.60000000000002</v>
      </c>
      <c r="M67" s="228">
        <f xml:space="preserve"> 'Inp_active PR24'!I15</f>
        <v>296.89999999999998</v>
      </c>
      <c r="N67" s="228">
        <f xml:space="preserve"> 'Inp_active PR24'!J15</f>
        <v>323.5</v>
      </c>
      <c r="O67" s="228">
        <f xml:space="preserve"> 'Inp_active PR24'!K15</f>
        <v>367.2</v>
      </c>
      <c r="P67" s="228">
        <f xml:space="preserve"> 'Inp_active PR24'!L15</f>
        <v>383</v>
      </c>
      <c r="Q67" s="228">
        <f xml:space="preserve"> 'Inp_active PR24'!M15</f>
        <v>397.35345845452588</v>
      </c>
      <c r="R67" s="228"/>
    </row>
    <row r="68" spans="1:18" ht="12.75" hidden="1" outlineLevel="1" x14ac:dyDescent="0.35">
      <c r="A68" s="233"/>
      <c r="B68" s="61"/>
      <c r="C68" s="116"/>
      <c r="D68" s="55"/>
      <c r="E68" s="91"/>
      <c r="F68" s="91"/>
      <c r="G68" s="91"/>
      <c r="I68" s="171"/>
    </row>
    <row r="69" spans="1:18" ht="12.75" hidden="1" outlineLevel="1" x14ac:dyDescent="0.35">
      <c r="A69" s="233"/>
      <c r="B69" s="61" t="s">
        <v>403</v>
      </c>
      <c r="C69" s="116"/>
      <c r="D69" s="55"/>
      <c r="I69" s="6"/>
    </row>
    <row r="70" spans="1:18" ht="12.75" hidden="1" outlineLevel="1" x14ac:dyDescent="0.35">
      <c r="A70" s="233"/>
      <c r="B70" s="61"/>
      <c r="C70" s="116"/>
      <c r="D70" s="55"/>
      <c r="E70" s="91" t="s">
        <v>404</v>
      </c>
      <c r="G70" s="91" t="s">
        <v>364</v>
      </c>
      <c r="I70" s="6"/>
      <c r="J70" s="228">
        <f xml:space="preserve"> 'Inp_active PR24'!F16</f>
        <v>103.2</v>
      </c>
      <c r="K70" s="228">
        <f xml:space="preserve"> 'Inp_active PR24'!G16</f>
        <v>105.5</v>
      </c>
      <c r="L70" s="228">
        <f xml:space="preserve"> 'Inp_active PR24'!H16</f>
        <v>107.6</v>
      </c>
      <c r="M70" s="228">
        <f xml:space="preserve"> 'Inp_active PR24'!I16</f>
        <v>108.6</v>
      </c>
      <c r="N70" s="228">
        <f xml:space="preserve"> 'Inp_active PR24'!J16</f>
        <v>110.4</v>
      </c>
      <c r="O70" s="228">
        <f xml:space="preserve"> 'Inp_active PR24'!K16</f>
        <v>119</v>
      </c>
      <c r="P70" s="228">
        <f xml:space="preserve"> 'Inp_active PR24'!L16</f>
        <v>128.30000000000001</v>
      </c>
      <c r="Q70" s="228">
        <f xml:space="preserve"> 'Inp_active PR24'!M16</f>
        <v>132.19999999999999</v>
      </c>
      <c r="R70" s="228"/>
    </row>
    <row r="71" spans="1:18" ht="12.75" hidden="1" outlineLevel="1" x14ac:dyDescent="0.35">
      <c r="A71" s="233"/>
      <c r="B71" s="61"/>
      <c r="C71" s="116"/>
      <c r="D71" s="55"/>
      <c r="E71" s="91" t="s">
        <v>405</v>
      </c>
      <c r="G71" s="91" t="s">
        <v>364</v>
      </c>
      <c r="I71" s="6"/>
      <c r="J71" s="228">
        <f xml:space="preserve"> 'Inp_active PR24'!F17</f>
        <v>103.5</v>
      </c>
      <c r="K71" s="228">
        <f xml:space="preserve"> 'Inp_active PR24'!G17</f>
        <v>105.9</v>
      </c>
      <c r="L71" s="228">
        <f xml:space="preserve"> 'Inp_active PR24'!H17</f>
        <v>107.9</v>
      </c>
      <c r="M71" s="228">
        <f xml:space="preserve"> 'Inp_active PR24'!I17</f>
        <v>108.6</v>
      </c>
      <c r="N71" s="228">
        <f xml:space="preserve"> 'Inp_active PR24'!J17</f>
        <v>111</v>
      </c>
      <c r="O71" s="228">
        <f xml:space="preserve"> 'Inp_active PR24'!K17</f>
        <v>119.7</v>
      </c>
      <c r="P71" s="228">
        <f xml:space="preserve"> 'Inp_active PR24'!L17</f>
        <v>129.1</v>
      </c>
      <c r="Q71" s="228">
        <f xml:space="preserve"> 'Inp_active PR24'!M17</f>
        <v>132.69999999999999</v>
      </c>
      <c r="R71" s="228"/>
    </row>
    <row r="72" spans="1:18" ht="12.75" hidden="1" outlineLevel="1" x14ac:dyDescent="0.35">
      <c r="A72" s="233"/>
      <c r="B72" s="61"/>
      <c r="C72" s="116"/>
      <c r="D72" s="55"/>
      <c r="E72" s="91" t="s">
        <v>406</v>
      </c>
      <c r="G72" s="91" t="s">
        <v>364</v>
      </c>
      <c r="I72" s="6"/>
      <c r="J72" s="228">
        <f xml:space="preserve"> 'Inp_active PR24'!F18</f>
        <v>103.5</v>
      </c>
      <c r="K72" s="228">
        <f xml:space="preserve"> 'Inp_active PR24'!G18</f>
        <v>105.9</v>
      </c>
      <c r="L72" s="228">
        <f xml:space="preserve"> 'Inp_active PR24'!H18</f>
        <v>107.9</v>
      </c>
      <c r="M72" s="228">
        <f xml:space="preserve"> 'Inp_active PR24'!I18</f>
        <v>108.8</v>
      </c>
      <c r="N72" s="228">
        <f xml:space="preserve"> 'Inp_active PR24'!J18</f>
        <v>111.4</v>
      </c>
      <c r="O72" s="228">
        <f xml:space="preserve"> 'Inp_active PR24'!K18</f>
        <v>120.5</v>
      </c>
      <c r="P72" s="228">
        <f xml:space="preserve"> 'Inp_active PR24'!L18</f>
        <v>129.4</v>
      </c>
      <c r="Q72" s="228">
        <f xml:space="preserve"> 'Inp_active PR24'!M18</f>
        <v>133</v>
      </c>
      <c r="R72" s="228"/>
    </row>
    <row r="73" spans="1:18" ht="12.75" hidden="1" outlineLevel="1" x14ac:dyDescent="0.35">
      <c r="A73" s="233"/>
      <c r="B73" s="61"/>
      <c r="C73" s="116"/>
      <c r="D73" s="55"/>
      <c r="E73" s="91" t="s">
        <v>407</v>
      </c>
      <c r="G73" s="91" t="s">
        <v>364</v>
      </c>
      <c r="I73" s="6"/>
      <c r="J73" s="228">
        <f xml:space="preserve"> 'Inp_active PR24'!F19</f>
        <v>103.5</v>
      </c>
      <c r="K73" s="228">
        <f xml:space="preserve"> 'Inp_active PR24'!G19</f>
        <v>105.9</v>
      </c>
      <c r="L73" s="228">
        <f xml:space="preserve"> 'Inp_active PR24'!H19</f>
        <v>108</v>
      </c>
      <c r="M73" s="228">
        <f xml:space="preserve"> 'Inp_active PR24'!I19</f>
        <v>109.2</v>
      </c>
      <c r="N73" s="228">
        <f xml:space="preserve"> 'Inp_active PR24'!J19</f>
        <v>111.4</v>
      </c>
      <c r="O73" s="228">
        <f xml:space="preserve"> 'Inp_active PR24'!K19</f>
        <v>121.2</v>
      </c>
      <c r="P73" s="228">
        <f xml:space="preserve"> 'Inp_active PR24'!L19</f>
        <v>129</v>
      </c>
      <c r="Q73" s="228">
        <f xml:space="preserve"> 'Inp_active PR24'!M19</f>
        <v>132.9</v>
      </c>
      <c r="R73" s="228"/>
    </row>
    <row r="74" spans="1:18" ht="12.75" hidden="1" outlineLevel="1" x14ac:dyDescent="0.35">
      <c r="A74" s="233"/>
      <c r="B74" s="61"/>
      <c r="C74" s="116"/>
      <c r="D74" s="55"/>
      <c r="E74" s="91" t="s">
        <v>408</v>
      </c>
      <c r="G74" s="91" t="s">
        <v>364</v>
      </c>
      <c r="I74" s="6"/>
      <c r="J74" s="228">
        <f xml:space="preserve"> 'Inp_active PR24'!F20</f>
        <v>104</v>
      </c>
      <c r="K74" s="228">
        <f xml:space="preserve"> 'Inp_active PR24'!G20</f>
        <v>106.5</v>
      </c>
      <c r="L74" s="228">
        <f xml:space="preserve"> 'Inp_active PR24'!H20</f>
        <v>108.3</v>
      </c>
      <c r="M74" s="228">
        <f xml:space="preserve"> 'Inp_active PR24'!I20</f>
        <v>108.8</v>
      </c>
      <c r="N74" s="228">
        <f xml:space="preserve"> 'Inp_active PR24'!J20</f>
        <v>112.1</v>
      </c>
      <c r="O74" s="228">
        <f xml:space="preserve"> 'Inp_active PR24'!K20</f>
        <v>121.8</v>
      </c>
      <c r="P74" s="228">
        <f xml:space="preserve"> 'Inp_active PR24'!L20</f>
        <v>129.4</v>
      </c>
      <c r="Q74" s="228">
        <f xml:space="preserve"> 'Inp_active PR24'!M20</f>
        <v>133.4</v>
      </c>
      <c r="R74" s="228"/>
    </row>
    <row r="75" spans="1:18" ht="12.75" hidden="1" outlineLevel="1" x14ac:dyDescent="0.35">
      <c r="A75" s="233"/>
      <c r="B75" s="61"/>
      <c r="C75" s="116"/>
      <c r="D75" s="55"/>
      <c r="E75" s="91" t="s">
        <v>409</v>
      </c>
      <c r="G75" s="91" t="s">
        <v>364</v>
      </c>
      <c r="I75" s="6"/>
      <c r="J75" s="228">
        <f xml:space="preserve"> 'Inp_active PR24'!F21</f>
        <v>104.3</v>
      </c>
      <c r="K75" s="228">
        <f xml:space="preserve"> 'Inp_active PR24'!G21</f>
        <v>106.6</v>
      </c>
      <c r="L75" s="228">
        <f xml:space="preserve"> 'Inp_active PR24'!H21</f>
        <v>108.4</v>
      </c>
      <c r="M75" s="228">
        <f xml:space="preserve"> 'Inp_active PR24'!I21</f>
        <v>109.2</v>
      </c>
      <c r="N75" s="228">
        <f xml:space="preserve"> 'Inp_active PR24'!J21</f>
        <v>112.4</v>
      </c>
      <c r="O75" s="228">
        <f xml:space="preserve"> 'Inp_active PR24'!K21</f>
        <v>122.3</v>
      </c>
      <c r="P75" s="228">
        <f xml:space="preserve"> 'Inp_active PR24'!L21</f>
        <v>130.1</v>
      </c>
      <c r="Q75" s="228">
        <f xml:space="preserve"> 'Inp_active PR24'!M21</f>
        <v>133.6856451702761</v>
      </c>
      <c r="R75" s="228"/>
    </row>
    <row r="76" spans="1:18" ht="12.75" hidden="1" outlineLevel="1" x14ac:dyDescent="0.35">
      <c r="A76" s="233"/>
      <c r="B76" s="61"/>
      <c r="C76" s="116"/>
      <c r="D76" s="55"/>
      <c r="E76" s="91" t="s">
        <v>410</v>
      </c>
      <c r="G76" s="91" t="s">
        <v>364</v>
      </c>
      <c r="I76" s="6"/>
      <c r="J76" s="228">
        <f xml:space="preserve"> 'Inp_active PR24'!F22</f>
        <v>104.4</v>
      </c>
      <c r="K76" s="228">
        <f xml:space="preserve"> 'Inp_active PR24'!G22</f>
        <v>106.7</v>
      </c>
      <c r="L76" s="228">
        <f xml:space="preserve"> 'Inp_active PR24'!H22</f>
        <v>108.3</v>
      </c>
      <c r="M76" s="228">
        <f xml:space="preserve"> 'Inp_active PR24'!I22</f>
        <v>109.2</v>
      </c>
      <c r="N76" s="228">
        <f xml:space="preserve"> 'Inp_active PR24'!J22</f>
        <v>113.4</v>
      </c>
      <c r="O76" s="228">
        <f xml:space="preserve"> 'Inp_active PR24'!K22</f>
        <v>124.3</v>
      </c>
      <c r="P76" s="228">
        <f xml:space="preserve"> 'Inp_active PR24'!L22</f>
        <v>130.19999999999999</v>
      </c>
      <c r="Q76" s="228">
        <f xml:space="preserve"> 'Inp_active PR24'!M22</f>
        <v>133.97190198345552</v>
      </c>
      <c r="R76" s="228"/>
    </row>
    <row r="77" spans="1:18" ht="12.75" hidden="1" outlineLevel="1" x14ac:dyDescent="0.35">
      <c r="A77" s="233"/>
      <c r="B77" s="61"/>
      <c r="C77" s="116"/>
      <c r="D77" s="55"/>
      <c r="E77" s="91" t="s">
        <v>411</v>
      </c>
      <c r="G77" s="91" t="s">
        <v>364</v>
      </c>
      <c r="I77" s="6"/>
      <c r="J77" s="228">
        <f xml:space="preserve"> 'Inp_active PR24'!F23</f>
        <v>104.7</v>
      </c>
      <c r="K77" s="228">
        <f xml:space="preserve"> 'Inp_active PR24'!G23</f>
        <v>106.9</v>
      </c>
      <c r="L77" s="228">
        <f xml:space="preserve"> 'Inp_active PR24'!H23</f>
        <v>108.5</v>
      </c>
      <c r="M77" s="228">
        <f xml:space="preserve"> 'Inp_active PR24'!I23</f>
        <v>109.1</v>
      </c>
      <c r="N77" s="228">
        <f xml:space="preserve"> 'Inp_active PR24'!J23</f>
        <v>114.1</v>
      </c>
      <c r="O77" s="228">
        <f xml:space="preserve"> 'Inp_active PR24'!K23</f>
        <v>124.8</v>
      </c>
      <c r="P77" s="228">
        <f xml:space="preserve"> 'Inp_active PR24'!L23</f>
        <v>130</v>
      </c>
      <c r="Q77" s="228">
        <f xml:space="preserve"> 'Inp_active PR24'!M23</f>
        <v>134.25877174922974</v>
      </c>
      <c r="R77" s="228"/>
    </row>
    <row r="78" spans="1:18" ht="12.75" hidden="1" outlineLevel="1" x14ac:dyDescent="0.35">
      <c r="A78" s="233"/>
      <c r="B78" s="61"/>
      <c r="C78" s="116"/>
      <c r="D78" s="55"/>
      <c r="E78" s="91" t="s">
        <v>412</v>
      </c>
      <c r="G78" s="91" t="s">
        <v>364</v>
      </c>
      <c r="I78" s="6"/>
      <c r="J78" s="228">
        <f xml:space="preserve"> 'Inp_active PR24'!F24</f>
        <v>105</v>
      </c>
      <c r="K78" s="228">
        <f xml:space="preserve"> 'Inp_active PR24'!G24</f>
        <v>107.1</v>
      </c>
      <c r="L78" s="228">
        <f xml:space="preserve"> 'Inp_active PR24'!H24</f>
        <v>108.5</v>
      </c>
      <c r="M78" s="228">
        <f xml:space="preserve"> 'Inp_active PR24'!I24</f>
        <v>109.4</v>
      </c>
      <c r="N78" s="228">
        <f xml:space="preserve"> 'Inp_active PR24'!J24</f>
        <v>114.7</v>
      </c>
      <c r="O78" s="228">
        <f xml:space="preserve"> 'Inp_active PR24'!K24</f>
        <v>125.3</v>
      </c>
      <c r="P78" s="228">
        <f xml:space="preserve"> 'Inp_active PR24'!L24</f>
        <v>130.5</v>
      </c>
      <c r="Q78" s="228">
        <f xml:space="preserve"> 'Inp_active PR24'!M24</f>
        <v>134.54625578009458</v>
      </c>
      <c r="R78" s="228"/>
    </row>
    <row r="79" spans="1:18" ht="12.75" hidden="1" outlineLevel="1" x14ac:dyDescent="0.35">
      <c r="A79" s="233"/>
      <c r="B79" s="61"/>
      <c r="C79" s="116"/>
      <c r="D79" s="55"/>
      <c r="E79" s="91" t="s">
        <v>413</v>
      </c>
      <c r="G79" s="91" t="s">
        <v>364</v>
      </c>
      <c r="I79" s="6"/>
      <c r="J79" s="228">
        <f xml:space="preserve"> 'Inp_active PR24'!F25</f>
        <v>104.5</v>
      </c>
      <c r="K79" s="228">
        <f xml:space="preserve"> 'Inp_active PR24'!G25</f>
        <v>106.4</v>
      </c>
      <c r="L79" s="228">
        <f xml:space="preserve"> 'Inp_active PR24'!H25</f>
        <v>108.3</v>
      </c>
      <c r="M79" s="228">
        <f xml:space="preserve"> 'Inp_active PR24'!I25</f>
        <v>109.3</v>
      </c>
      <c r="N79" s="228">
        <f xml:space="preserve"> 'Inp_active PR24'!J25</f>
        <v>114.6</v>
      </c>
      <c r="O79" s="228">
        <f xml:space="preserve"> 'Inp_active PR24'!K25</f>
        <v>124.8</v>
      </c>
      <c r="P79" s="228">
        <f xml:space="preserve"> 'Inp_active PR24'!L25</f>
        <v>130</v>
      </c>
      <c r="Q79" s="228">
        <f xml:space="preserve"> 'Inp_active PR24'!M25</f>
        <v>134.79047113195841</v>
      </c>
      <c r="R79" s="228"/>
    </row>
    <row r="80" spans="1:18" ht="12.75" hidden="1" outlineLevel="1" x14ac:dyDescent="0.35">
      <c r="A80" s="233"/>
      <c r="B80" s="61"/>
      <c r="C80" s="116"/>
      <c r="D80" s="55"/>
      <c r="E80" s="91" t="s">
        <v>414</v>
      </c>
      <c r="G80" s="91" t="s">
        <v>364</v>
      </c>
      <c r="I80" s="6"/>
      <c r="J80" s="228">
        <f xml:space="preserve"> 'Inp_active PR24'!F26</f>
        <v>104.9</v>
      </c>
      <c r="K80" s="228">
        <f xml:space="preserve"> 'Inp_active PR24'!G26</f>
        <v>106.8</v>
      </c>
      <c r="L80" s="228">
        <f xml:space="preserve"> 'Inp_active PR24'!H26</f>
        <v>108.6</v>
      </c>
      <c r="M80" s="228">
        <f xml:space="preserve"> 'Inp_active PR24'!I26</f>
        <v>109.4</v>
      </c>
      <c r="N80" s="228">
        <f xml:space="preserve"> 'Inp_active PR24'!J26</f>
        <v>115.4</v>
      </c>
      <c r="O80" s="228">
        <f xml:space="preserve"> 'Inp_active PR24'!K26</f>
        <v>126</v>
      </c>
      <c r="P80" s="228">
        <f xml:space="preserve"> 'Inp_active PR24'!L26</f>
        <v>130.80000000000001</v>
      </c>
      <c r="Q80" s="228">
        <f xml:space="preserve"> 'Inp_active PR24'!M26</f>
        <v>135.03512975991148</v>
      </c>
      <c r="R80" s="228"/>
    </row>
    <row r="81" spans="1:18" ht="12.75" hidden="1" outlineLevel="1" x14ac:dyDescent="0.35">
      <c r="A81" s="233"/>
      <c r="B81" s="61"/>
      <c r="C81" s="116"/>
      <c r="D81" s="55"/>
      <c r="E81" s="91" t="s">
        <v>415</v>
      </c>
      <c r="F81" s="91"/>
      <c r="G81" s="91" t="s">
        <v>364</v>
      </c>
      <c r="I81" s="6"/>
      <c r="J81" s="228">
        <f xml:space="preserve"> 'Inp_active PR24'!F27</f>
        <v>105.1</v>
      </c>
      <c r="K81" s="228">
        <f xml:space="preserve"> 'Inp_active PR24'!G27</f>
        <v>107</v>
      </c>
      <c r="L81" s="228">
        <f xml:space="preserve"> 'Inp_active PR24'!H27</f>
        <v>108.6</v>
      </c>
      <c r="M81" s="228">
        <f xml:space="preserve"> 'Inp_active PR24'!I27</f>
        <v>109.7</v>
      </c>
      <c r="N81" s="228">
        <f xml:space="preserve"> 'Inp_active PR24'!J27</f>
        <v>116.5</v>
      </c>
      <c r="O81" s="228">
        <f xml:space="preserve"> 'Inp_active PR24'!K27</f>
        <v>126.8</v>
      </c>
      <c r="P81" s="228">
        <f xml:space="preserve"> 'Inp_active PR24'!L27</f>
        <v>131.6</v>
      </c>
      <c r="Q81" s="228">
        <f xml:space="preserve"> 'Inp_active PR24'!M27</f>
        <v>135.28023246854571</v>
      </c>
      <c r="R81" s="228"/>
    </row>
    <row r="82" spans="1:18" ht="12.75" hidden="1" outlineLevel="1" x14ac:dyDescent="0.35">
      <c r="A82" s="233"/>
      <c r="B82" s="61"/>
      <c r="C82" s="116"/>
      <c r="D82" s="55"/>
      <c r="E82" s="91"/>
      <c r="F82" s="91"/>
      <c r="G82" s="91"/>
      <c r="I82" s="171"/>
    </row>
    <row r="83" spans="1:18" s="30" customFormat="1" ht="12.75" hidden="1" outlineLevel="1" x14ac:dyDescent="0.35">
      <c r="A83" s="233"/>
      <c r="B83" s="61"/>
      <c r="C83" s="116"/>
      <c r="D83" s="55"/>
      <c r="E83" s="91" t="s">
        <v>416</v>
      </c>
      <c r="F83" s="91"/>
      <c r="G83" s="91" t="s">
        <v>364</v>
      </c>
      <c r="I83" s="171"/>
      <c r="K83" s="254"/>
      <c r="L83" s="254"/>
      <c r="M83" s="254">
        <v>4</v>
      </c>
      <c r="N83" s="254">
        <v>3</v>
      </c>
      <c r="O83" s="254">
        <v>2</v>
      </c>
      <c r="P83" s="254">
        <v>1</v>
      </c>
      <c r="Q83" s="254">
        <v>0</v>
      </c>
      <c r="R83" s="254"/>
    </row>
    <row r="84" spans="1:18" ht="12.75" x14ac:dyDescent="0.35">
      <c r="A84" s="233"/>
      <c r="B84" s="61"/>
      <c r="C84" s="116"/>
      <c r="D84" s="55"/>
      <c r="I84" s="6"/>
    </row>
    <row r="85" spans="1:18" collapsed="1" x14ac:dyDescent="0.35">
      <c r="A85" s="283" t="s">
        <v>417</v>
      </c>
      <c r="B85" s="284"/>
      <c r="C85" s="285"/>
      <c r="D85" s="285"/>
      <c r="E85" s="285"/>
      <c r="F85" s="285"/>
      <c r="G85" s="285"/>
      <c r="H85" s="285"/>
      <c r="I85" s="285"/>
      <c r="J85" s="285"/>
      <c r="K85" s="285"/>
      <c r="L85" s="285"/>
      <c r="M85" s="285"/>
      <c r="N85" s="285"/>
      <c r="O85" s="285"/>
      <c r="P85" s="285"/>
      <c r="Q85" s="285"/>
      <c r="R85" s="285"/>
    </row>
    <row r="86" spans="1:18" ht="12.75" hidden="1" outlineLevel="1" x14ac:dyDescent="0.35">
      <c r="A86" s="233"/>
      <c r="B86" s="61"/>
      <c r="C86" s="116"/>
      <c r="D86" s="55"/>
      <c r="I86" s="6"/>
      <c r="M86" s="207"/>
      <c r="N86" s="207"/>
      <c r="O86" s="207"/>
      <c r="P86" s="207"/>
      <c r="Q86" s="207"/>
      <c r="R86" s="207"/>
    </row>
    <row r="87" spans="1:18" ht="12.75" hidden="1" outlineLevel="1" x14ac:dyDescent="0.35">
      <c r="A87" s="233"/>
      <c r="B87" s="61"/>
      <c r="C87" s="116"/>
      <c r="D87" s="55"/>
      <c r="E87" s="7" t="s">
        <v>139</v>
      </c>
      <c r="F87" s="7" t="str">
        <f>INDEX(Validation!A4:A21, MATCH($F$88, Validation!B4:B21, 0))</f>
        <v>SES Water</v>
      </c>
      <c r="G87" s="7" t="s">
        <v>418</v>
      </c>
      <c r="I87" s="6"/>
      <c r="M87" s="207"/>
      <c r="N87" s="207"/>
      <c r="O87" s="207"/>
      <c r="P87" s="207"/>
      <c r="Q87" s="207"/>
      <c r="R87" s="207"/>
    </row>
    <row r="88" spans="1:18" ht="12.75" hidden="1" outlineLevel="1" x14ac:dyDescent="0.35">
      <c r="A88" s="233"/>
      <c r="B88" s="61"/>
      <c r="C88" s="116"/>
      <c r="D88" s="55"/>
      <c r="E88" s="7" t="s">
        <v>419</v>
      </c>
      <c r="F88" s="290" t="str">
        <f xml:space="preserve"> 'Inp_active PR24'!$A$4</f>
        <v>SES</v>
      </c>
      <c r="G88" s="7" t="s">
        <v>418</v>
      </c>
      <c r="I88" s="6"/>
      <c r="M88" s="207"/>
      <c r="N88" s="207"/>
      <c r="O88" s="207"/>
      <c r="P88" s="207"/>
      <c r="Q88" s="207"/>
      <c r="R88" s="207"/>
    </row>
    <row r="89" spans="1:18" ht="12.75" hidden="1" outlineLevel="1" x14ac:dyDescent="0.35">
      <c r="A89" s="233"/>
      <c r="B89" s="61"/>
      <c r="C89" s="116"/>
      <c r="D89" s="55"/>
      <c r="I89" s="6"/>
      <c r="M89" s="207"/>
      <c r="N89" s="207"/>
      <c r="O89" s="207"/>
      <c r="P89" s="207"/>
      <c r="Q89" s="207"/>
      <c r="R89" s="207"/>
    </row>
    <row r="90" spans="1:18" ht="12.75" hidden="1" outlineLevel="1" x14ac:dyDescent="0.35">
      <c r="A90" s="233"/>
      <c r="B90" s="61" t="s">
        <v>420</v>
      </c>
      <c r="C90" s="281"/>
      <c r="D90" s="55"/>
      <c r="I90" s="6"/>
    </row>
    <row r="91" spans="1:18" ht="12.75" hidden="1" outlineLevel="1" x14ac:dyDescent="0.35">
      <c r="A91" s="233"/>
      <c r="B91" s="61"/>
      <c r="C91" s="281"/>
      <c r="D91" s="55"/>
      <c r="E91" s="7" t="s">
        <v>245</v>
      </c>
      <c r="F91" s="290">
        <f>SUMIFS(InitialBalance!$D:$D, InitialBalance!$A:$A, InpR!$F$88, InitialBalance!$C:$C, InpR!$E91)</f>
        <v>6.8404376013101507</v>
      </c>
      <c r="G91" s="7" t="s">
        <v>295</v>
      </c>
      <c r="I91" s="6"/>
    </row>
    <row r="92" spans="1:18" ht="12.75" hidden="1" outlineLevel="1" x14ac:dyDescent="0.35">
      <c r="A92" s="233"/>
      <c r="B92" s="61"/>
      <c r="C92" s="281"/>
      <c r="D92" s="55"/>
      <c r="E92" s="7" t="s">
        <v>247</v>
      </c>
      <c r="F92" s="290">
        <f>SUMIFS(InitialBalance!$D:$D, InitialBalance!$A:$A, InpR!$F$88, InitialBalance!$C:$C, InpR!$E92)</f>
        <v>123.98967626241405</v>
      </c>
      <c r="G92" s="7" t="s">
        <v>295</v>
      </c>
      <c r="I92" s="6"/>
    </row>
    <row r="93" spans="1:18" ht="12.75" hidden="1" outlineLevel="1" x14ac:dyDescent="0.35">
      <c r="A93" s="233"/>
      <c r="B93" s="61"/>
      <c r="C93" s="281"/>
      <c r="D93" s="55"/>
      <c r="E93" s="7" t="s">
        <v>249</v>
      </c>
      <c r="F93" s="290">
        <f>SUMIFS(InitialBalance!$D:$D, InitialBalance!$A:$A, InpR!$F$88, InitialBalance!$C:$C, InpR!$E93)</f>
        <v>0</v>
      </c>
      <c r="G93" s="7" t="s">
        <v>295</v>
      </c>
      <c r="I93" s="6"/>
    </row>
    <row r="94" spans="1:18" ht="12.75" hidden="1" outlineLevel="1" x14ac:dyDescent="0.35">
      <c r="A94" s="233"/>
      <c r="B94" s="61"/>
      <c r="C94" s="281"/>
      <c r="D94" s="55"/>
      <c r="E94" s="7" t="s">
        <v>251</v>
      </c>
      <c r="F94" s="290">
        <f>SUMIFS(InitialBalance!$D:$D, InitialBalance!$A:$A, InpR!$F$88, InitialBalance!$C:$C, InpR!$E94)</f>
        <v>0</v>
      </c>
      <c r="G94" s="7" t="s">
        <v>295</v>
      </c>
      <c r="I94" s="6"/>
    </row>
    <row r="95" spans="1:18" ht="12.75" hidden="1" outlineLevel="1" x14ac:dyDescent="0.35">
      <c r="A95" s="233"/>
      <c r="B95" s="61"/>
      <c r="C95" s="281"/>
      <c r="D95" s="55"/>
      <c r="E95" s="7" t="s">
        <v>253</v>
      </c>
      <c r="F95" s="290">
        <f>SUMIFS(InitialBalance!$D:$D, InitialBalance!$A:$A, InpR!$F$88, InitialBalance!$C:$C, InpR!$E95)</f>
        <v>0</v>
      </c>
      <c r="G95" s="7" t="s">
        <v>295</v>
      </c>
      <c r="I95" s="6"/>
    </row>
    <row r="96" spans="1:18" ht="12.75" hidden="1" outlineLevel="1" x14ac:dyDescent="0.35">
      <c r="A96" s="233"/>
      <c r="B96" s="61"/>
      <c r="C96" s="116"/>
      <c r="D96" s="55"/>
      <c r="I96" s="6"/>
      <c r="M96" s="207"/>
      <c r="N96" s="207"/>
      <c r="O96" s="207"/>
      <c r="P96" s="207"/>
      <c r="Q96" s="207"/>
      <c r="R96" s="207"/>
    </row>
    <row r="97" spans="1:26" ht="12.75" hidden="1" outlineLevel="1" x14ac:dyDescent="0.35">
      <c r="A97" s="233"/>
      <c r="B97" s="61" t="s">
        <v>421</v>
      </c>
      <c r="C97" s="116"/>
      <c r="D97" s="55"/>
      <c r="I97" s="6"/>
    </row>
    <row r="98" spans="1:26" ht="12.75" hidden="1" outlineLevel="1" x14ac:dyDescent="0.35">
      <c r="A98" s="233"/>
      <c r="B98" s="61"/>
      <c r="C98" s="116"/>
      <c r="D98" s="55"/>
      <c r="E98" s="7" t="s">
        <v>255</v>
      </c>
      <c r="G98" s="7" t="s">
        <v>422</v>
      </c>
      <c r="I98" s="6"/>
      <c r="M98" s="240">
        <f>SUMIFS(RunOffRate!E:E,RunOffRate!$A:$A,InpR!$F$88,RunOffRate!$C:$C,InpR!$E98)</f>
        <v>6.9500000000000006E-2</v>
      </c>
      <c r="N98" s="240">
        <f>SUMIFS(RunOffRate!F:F,RunOffRate!$A:$A,InpR!$F$88,RunOffRate!$C:$C,InpR!$E98)</f>
        <v>6.9500000000000006E-2</v>
      </c>
      <c r="O98" s="240">
        <f>SUMIFS(RunOffRate!G:G,RunOffRate!$A:$A,InpR!$F$88,RunOffRate!$C:$C,InpR!$E98)</f>
        <v>6.9500000000000006E-2</v>
      </c>
      <c r="P98" s="240">
        <f>SUMIFS(RunOffRate!H:H,RunOffRate!$A:$A,InpR!$F$88,RunOffRate!$C:$C,InpR!$E98)</f>
        <v>6.9500000000000006E-2</v>
      </c>
      <c r="Q98" s="240">
        <f>SUMIFS(RunOffRate!I:I,RunOffRate!$A:$A,InpR!$F$88,RunOffRate!$C:$C,InpR!$E98)</f>
        <v>6.9500000000000006E-2</v>
      </c>
      <c r="R98" s="240"/>
    </row>
    <row r="99" spans="1:26" ht="12.75" hidden="1" outlineLevel="1" x14ac:dyDescent="0.35">
      <c r="A99" s="233"/>
      <c r="B99" s="61"/>
      <c r="C99" s="116"/>
      <c r="D99" s="55"/>
      <c r="E99" s="7" t="s">
        <v>257</v>
      </c>
      <c r="G99" s="7" t="s">
        <v>422</v>
      </c>
      <c r="I99" s="6"/>
      <c r="M99" s="240">
        <f>SUMIFS(RunOffRate!E:E,RunOffRate!$A:$A,InpR!$F$88,RunOffRate!$C:$C,InpR!$E99)</f>
        <v>6.9500000000000006E-2</v>
      </c>
      <c r="N99" s="240">
        <f>SUMIFS(RunOffRate!F:F,RunOffRate!$A:$A,InpR!$F$88,RunOffRate!$C:$C,InpR!$E99)</f>
        <v>6.9500000000000006E-2</v>
      </c>
      <c r="O99" s="240">
        <f>SUMIFS(RunOffRate!G:G,RunOffRate!$A:$A,InpR!$F$88,RunOffRate!$C:$C,InpR!$E99)</f>
        <v>6.9500000000000006E-2</v>
      </c>
      <c r="P99" s="240">
        <f>SUMIFS(RunOffRate!H:H,RunOffRate!$A:$A,InpR!$F$88,RunOffRate!$C:$C,InpR!$E99)</f>
        <v>6.9500000000000006E-2</v>
      </c>
      <c r="Q99" s="240">
        <f>SUMIFS(RunOffRate!I:I,RunOffRate!$A:$A,InpR!$F$88,RunOffRate!$C:$C,InpR!$E99)</f>
        <v>6.9500000000000006E-2</v>
      </c>
      <c r="R99" s="240"/>
    </row>
    <row r="100" spans="1:26" ht="12.75" hidden="1" outlineLevel="1" x14ac:dyDescent="0.35">
      <c r="A100" s="233"/>
      <c r="B100" s="61"/>
      <c r="C100" s="116"/>
      <c r="D100" s="55"/>
      <c r="E100" s="7" t="s">
        <v>259</v>
      </c>
      <c r="G100" s="7" t="s">
        <v>422</v>
      </c>
      <c r="I100" s="6"/>
      <c r="M100" s="240">
        <f>SUMIFS(RunOffRate!E:E,RunOffRate!$A:$A,InpR!$F$88,RunOffRate!$C:$C,InpR!$E100)</f>
        <v>0</v>
      </c>
      <c r="N100" s="240">
        <f>SUMIFS(RunOffRate!F:F,RunOffRate!$A:$A,InpR!$F$88,RunOffRate!$C:$C,InpR!$E100)</f>
        <v>0</v>
      </c>
      <c r="O100" s="240">
        <f>SUMIFS(RunOffRate!G:G,RunOffRate!$A:$A,InpR!$F$88,RunOffRate!$C:$C,InpR!$E100)</f>
        <v>0</v>
      </c>
      <c r="P100" s="240">
        <f>SUMIFS(RunOffRate!H:H,RunOffRate!$A:$A,InpR!$F$88,RunOffRate!$C:$C,InpR!$E100)</f>
        <v>0</v>
      </c>
      <c r="Q100" s="240">
        <f>SUMIFS(RunOffRate!I:I,RunOffRate!$A:$A,InpR!$F$88,RunOffRate!$C:$C,InpR!$E100)</f>
        <v>0</v>
      </c>
      <c r="R100" s="240"/>
    </row>
    <row r="101" spans="1:26" ht="12.75" hidden="1" outlineLevel="1" x14ac:dyDescent="0.35">
      <c r="A101" s="233"/>
      <c r="B101" s="61"/>
      <c r="C101" s="116"/>
      <c r="D101" s="55"/>
      <c r="E101" s="7" t="s">
        <v>261</v>
      </c>
      <c r="G101" s="7" t="s">
        <v>422</v>
      </c>
      <c r="I101" s="6"/>
      <c r="M101" s="240">
        <f>SUMIFS(RunOffRate!E:E,RunOffRate!$A:$A,InpR!$F$88,RunOffRate!$C:$C,InpR!$E101)</f>
        <v>0</v>
      </c>
      <c r="N101" s="240">
        <f>SUMIFS(RunOffRate!F:F,RunOffRate!$A:$A,InpR!$F$88,RunOffRate!$C:$C,InpR!$E101)</f>
        <v>0</v>
      </c>
      <c r="O101" s="240">
        <f>SUMIFS(RunOffRate!G:G,RunOffRate!$A:$A,InpR!$F$88,RunOffRate!$C:$C,InpR!$E101)</f>
        <v>0</v>
      </c>
      <c r="P101" s="240">
        <f>SUMIFS(RunOffRate!H:H,RunOffRate!$A:$A,InpR!$F$88,RunOffRate!$C:$C,InpR!$E101)</f>
        <v>0</v>
      </c>
      <c r="Q101" s="240">
        <f>SUMIFS(RunOffRate!I:I,RunOffRate!$A:$A,InpR!$F$88,RunOffRate!$C:$C,InpR!$E101)</f>
        <v>0</v>
      </c>
      <c r="R101" s="240"/>
    </row>
    <row r="102" spans="1:26" ht="12.75" hidden="1" outlineLevel="1" x14ac:dyDescent="0.35">
      <c r="A102" s="233"/>
      <c r="B102" s="61"/>
      <c r="C102" s="116"/>
      <c r="D102" s="55"/>
      <c r="E102" s="7" t="s">
        <v>263</v>
      </c>
      <c r="G102" s="7" t="s">
        <v>422</v>
      </c>
      <c r="I102" s="6"/>
      <c r="M102" s="240">
        <f>SUMIFS(RunOffRate!E:E,RunOffRate!$A:$A,InpR!$F$88,RunOffRate!$C:$C,InpR!$E102)</f>
        <v>0</v>
      </c>
      <c r="N102" s="240">
        <f>SUMIFS(RunOffRate!F:F,RunOffRate!$A:$A,InpR!$F$88,RunOffRate!$C:$C,InpR!$E102)</f>
        <v>0</v>
      </c>
      <c r="O102" s="240">
        <f>SUMIFS(RunOffRate!G:G,RunOffRate!$A:$A,InpR!$F$88,RunOffRate!$C:$C,InpR!$E102)</f>
        <v>0</v>
      </c>
      <c r="P102" s="240">
        <f>SUMIFS(RunOffRate!H:H,RunOffRate!$A:$A,InpR!$F$88,RunOffRate!$C:$C,InpR!$E102)</f>
        <v>0</v>
      </c>
      <c r="Q102" s="240">
        <f>SUMIFS(RunOffRate!I:I,RunOffRate!$A:$A,InpR!$F$88,RunOffRate!$C:$C,InpR!$E102)</f>
        <v>0</v>
      </c>
      <c r="R102" s="240"/>
    </row>
    <row r="103" spans="1:26" ht="12.75" hidden="1" outlineLevel="1" x14ac:dyDescent="0.35">
      <c r="A103" s="233"/>
      <c r="B103" s="61"/>
      <c r="C103" s="116"/>
      <c r="D103" s="55"/>
      <c r="I103" s="6"/>
      <c r="M103" s="207"/>
      <c r="N103" s="207"/>
      <c r="O103" s="207"/>
      <c r="P103" s="207"/>
      <c r="Q103" s="207"/>
      <c r="R103" s="207"/>
    </row>
    <row r="104" spans="1:26" ht="12.75" hidden="1" outlineLevel="1" x14ac:dyDescent="0.35">
      <c r="A104" s="233"/>
      <c r="B104" s="61" t="s">
        <v>423</v>
      </c>
      <c r="C104" s="281"/>
      <c r="D104" s="55"/>
      <c r="I104" s="6"/>
      <c r="M104" s="207"/>
      <c r="N104" s="207"/>
      <c r="O104" s="207"/>
      <c r="P104" s="207"/>
      <c r="Q104" s="207"/>
      <c r="R104" s="207"/>
    </row>
    <row r="105" spans="1:26" ht="12.75" hidden="1" outlineLevel="1" x14ac:dyDescent="0.35">
      <c r="A105" s="233"/>
      <c r="B105" s="61"/>
      <c r="C105" s="281"/>
      <c r="D105" s="55"/>
      <c r="E105" s="7" t="s">
        <v>265</v>
      </c>
      <c r="G105" s="7" t="s">
        <v>422</v>
      </c>
      <c r="I105" s="6"/>
      <c r="M105" s="240">
        <f>SUMIFS(RealRPIBasedWACC!E:E,RealRPIBasedWACC!$A:$A,InpR!$F$88,RealRPIBasedWACC!$C:$C,InpR!$E105)</f>
        <v>1.920357193840716E-2</v>
      </c>
      <c r="N105" s="240">
        <f>SUMIFS(RealRPIBasedWACC!F:F,RealRPIBasedWACC!$A:$A,InpR!$F$88,RealRPIBasedWACC!$C:$C,InpR!$E105)</f>
        <v>1.920357193840716E-2</v>
      </c>
      <c r="O105" s="240">
        <f>SUMIFS(RealRPIBasedWACC!G:G,RealRPIBasedWACC!$A:$A,InpR!$F$88,RealRPIBasedWACC!$C:$C,InpR!$E105)</f>
        <v>1.920357193840716E-2</v>
      </c>
      <c r="P105" s="240">
        <f>SUMIFS(RealRPIBasedWACC!H:H,RealRPIBasedWACC!$A:$A,InpR!$F$88,RealRPIBasedWACC!$C:$C,InpR!$E105)</f>
        <v>1.920357193840716E-2</v>
      </c>
      <c r="Q105" s="240">
        <f>SUMIFS(RealRPIBasedWACC!I:I,RealRPIBasedWACC!$A:$A,InpR!$F$88,RealRPIBasedWACC!$C:$C,InpR!$E105)</f>
        <v>1.920357193840716E-2</v>
      </c>
      <c r="R105" s="240"/>
      <c r="T105" s="7">
        <v>2.9195763820156317E-2</v>
      </c>
      <c r="U105" s="7">
        <v>2.9195763820156317E-2</v>
      </c>
      <c r="V105" s="7">
        <v>2.9195763820156317E-2</v>
      </c>
      <c r="W105" s="7">
        <v>2.9195763820156317E-2</v>
      </c>
      <c r="X105" s="7">
        <v>2.9195763820156317E-2</v>
      </c>
      <c r="Y105" s="7">
        <v>2.9195763820156317E-2</v>
      </c>
      <c r="Z105" s="7">
        <v>2.9195763820156317E-2</v>
      </c>
    </row>
    <row r="106" spans="1:26" ht="12.75" hidden="1" outlineLevel="1" x14ac:dyDescent="0.35">
      <c r="A106" s="233"/>
      <c r="B106" s="61"/>
      <c r="C106" s="281"/>
      <c r="D106" s="55"/>
      <c r="E106" s="7" t="s">
        <v>267</v>
      </c>
      <c r="G106" s="7" t="s">
        <v>422</v>
      </c>
      <c r="I106" s="6"/>
      <c r="M106" s="240">
        <f>SUMIFS(RealRPIBasedWACC!E:E,RealRPIBasedWACC!$A:$A,InpR!$F$88,RealRPIBasedWACC!$C:$C,InpR!$E106)</f>
        <v>1.920357193840716E-2</v>
      </c>
      <c r="N106" s="240">
        <f>SUMIFS(RealRPIBasedWACC!F:F,RealRPIBasedWACC!$A:$A,InpR!$F$88,RealRPIBasedWACC!$C:$C,InpR!$E106)</f>
        <v>1.920357193840716E-2</v>
      </c>
      <c r="O106" s="240">
        <f>SUMIFS(RealRPIBasedWACC!G:G,RealRPIBasedWACC!$A:$A,InpR!$F$88,RealRPIBasedWACC!$C:$C,InpR!$E106)</f>
        <v>1.920357193840716E-2</v>
      </c>
      <c r="P106" s="240">
        <f>SUMIFS(RealRPIBasedWACC!H:H,RealRPIBasedWACC!$A:$A,InpR!$F$88,RealRPIBasedWACC!$C:$C,InpR!$E106)</f>
        <v>1.920357193840716E-2</v>
      </c>
      <c r="Q106" s="240">
        <f>SUMIFS(RealRPIBasedWACC!I:I,RealRPIBasedWACC!$A:$A,InpR!$F$88,RealRPIBasedWACC!$C:$C,InpR!$E106)</f>
        <v>1.920357193840716E-2</v>
      </c>
      <c r="R106" s="240"/>
    </row>
    <row r="107" spans="1:26" ht="12.75" hidden="1" outlineLevel="1" x14ac:dyDescent="0.35">
      <c r="A107" s="233"/>
      <c r="B107" s="61"/>
      <c r="C107" s="281"/>
      <c r="D107" s="55"/>
      <c r="E107" s="7" t="s">
        <v>269</v>
      </c>
      <c r="G107" s="7" t="s">
        <v>422</v>
      </c>
      <c r="I107" s="6"/>
      <c r="M107" s="240">
        <f>SUMIFS(RealRPIBasedWACC!E:E,RealRPIBasedWACC!$A:$A,InpR!$F$88,RealRPIBasedWACC!$C:$C,InpR!$E107)</f>
        <v>1.920357193840716E-2</v>
      </c>
      <c r="N107" s="240">
        <f>SUMIFS(RealRPIBasedWACC!F:F,RealRPIBasedWACC!$A:$A,InpR!$F$88,RealRPIBasedWACC!$C:$C,InpR!$E107)</f>
        <v>1.920357193840716E-2</v>
      </c>
      <c r="O107" s="240">
        <f>SUMIFS(RealRPIBasedWACC!G:G,RealRPIBasedWACC!$A:$A,InpR!$F$88,RealRPIBasedWACC!$C:$C,InpR!$E107)</f>
        <v>1.920357193840716E-2</v>
      </c>
      <c r="P107" s="240">
        <f>SUMIFS(RealRPIBasedWACC!H:H,RealRPIBasedWACC!$A:$A,InpR!$F$88,RealRPIBasedWACC!$C:$C,InpR!$E107)</f>
        <v>1.920357193840716E-2</v>
      </c>
      <c r="Q107" s="240">
        <f>SUMIFS(RealRPIBasedWACC!I:I,RealRPIBasedWACC!$A:$A,InpR!$F$88,RealRPIBasedWACC!$C:$C,InpR!$E107)</f>
        <v>1.920357193840716E-2</v>
      </c>
      <c r="R107" s="240"/>
    </row>
    <row r="108" spans="1:26" ht="12.75" hidden="1" outlineLevel="1" x14ac:dyDescent="0.35">
      <c r="A108" s="233"/>
      <c r="B108" s="61"/>
      <c r="C108" s="281"/>
      <c r="D108" s="55"/>
      <c r="E108" s="7" t="s">
        <v>271</v>
      </c>
      <c r="G108" s="7" t="s">
        <v>422</v>
      </c>
      <c r="I108" s="6"/>
      <c r="M108" s="240">
        <f>SUMIFS(RealRPIBasedWACC!E:E,RealRPIBasedWACC!$A:$A,InpR!$F$88,RealRPIBasedWACC!$C:$C,InpR!$E108)</f>
        <v>1.920357193840716E-2</v>
      </c>
      <c r="N108" s="240">
        <f>SUMIFS(RealRPIBasedWACC!F:F,RealRPIBasedWACC!$A:$A,InpR!$F$88,RealRPIBasedWACC!$C:$C,InpR!$E108)</f>
        <v>1.920357193840716E-2</v>
      </c>
      <c r="O108" s="240">
        <f>SUMIFS(RealRPIBasedWACC!G:G,RealRPIBasedWACC!$A:$A,InpR!$F$88,RealRPIBasedWACC!$C:$C,InpR!$E108)</f>
        <v>1.920357193840716E-2</v>
      </c>
      <c r="P108" s="240">
        <f>SUMIFS(RealRPIBasedWACC!H:H,RealRPIBasedWACC!$A:$A,InpR!$F$88,RealRPIBasedWACC!$C:$C,InpR!$E108)</f>
        <v>1.920357193840716E-2</v>
      </c>
      <c r="Q108" s="240">
        <f>SUMIFS(RealRPIBasedWACC!I:I,RealRPIBasedWACC!$A:$A,InpR!$F$88,RealRPIBasedWACC!$C:$C,InpR!$E108)</f>
        <v>1.920357193840716E-2</v>
      </c>
      <c r="R108" s="240"/>
    </row>
    <row r="109" spans="1:26" ht="12.75" hidden="1" outlineLevel="1" x14ac:dyDescent="0.35">
      <c r="A109" s="233"/>
      <c r="B109" s="61"/>
      <c r="C109" s="281"/>
      <c r="D109" s="55"/>
      <c r="E109" s="7" t="s">
        <v>273</v>
      </c>
      <c r="G109" s="7" t="s">
        <v>422</v>
      </c>
      <c r="I109" s="6"/>
      <c r="M109" s="240">
        <f>SUMIFS(RealRPIBasedWACC!E:E,RealRPIBasedWACC!$A:$A,InpR!$F$88,RealRPIBasedWACC!$C:$C,InpR!$E109)</f>
        <v>1.920357193840716E-2</v>
      </c>
      <c r="N109" s="240">
        <f>SUMIFS(RealRPIBasedWACC!F:F,RealRPIBasedWACC!$A:$A,InpR!$F$88,RealRPIBasedWACC!$C:$C,InpR!$E109)</f>
        <v>1.920357193840716E-2</v>
      </c>
      <c r="O109" s="240">
        <f>SUMIFS(RealRPIBasedWACC!G:G,RealRPIBasedWACC!$A:$A,InpR!$F$88,RealRPIBasedWACC!$C:$C,InpR!$E109)</f>
        <v>1.920357193840716E-2</v>
      </c>
      <c r="P109" s="240">
        <f>SUMIFS(RealRPIBasedWACC!H:H,RealRPIBasedWACC!$A:$A,InpR!$F$88,RealRPIBasedWACC!$C:$C,InpR!$E109)</f>
        <v>1.920357193840716E-2</v>
      </c>
      <c r="Q109" s="240">
        <f>SUMIFS(RealRPIBasedWACC!I:I,RealRPIBasedWACC!$A:$A,InpR!$F$88,RealRPIBasedWACC!$C:$C,InpR!$E109)</f>
        <v>1.920357193840716E-2</v>
      </c>
      <c r="R109" s="240"/>
    </row>
    <row r="110" spans="1:26" ht="12.75" hidden="1" outlineLevel="1" x14ac:dyDescent="0.35">
      <c r="A110" s="233"/>
      <c r="B110" s="61"/>
      <c r="C110" s="116"/>
      <c r="D110" s="55"/>
      <c r="I110" s="6"/>
      <c r="M110" s="207"/>
      <c r="N110" s="207"/>
      <c r="O110" s="207"/>
      <c r="P110" s="207"/>
      <c r="Q110" s="207"/>
      <c r="R110" s="207"/>
    </row>
    <row r="111" spans="1:26" ht="12.75" hidden="1" outlineLevel="1" x14ac:dyDescent="0.35">
      <c r="A111" s="233"/>
      <c r="B111" s="61" t="s">
        <v>424</v>
      </c>
      <c r="C111" s="116"/>
      <c r="D111" s="55"/>
      <c r="I111" s="6"/>
      <c r="M111" s="207"/>
      <c r="N111" s="207"/>
      <c r="O111" s="207"/>
      <c r="P111" s="207"/>
      <c r="Q111" s="207"/>
      <c r="R111" s="207"/>
    </row>
    <row r="112" spans="1:26" ht="12.75" hidden="1" outlineLevel="1" x14ac:dyDescent="0.35">
      <c r="A112" s="233"/>
      <c r="B112" s="61"/>
      <c r="C112" s="116"/>
      <c r="D112" s="55"/>
      <c r="E112" s="7" t="s">
        <v>275</v>
      </c>
      <c r="G112" s="7" t="s">
        <v>422</v>
      </c>
      <c r="I112" s="6"/>
      <c r="M112" s="240">
        <f>SUMIFS(RealCPIHBasedWACC!E:E,RealCPIHBasedWACC!$A:$A,InpR!$F$88,RealCPIHBasedWACC!$C:$C,InpR!$E112)</f>
        <v>2.9195763820156317E-2</v>
      </c>
      <c r="N112" s="240">
        <f>SUMIFS(RealCPIHBasedWACC!F:F,RealCPIHBasedWACC!$A:$A,InpR!$F$88,RealCPIHBasedWACC!$C:$C,InpR!$E112)</f>
        <v>2.9195763820156317E-2</v>
      </c>
      <c r="O112" s="240">
        <f>SUMIFS(RealCPIHBasedWACC!G:G,RealCPIHBasedWACC!$A:$A,InpR!$F$88,RealCPIHBasedWACC!$C:$C,InpR!$E112)</f>
        <v>2.9195763820156317E-2</v>
      </c>
      <c r="P112" s="240">
        <f>SUMIFS(RealCPIHBasedWACC!H:H,RealCPIHBasedWACC!$A:$A,InpR!$F$88,RealCPIHBasedWACC!$C:$C,InpR!$E112)</f>
        <v>2.9195763820156317E-2</v>
      </c>
      <c r="Q112" s="240">
        <f>SUMIFS(RealCPIHBasedWACC!I:I,RealCPIHBasedWACC!$A:$A,InpR!$F$88,RealCPIHBasedWACC!$C:$C,InpR!$E112)</f>
        <v>2.9195763820156317E-2</v>
      </c>
      <c r="R112" s="240"/>
      <c r="T112" s="7">
        <v>2.9195763820156317E-2</v>
      </c>
      <c r="U112" s="7">
        <v>2.9195763820156317E-2</v>
      </c>
      <c r="V112" s="7">
        <v>2.9195763820156317E-2</v>
      </c>
      <c r="W112" s="7">
        <v>2.9195763820156317E-2</v>
      </c>
      <c r="X112" s="7">
        <v>2.9195763820156317E-2</v>
      </c>
      <c r="Y112" s="7">
        <v>2.9195763820156317E-2</v>
      </c>
      <c r="Z112" s="7">
        <v>2.9195763820156317E-2</v>
      </c>
    </row>
    <row r="113" spans="1:18" ht="12.75" hidden="1" outlineLevel="1" x14ac:dyDescent="0.35">
      <c r="A113" s="233"/>
      <c r="B113" s="61"/>
      <c r="C113" s="116"/>
      <c r="D113" s="55"/>
      <c r="E113" s="7" t="s">
        <v>277</v>
      </c>
      <c r="G113" s="7" t="s">
        <v>422</v>
      </c>
      <c r="I113" s="6"/>
      <c r="M113" s="240">
        <f>SUMIFS(RealCPIHBasedWACC!E:E,RealCPIHBasedWACC!$A:$A,InpR!$F$88,RealCPIHBasedWACC!$C:$C,InpR!$E113)</f>
        <v>2.9195763820156317E-2</v>
      </c>
      <c r="N113" s="240">
        <f>SUMIFS(RealCPIHBasedWACC!F:F,RealCPIHBasedWACC!$A:$A,InpR!$F$88,RealCPIHBasedWACC!$C:$C,InpR!$E113)</f>
        <v>2.9195763820156317E-2</v>
      </c>
      <c r="O113" s="240">
        <f>SUMIFS(RealCPIHBasedWACC!G:G,RealCPIHBasedWACC!$A:$A,InpR!$F$88,RealCPIHBasedWACC!$C:$C,InpR!$E113)</f>
        <v>2.9195763820156317E-2</v>
      </c>
      <c r="P113" s="240">
        <f>SUMIFS(RealCPIHBasedWACC!H:H,RealCPIHBasedWACC!$A:$A,InpR!$F$88,RealCPIHBasedWACC!$C:$C,InpR!$E113)</f>
        <v>2.9195763820156317E-2</v>
      </c>
      <c r="Q113" s="240">
        <f>SUMIFS(RealCPIHBasedWACC!I:I,RealCPIHBasedWACC!$A:$A,InpR!$F$88,RealCPIHBasedWACC!$C:$C,InpR!$E113)</f>
        <v>2.9195763820156317E-2</v>
      </c>
      <c r="R113" s="240"/>
    </row>
    <row r="114" spans="1:18" ht="12.75" hidden="1" outlineLevel="1" x14ac:dyDescent="0.35">
      <c r="A114" s="233"/>
      <c r="B114" s="61"/>
      <c r="C114" s="116"/>
      <c r="D114" s="55"/>
      <c r="E114" s="7" t="s">
        <v>279</v>
      </c>
      <c r="G114" s="7" t="s">
        <v>422</v>
      </c>
      <c r="I114" s="6"/>
      <c r="M114" s="240">
        <f>SUMIFS(RealCPIHBasedWACC!E:E,RealCPIHBasedWACC!$A:$A,InpR!$F$88,RealCPIHBasedWACC!$C:$C,InpR!$E114)</f>
        <v>2.9195763820156317E-2</v>
      </c>
      <c r="N114" s="240">
        <f>SUMIFS(RealCPIHBasedWACC!F:F,RealCPIHBasedWACC!$A:$A,InpR!$F$88,RealCPIHBasedWACC!$C:$C,InpR!$E114)</f>
        <v>2.9195763820156317E-2</v>
      </c>
      <c r="O114" s="240">
        <f>SUMIFS(RealCPIHBasedWACC!G:G,RealCPIHBasedWACC!$A:$A,InpR!$F$88,RealCPIHBasedWACC!$C:$C,InpR!$E114)</f>
        <v>2.9195763820156317E-2</v>
      </c>
      <c r="P114" s="240">
        <f>SUMIFS(RealCPIHBasedWACC!H:H,RealCPIHBasedWACC!$A:$A,InpR!$F$88,RealCPIHBasedWACC!$C:$C,InpR!$E114)</f>
        <v>2.9195763820156317E-2</v>
      </c>
      <c r="Q114" s="240">
        <f>SUMIFS(RealCPIHBasedWACC!I:I,RealCPIHBasedWACC!$A:$A,InpR!$F$88,RealCPIHBasedWACC!$C:$C,InpR!$E114)</f>
        <v>2.9195763820156317E-2</v>
      </c>
      <c r="R114" s="240"/>
    </row>
    <row r="115" spans="1:18" ht="12.75" hidden="1" outlineLevel="1" x14ac:dyDescent="0.35">
      <c r="A115" s="233"/>
      <c r="B115" s="61"/>
      <c r="C115" s="116"/>
      <c r="D115" s="55"/>
      <c r="E115" s="7" t="s">
        <v>281</v>
      </c>
      <c r="G115" s="7" t="s">
        <v>422</v>
      </c>
      <c r="I115" s="6"/>
      <c r="M115" s="240">
        <f>SUMIFS(RealCPIHBasedWACC!E:E,RealCPIHBasedWACC!$A:$A,InpR!$F$88,RealCPIHBasedWACC!$C:$C,InpR!$E115)</f>
        <v>2.9195763820156317E-2</v>
      </c>
      <c r="N115" s="240">
        <f>SUMIFS(RealCPIHBasedWACC!F:F,RealCPIHBasedWACC!$A:$A,InpR!$F$88,RealCPIHBasedWACC!$C:$C,InpR!$E115)</f>
        <v>2.9195763820156317E-2</v>
      </c>
      <c r="O115" s="240">
        <f>SUMIFS(RealCPIHBasedWACC!G:G,RealCPIHBasedWACC!$A:$A,InpR!$F$88,RealCPIHBasedWACC!$C:$C,InpR!$E115)</f>
        <v>2.9195763820156317E-2</v>
      </c>
      <c r="P115" s="240">
        <f>SUMIFS(RealCPIHBasedWACC!H:H,RealCPIHBasedWACC!$A:$A,InpR!$F$88,RealCPIHBasedWACC!$C:$C,InpR!$E115)</f>
        <v>2.9195763820156317E-2</v>
      </c>
      <c r="Q115" s="240">
        <f>SUMIFS(RealCPIHBasedWACC!I:I,RealCPIHBasedWACC!$A:$A,InpR!$F$88,RealCPIHBasedWACC!$C:$C,InpR!$E115)</f>
        <v>2.9195763820156317E-2</v>
      </c>
      <c r="R115" s="240"/>
    </row>
    <row r="116" spans="1:18" ht="12.75" hidden="1" outlineLevel="1" x14ac:dyDescent="0.35">
      <c r="A116" s="233"/>
      <c r="B116" s="61"/>
      <c r="C116" s="116"/>
      <c r="D116" s="55"/>
      <c r="E116" s="7" t="s">
        <v>283</v>
      </c>
      <c r="G116" s="7" t="s">
        <v>422</v>
      </c>
      <c r="I116" s="6"/>
      <c r="M116" s="240">
        <f>SUMIFS(RealCPIHBasedWACC!E:E,RealCPIHBasedWACC!$A:$A,InpR!$F$88,RealCPIHBasedWACC!$C:$C,InpR!$E116)</f>
        <v>2.9195763820156317E-2</v>
      </c>
      <c r="N116" s="240">
        <f>SUMIFS(RealCPIHBasedWACC!F:F,RealCPIHBasedWACC!$A:$A,InpR!$F$88,RealCPIHBasedWACC!$C:$C,InpR!$E116)</f>
        <v>2.9195763820156317E-2</v>
      </c>
      <c r="O116" s="240">
        <f>SUMIFS(RealCPIHBasedWACC!G:G,RealCPIHBasedWACC!$A:$A,InpR!$F$88,RealCPIHBasedWACC!$C:$C,InpR!$E116)</f>
        <v>2.9195763820156317E-2</v>
      </c>
      <c r="P116" s="240">
        <f>SUMIFS(RealCPIHBasedWACC!H:H,RealCPIHBasedWACC!$A:$A,InpR!$F$88,RealCPIHBasedWACC!$C:$C,InpR!$E116)</f>
        <v>2.9195763820156317E-2</v>
      </c>
      <c r="Q116" s="240">
        <f>SUMIFS(RealCPIHBasedWACC!I:I,RealCPIHBasedWACC!$A:$A,InpR!$F$88,RealCPIHBasedWACC!$C:$C,InpR!$E116)</f>
        <v>2.9195763820156317E-2</v>
      </c>
      <c r="R116" s="240"/>
    </row>
    <row r="117" spans="1:18" ht="12.75" hidden="1" outlineLevel="1" x14ac:dyDescent="0.35">
      <c r="A117" s="233"/>
      <c r="B117" s="61"/>
      <c r="C117" s="116"/>
      <c r="D117" s="55"/>
      <c r="I117" s="6"/>
      <c r="M117" s="207"/>
      <c r="N117" s="207"/>
      <c r="O117" s="207"/>
      <c r="P117" s="207"/>
      <c r="Q117" s="207"/>
      <c r="R117" s="207"/>
    </row>
    <row r="118" spans="1:18" ht="12.75" hidden="1" outlineLevel="1" x14ac:dyDescent="0.35">
      <c r="A118" s="233"/>
      <c r="B118" s="61" t="s">
        <v>425</v>
      </c>
      <c r="C118" s="281"/>
      <c r="D118" s="55"/>
      <c r="I118" s="6"/>
    </row>
    <row r="119" spans="1:18" ht="12.75" hidden="1" outlineLevel="1" x14ac:dyDescent="0.35">
      <c r="A119" s="233"/>
      <c r="B119" s="61"/>
      <c r="C119" s="281"/>
      <c r="D119" s="55"/>
      <c r="E119" s="7" t="s">
        <v>317</v>
      </c>
      <c r="F119" s="290">
        <f>SUMIFS(BYR!$G:$G, BYR!$A:$A, InpR!$F$88, BYR!$C:$C, InpR!$E119)</f>
        <v>2.3683801907484901E-2</v>
      </c>
      <c r="G119" s="7" t="s">
        <v>295</v>
      </c>
      <c r="I119" s="6"/>
    </row>
    <row r="120" spans="1:18" ht="12.75" hidden="1" outlineLevel="1" x14ac:dyDescent="0.35">
      <c r="A120" s="233"/>
      <c r="B120" s="61"/>
      <c r="C120" s="281"/>
      <c r="D120" s="55"/>
      <c r="E120" s="7" t="s">
        <v>319</v>
      </c>
      <c r="F120" s="290">
        <f>SUMIFS(BYR!$G:$G, BYR!$A:$A, InpR!$F$88, BYR!$C:$C, InpR!$E120)</f>
        <v>0.42929226203450099</v>
      </c>
      <c r="G120" s="7" t="s">
        <v>295</v>
      </c>
      <c r="I120" s="6"/>
    </row>
    <row r="121" spans="1:18" ht="12.75" hidden="1" outlineLevel="1" x14ac:dyDescent="0.35">
      <c r="A121" s="233"/>
      <c r="B121" s="61"/>
      <c r="C121" s="281"/>
      <c r="D121" s="55"/>
      <c r="E121" s="7" t="s">
        <v>321</v>
      </c>
      <c r="F121" s="290">
        <f>SUMIFS(BYR!$G:$G, BYR!$A:$A, InpR!$F$88, BYR!$C:$C, InpR!$E121)</f>
        <v>0</v>
      </c>
      <c r="G121" s="7" t="s">
        <v>295</v>
      </c>
      <c r="I121" s="6"/>
    </row>
    <row r="122" spans="1:18" ht="12.75" hidden="1" outlineLevel="1" x14ac:dyDescent="0.35">
      <c r="A122" s="233"/>
      <c r="B122" s="61"/>
      <c r="C122" s="281"/>
      <c r="D122" s="55"/>
      <c r="E122" s="7" t="s">
        <v>323</v>
      </c>
      <c r="F122" s="290">
        <f>SUMIFS(BYR!$G:$G, BYR!$A:$A, InpR!$F$88, BYR!$C:$C, InpR!$E122)</f>
        <v>0</v>
      </c>
      <c r="G122" s="7" t="s">
        <v>295</v>
      </c>
      <c r="I122" s="6"/>
    </row>
    <row r="123" spans="1:18" ht="12.75" hidden="1" outlineLevel="1" x14ac:dyDescent="0.35">
      <c r="A123" s="233"/>
      <c r="B123" s="61"/>
      <c r="C123" s="281"/>
      <c r="D123" s="55"/>
      <c r="E123" s="7" t="s">
        <v>325</v>
      </c>
      <c r="F123" s="290">
        <f>SUMIFS(BYR!$G:$G, BYR!$A:$A, InpR!$F$88, BYR!$C:$C, InpR!$E123)</f>
        <v>0</v>
      </c>
      <c r="G123" s="7" t="s">
        <v>295</v>
      </c>
      <c r="I123" s="6"/>
    </row>
    <row r="124" spans="1:18" ht="12.75" x14ac:dyDescent="0.35">
      <c r="A124" s="233"/>
      <c r="B124" s="61"/>
      <c r="C124" s="116"/>
      <c r="D124" s="55"/>
    </row>
    <row r="125" spans="1:18" collapsed="1" x14ac:dyDescent="0.35">
      <c r="A125" s="283" t="s">
        <v>426</v>
      </c>
      <c r="B125" s="284"/>
      <c r="C125" s="285"/>
      <c r="D125" s="285"/>
      <c r="E125" s="285"/>
      <c r="F125" s="285"/>
      <c r="G125" s="285"/>
      <c r="H125" s="285"/>
      <c r="I125" s="285"/>
      <c r="J125" s="285"/>
      <c r="K125" s="285"/>
      <c r="L125" s="285"/>
      <c r="M125" s="285"/>
      <c r="N125" s="285"/>
      <c r="O125" s="285"/>
      <c r="P125" s="285"/>
      <c r="Q125" s="285"/>
      <c r="R125" s="285"/>
    </row>
    <row r="126" spans="1:18" ht="12.75" hidden="1" outlineLevel="1" x14ac:dyDescent="0.35">
      <c r="A126" s="233"/>
      <c r="B126" s="61"/>
      <c r="C126" s="116"/>
      <c r="D126" s="55"/>
    </row>
    <row r="127" spans="1:18" ht="12.75" hidden="1" outlineLevel="1" x14ac:dyDescent="0.35">
      <c r="A127" s="233"/>
      <c r="B127" s="61" t="s">
        <v>427</v>
      </c>
      <c r="C127" s="116"/>
      <c r="D127" s="55"/>
    </row>
    <row r="128" spans="1:18" ht="12.75" hidden="1" outlineLevel="1" x14ac:dyDescent="0.35">
      <c r="A128" s="233"/>
      <c r="B128" s="61"/>
      <c r="C128" s="116"/>
      <c r="D128" s="55"/>
      <c r="E128" s="7" t="s">
        <v>428</v>
      </c>
      <c r="F128" s="100">
        <v>1E-3</v>
      </c>
      <c r="G128" s="7" t="s">
        <v>429</v>
      </c>
    </row>
    <row r="129" spans="1:27" ht="12.75" hidden="1" outlineLevel="1" x14ac:dyDescent="0.35">
      <c r="A129" s="233"/>
      <c r="B129" s="61"/>
      <c r="C129" s="116"/>
      <c r="D129" s="55"/>
      <c r="E129" s="7" t="s">
        <v>430</v>
      </c>
      <c r="F129" s="100">
        <v>1E-3</v>
      </c>
      <c r="G129" s="7" t="s">
        <v>429</v>
      </c>
    </row>
    <row r="130" spans="1:27" ht="12.75" hidden="1" outlineLevel="1" x14ac:dyDescent="0.35">
      <c r="A130" s="233"/>
      <c r="B130" s="61"/>
      <c r="C130" s="116"/>
      <c r="D130" s="55"/>
    </row>
    <row r="131" spans="1:27" ht="12.75" x14ac:dyDescent="0.35">
      <c r="A131" s="233"/>
      <c r="B131" s="61"/>
      <c r="C131" s="116"/>
      <c r="D131" s="55"/>
    </row>
    <row r="132" spans="1:27" s="161" customFormat="1" ht="12.75" x14ac:dyDescent="0.35">
      <c r="A132" s="294"/>
      <c r="B132" s="158"/>
      <c r="C132" s="159"/>
      <c r="D132" s="160"/>
    </row>
    <row r="133" spans="1:27" ht="12.6" customHeight="1" x14ac:dyDescent="0.35">
      <c r="B133" s="61"/>
      <c r="C133" s="116"/>
      <c r="D133" s="55"/>
    </row>
    <row r="134" spans="1:27" hidden="1" x14ac:dyDescent="0.35">
      <c r="A134" s="50"/>
      <c r="B134" s="188"/>
      <c r="C134" s="189"/>
      <c r="D134" s="190"/>
    </row>
    <row r="135" spans="1:27" hidden="1" x14ac:dyDescent="0.35">
      <c r="B135" s="61"/>
      <c r="C135" s="116"/>
      <c r="D135" s="55"/>
    </row>
    <row r="136" spans="1:27" hidden="1" x14ac:dyDescent="0.35">
      <c r="A136" s="50"/>
      <c r="B136" s="188"/>
      <c r="C136" s="189"/>
      <c r="D136" s="190"/>
    </row>
    <row r="137" spans="1:27" hidden="1" x14ac:dyDescent="0.35">
      <c r="B137" s="61"/>
      <c r="C137" s="116"/>
      <c r="D137" s="55"/>
      <c r="M137" s="206"/>
      <c r="N137" s="206"/>
      <c r="O137" s="206"/>
      <c r="P137" s="206"/>
      <c r="Q137" s="206"/>
    </row>
    <row r="138" spans="1:27" s="172" customFormat="1" hidden="1" x14ac:dyDescent="0.35">
      <c r="A138" s="173"/>
      <c r="B138" s="174"/>
      <c r="C138" s="175"/>
      <c r="D138" s="176"/>
      <c r="T138" s="177"/>
      <c r="U138" s="177"/>
      <c r="V138" s="177"/>
      <c r="W138" s="177"/>
      <c r="X138" s="177"/>
      <c r="Y138" s="177"/>
      <c r="Z138" s="177"/>
      <c r="AA138" s="177"/>
    </row>
    <row r="139" spans="1:27" hidden="1" x14ac:dyDescent="0.35">
      <c r="B139" s="61"/>
      <c r="C139" s="116"/>
      <c r="D139" s="55"/>
    </row>
    <row r="140" spans="1:27" hidden="1" x14ac:dyDescent="0.35">
      <c r="B140" s="61"/>
      <c r="C140" s="116"/>
      <c r="D140" s="55"/>
    </row>
    <row r="141" spans="1:27" hidden="1" x14ac:dyDescent="0.35">
      <c r="B141" s="61"/>
      <c r="C141" s="116"/>
      <c r="D141" s="55"/>
    </row>
    <row r="142" spans="1:27" hidden="1" x14ac:dyDescent="0.35">
      <c r="B142" s="61"/>
      <c r="C142" s="116"/>
      <c r="D142" s="55"/>
    </row>
    <row r="143" spans="1:27" hidden="1" x14ac:dyDescent="0.35">
      <c r="B143" s="61"/>
      <c r="C143" s="116"/>
      <c r="D143" s="55"/>
    </row>
    <row r="144" spans="1:27" hidden="1" x14ac:dyDescent="0.35">
      <c r="B144" s="61"/>
      <c r="C144" s="116"/>
      <c r="D144" s="55"/>
    </row>
    <row r="145" spans="2:4" hidden="1" x14ac:dyDescent="0.35">
      <c r="B145" s="61"/>
      <c r="C145" s="116"/>
      <c r="D145" s="55"/>
    </row>
    <row r="146" spans="2:4" hidden="1" x14ac:dyDescent="0.35">
      <c r="B146" s="61"/>
      <c r="C146" s="116"/>
      <c r="D146" s="55"/>
    </row>
    <row r="147" spans="2:4" hidden="1" x14ac:dyDescent="0.35">
      <c r="B147" s="61"/>
      <c r="C147" s="116"/>
      <c r="D147" s="55"/>
    </row>
    <row r="148" spans="2:4" hidden="1" x14ac:dyDescent="0.35">
      <c r="B148" s="61"/>
      <c r="C148" s="116"/>
      <c r="D148" s="55"/>
    </row>
    <row r="149" spans="2:4" hidden="1" x14ac:dyDescent="0.35">
      <c r="B149" s="61"/>
      <c r="C149" s="116"/>
      <c r="D149" s="55"/>
    </row>
    <row r="150" spans="2:4" hidden="1" x14ac:dyDescent="0.35">
      <c r="B150" s="61"/>
      <c r="C150" s="116"/>
      <c r="D150" s="55"/>
    </row>
    <row r="151" spans="2:4" hidden="1" x14ac:dyDescent="0.35">
      <c r="B151" s="61"/>
      <c r="C151" s="116"/>
      <c r="D151" s="55"/>
    </row>
    <row r="152" spans="2:4" hidden="1" x14ac:dyDescent="0.35">
      <c r="B152" s="61"/>
      <c r="C152" s="116"/>
      <c r="D152" s="55"/>
    </row>
    <row r="153" spans="2:4" hidden="1" x14ac:dyDescent="0.35">
      <c r="B153" s="61"/>
      <c r="C153" s="116"/>
      <c r="D153" s="55"/>
    </row>
    <row r="154" spans="2:4" hidden="1" x14ac:dyDescent="0.35">
      <c r="B154" s="61"/>
      <c r="C154" s="116"/>
      <c r="D154" s="55"/>
    </row>
    <row r="155" spans="2:4" hidden="1" x14ac:dyDescent="0.35">
      <c r="B155" s="61"/>
      <c r="C155" s="116"/>
      <c r="D155" s="55"/>
    </row>
    <row r="156" spans="2:4" hidden="1" x14ac:dyDescent="0.35">
      <c r="B156" s="61"/>
      <c r="C156" s="116"/>
      <c r="D156" s="55"/>
    </row>
    <row r="157" spans="2:4" hidden="1" x14ac:dyDescent="0.35">
      <c r="B157" s="61"/>
      <c r="C157" s="116"/>
      <c r="D157" s="55"/>
    </row>
    <row r="158" spans="2:4" hidden="1" x14ac:dyDescent="0.35">
      <c r="B158" s="61"/>
      <c r="C158" s="116"/>
      <c r="D158" s="55"/>
    </row>
    <row r="159" spans="2:4" hidden="1" x14ac:dyDescent="0.35">
      <c r="B159" s="61"/>
      <c r="C159" s="116"/>
      <c r="D159" s="55"/>
    </row>
    <row r="160" spans="2:4" hidden="1" x14ac:dyDescent="0.35">
      <c r="B160" s="61"/>
      <c r="C160" s="116"/>
      <c r="D160" s="55"/>
    </row>
    <row r="161" spans="2:4" hidden="1" x14ac:dyDescent="0.35">
      <c r="B161" s="61"/>
      <c r="C161" s="116"/>
      <c r="D161" s="55"/>
    </row>
    <row r="162" spans="2:4" hidden="1" x14ac:dyDescent="0.35">
      <c r="B162" s="61"/>
      <c r="C162" s="116"/>
      <c r="D162" s="55"/>
    </row>
    <row r="163" spans="2:4" hidden="1" x14ac:dyDescent="0.35">
      <c r="B163" s="61"/>
      <c r="C163" s="116"/>
      <c r="D163" s="55"/>
    </row>
    <row r="164" spans="2:4" hidden="1" x14ac:dyDescent="0.35">
      <c r="B164" s="61"/>
      <c r="C164" s="116"/>
      <c r="D164" s="55"/>
    </row>
    <row r="165" spans="2:4" hidden="1" x14ac:dyDescent="0.35">
      <c r="B165" s="61"/>
      <c r="C165" s="116"/>
      <c r="D165" s="55"/>
    </row>
    <row r="166" spans="2:4" hidden="1" x14ac:dyDescent="0.35">
      <c r="B166" s="61"/>
      <c r="C166" s="116"/>
      <c r="D166" s="55"/>
    </row>
    <row r="167" spans="2:4" hidden="1" x14ac:dyDescent="0.35">
      <c r="B167" s="61"/>
      <c r="C167" s="116"/>
      <c r="D167" s="55"/>
    </row>
    <row r="168" spans="2:4" hidden="1" x14ac:dyDescent="0.35">
      <c r="B168" s="61"/>
      <c r="C168" s="116"/>
      <c r="D168" s="55"/>
    </row>
    <row r="169" spans="2:4" hidden="1" x14ac:dyDescent="0.35">
      <c r="B169" s="61"/>
      <c r="C169" s="116"/>
      <c r="D169" s="55"/>
    </row>
    <row r="170" spans="2:4" hidden="1" x14ac:dyDescent="0.35">
      <c r="B170" s="61"/>
      <c r="C170" s="116"/>
      <c r="D170" s="55"/>
    </row>
    <row r="171" spans="2:4" hidden="1" x14ac:dyDescent="0.35">
      <c r="B171" s="61"/>
      <c r="C171" s="116"/>
      <c r="D171" s="55"/>
    </row>
    <row r="172" spans="2:4" hidden="1" x14ac:dyDescent="0.35">
      <c r="B172" s="61"/>
      <c r="C172" s="116"/>
      <c r="D172" s="55"/>
    </row>
    <row r="173" spans="2:4" hidden="1" x14ac:dyDescent="0.35">
      <c r="B173" s="61"/>
      <c r="C173" s="116"/>
      <c r="D173" s="55"/>
    </row>
    <row r="174" spans="2:4" hidden="1" x14ac:dyDescent="0.35">
      <c r="B174" s="61"/>
      <c r="C174" s="116"/>
      <c r="D174" s="55"/>
    </row>
    <row r="175" spans="2:4" hidden="1" x14ac:dyDescent="0.35">
      <c r="B175" s="61"/>
      <c r="C175" s="116"/>
      <c r="D175" s="55"/>
    </row>
    <row r="176" spans="2:4" hidden="1" x14ac:dyDescent="0.35">
      <c r="B176" s="61"/>
      <c r="C176" s="116"/>
      <c r="D176" s="55"/>
    </row>
    <row r="177" spans="2:4" hidden="1" x14ac:dyDescent="0.35">
      <c r="B177" s="61"/>
      <c r="C177" s="116"/>
      <c r="D177" s="55"/>
    </row>
    <row r="178" spans="2:4" hidden="1" x14ac:dyDescent="0.35">
      <c r="B178" s="61"/>
      <c r="C178" s="116"/>
      <c r="D178" s="55"/>
    </row>
    <row r="179" spans="2:4" hidden="1" x14ac:dyDescent="0.35">
      <c r="B179" s="61"/>
      <c r="C179" s="116"/>
      <c r="D179" s="55"/>
    </row>
    <row r="180" spans="2:4" hidden="1" x14ac:dyDescent="0.35">
      <c r="B180" s="61"/>
      <c r="C180" s="116"/>
      <c r="D180" s="55"/>
    </row>
    <row r="181" spans="2:4" hidden="1" x14ac:dyDescent="0.35">
      <c r="B181" s="61"/>
      <c r="C181" s="116"/>
      <c r="D181" s="55"/>
    </row>
    <row r="182" spans="2:4" hidden="1" x14ac:dyDescent="0.35">
      <c r="B182" s="61"/>
      <c r="C182" s="116"/>
      <c r="D182" s="55"/>
    </row>
    <row r="183" spans="2:4" hidden="1" x14ac:dyDescent="0.35">
      <c r="B183" s="61"/>
      <c r="C183" s="116"/>
      <c r="D183" s="55"/>
    </row>
    <row r="184" spans="2:4" hidden="1" x14ac:dyDescent="0.35">
      <c r="B184" s="61"/>
      <c r="C184" s="116"/>
      <c r="D184" s="55"/>
    </row>
    <row r="185" spans="2:4" hidden="1" x14ac:dyDescent="0.35">
      <c r="B185" s="61"/>
      <c r="C185" s="116"/>
      <c r="D185" s="55"/>
    </row>
    <row r="186" spans="2:4" hidden="1" x14ac:dyDescent="0.35">
      <c r="B186" s="61"/>
      <c r="C186" s="116"/>
      <c r="D186" s="55"/>
    </row>
    <row r="187" spans="2:4" hidden="1" x14ac:dyDescent="0.35">
      <c r="B187" s="61"/>
      <c r="C187" s="116"/>
      <c r="D187" s="55"/>
    </row>
    <row r="188" spans="2:4" hidden="1" x14ac:dyDescent="0.35">
      <c r="B188" s="61"/>
      <c r="C188" s="116"/>
      <c r="D188" s="55"/>
    </row>
    <row r="189" spans="2:4" hidden="1" x14ac:dyDescent="0.35">
      <c r="B189" s="61"/>
      <c r="C189" s="116"/>
      <c r="D189" s="55"/>
    </row>
    <row r="190" spans="2:4" hidden="1" x14ac:dyDescent="0.35">
      <c r="B190" s="61"/>
      <c r="C190" s="116"/>
      <c r="D190" s="55"/>
    </row>
    <row r="191" spans="2:4" hidden="1" x14ac:dyDescent="0.35">
      <c r="B191" s="61"/>
      <c r="C191" s="116"/>
      <c r="D191" s="55"/>
    </row>
    <row r="192" spans="2:4" hidden="1" x14ac:dyDescent="0.35">
      <c r="B192" s="61"/>
      <c r="C192" s="116"/>
      <c r="D192" s="55"/>
    </row>
    <row r="193" spans="2:4" hidden="1" x14ac:dyDescent="0.35">
      <c r="B193" s="61"/>
      <c r="C193" s="116"/>
      <c r="D193" s="55"/>
    </row>
    <row r="194" spans="2:4" hidden="1" x14ac:dyDescent="0.35">
      <c r="B194" s="61"/>
      <c r="C194" s="116"/>
      <c r="D194" s="55"/>
    </row>
    <row r="195" spans="2:4" hidden="1" x14ac:dyDescent="0.35">
      <c r="B195" s="61"/>
      <c r="C195" s="116"/>
      <c r="D195" s="55"/>
    </row>
    <row r="196" spans="2:4" hidden="1" x14ac:dyDescent="0.35">
      <c r="B196" s="61"/>
      <c r="C196" s="116"/>
      <c r="D196" s="55"/>
    </row>
    <row r="197" spans="2:4" hidden="1" x14ac:dyDescent="0.35">
      <c r="B197" s="61"/>
      <c r="C197" s="116"/>
      <c r="D197" s="55"/>
    </row>
    <row r="198" spans="2:4" hidden="1" x14ac:dyDescent="0.35">
      <c r="B198" s="61"/>
      <c r="C198" s="116"/>
      <c r="D198" s="55"/>
    </row>
    <row r="199" spans="2:4" hidden="1" x14ac:dyDescent="0.35">
      <c r="B199" s="61"/>
      <c r="C199" s="116"/>
      <c r="D199" s="55"/>
    </row>
    <row r="200" spans="2:4" hidden="1" x14ac:dyDescent="0.35">
      <c r="B200" s="61"/>
      <c r="C200" s="116"/>
      <c r="D200" s="55"/>
    </row>
    <row r="201" spans="2:4" hidden="1" x14ac:dyDescent="0.35">
      <c r="B201" s="61"/>
      <c r="C201" s="116"/>
      <c r="D201" s="55"/>
    </row>
    <row r="202" spans="2:4" hidden="1" x14ac:dyDescent="0.35">
      <c r="B202" s="61"/>
      <c r="C202" s="116"/>
      <c r="D202" s="55"/>
    </row>
    <row r="203" spans="2:4" hidden="1" x14ac:dyDescent="0.35">
      <c r="B203" s="61"/>
      <c r="C203" s="116"/>
      <c r="D203" s="55"/>
    </row>
    <row r="204" spans="2:4" hidden="1" x14ac:dyDescent="0.35">
      <c r="B204" s="61"/>
      <c r="C204" s="116"/>
      <c r="D204" s="55"/>
    </row>
    <row r="205" spans="2:4" hidden="1" x14ac:dyDescent="0.35">
      <c r="B205" s="61"/>
      <c r="C205" s="116"/>
      <c r="D205" s="55"/>
    </row>
    <row r="206" spans="2:4" hidden="1" x14ac:dyDescent="0.35">
      <c r="B206" s="61"/>
      <c r="C206" s="116"/>
      <c r="D206" s="55"/>
    </row>
    <row r="207" spans="2:4" hidden="1" x14ac:dyDescent="0.35">
      <c r="B207" s="61"/>
      <c r="C207" s="116"/>
      <c r="D207" s="55"/>
    </row>
    <row r="208" spans="2:4" hidden="1" x14ac:dyDescent="0.35">
      <c r="B208" s="61"/>
      <c r="C208" s="116"/>
      <c r="D208" s="55"/>
    </row>
    <row r="209" spans="2:5" hidden="1" x14ac:dyDescent="0.35">
      <c r="B209" s="61"/>
      <c r="C209" s="116"/>
      <c r="D209" s="55"/>
    </row>
    <row r="210" spans="2:5" hidden="1" x14ac:dyDescent="0.35">
      <c r="B210" s="61"/>
      <c r="C210" s="116"/>
      <c r="D210" s="55"/>
    </row>
    <row r="211" spans="2:5" hidden="1" x14ac:dyDescent="0.35">
      <c r="B211" s="61"/>
      <c r="C211" s="116"/>
      <c r="D211" s="55"/>
    </row>
    <row r="212" spans="2:5" hidden="1" x14ac:dyDescent="0.35">
      <c r="B212" s="61"/>
      <c r="C212" s="116"/>
      <c r="D212" s="55"/>
    </row>
    <row r="213" spans="2:5" hidden="1" x14ac:dyDescent="0.35">
      <c r="B213" s="61"/>
      <c r="C213" s="116"/>
      <c r="D213" s="55"/>
    </row>
    <row r="214" spans="2:5" hidden="1" x14ac:dyDescent="0.35">
      <c r="B214" s="61"/>
      <c r="C214" s="116"/>
      <c r="D214" s="55"/>
    </row>
    <row r="215" spans="2:5" hidden="1" x14ac:dyDescent="0.35">
      <c r="B215" s="61"/>
      <c r="C215" s="116"/>
      <c r="D215" s="55"/>
    </row>
    <row r="216" spans="2:5" hidden="1" x14ac:dyDescent="0.35">
      <c r="B216" s="61"/>
      <c r="C216" s="116"/>
      <c r="D216" s="55"/>
    </row>
    <row r="217" spans="2:5" hidden="1" x14ac:dyDescent="0.35">
      <c r="B217" s="61"/>
      <c r="C217" s="116"/>
      <c r="D217" s="55"/>
    </row>
    <row r="218" spans="2:5" hidden="1" x14ac:dyDescent="0.35">
      <c r="B218" s="61"/>
      <c r="C218" s="116"/>
      <c r="D218" s="55"/>
    </row>
    <row r="219" spans="2:5" hidden="1" x14ac:dyDescent="0.35">
      <c r="B219" s="61"/>
      <c r="C219" s="116"/>
      <c r="D219" s="55"/>
    </row>
    <row r="220" spans="2:5" hidden="1" x14ac:dyDescent="0.35">
      <c r="B220" s="61"/>
      <c r="C220" s="116"/>
      <c r="D220" s="55"/>
    </row>
    <row r="221" spans="2:5" hidden="1" x14ac:dyDescent="0.35">
      <c r="B221" s="61"/>
      <c r="C221" s="116"/>
      <c r="D221" s="55"/>
    </row>
    <row r="222" spans="2:5" hidden="1" x14ac:dyDescent="0.35">
      <c r="B222" s="61"/>
      <c r="C222" s="116"/>
      <c r="D222" s="55"/>
    </row>
    <row r="223" spans="2:5" hidden="1" x14ac:dyDescent="0.35">
      <c r="B223" s="61"/>
      <c r="C223" s="116"/>
      <c r="D223" s="55"/>
    </row>
    <row r="224" spans="2:5" hidden="1" x14ac:dyDescent="0.35">
      <c r="B224" s="61"/>
      <c r="C224" s="116"/>
      <c r="D224" s="55"/>
      <c r="E224" s="102"/>
    </row>
    <row r="225" spans="2:4" hidden="1" x14ac:dyDescent="0.35">
      <c r="B225" s="61"/>
      <c r="C225" s="116"/>
      <c r="D225" s="55"/>
    </row>
    <row r="226" spans="2:4" hidden="1" x14ac:dyDescent="0.35">
      <c r="B226" s="61"/>
      <c r="C226" s="116"/>
      <c r="D226" s="55"/>
    </row>
    <row r="227" spans="2:4" hidden="1" x14ac:dyDescent="0.35">
      <c r="B227" s="61"/>
      <c r="C227" s="116"/>
      <c r="D227" s="55"/>
    </row>
    <row r="228" spans="2:4" hidden="1" x14ac:dyDescent="0.35">
      <c r="B228" s="61"/>
      <c r="C228" s="116"/>
      <c r="D228" s="55"/>
    </row>
    <row r="229" spans="2:4" hidden="1" x14ac:dyDescent="0.35">
      <c r="B229" s="61"/>
      <c r="C229" s="116"/>
      <c r="D229" s="55"/>
    </row>
    <row r="230" spans="2:4" hidden="1" x14ac:dyDescent="0.35">
      <c r="B230" s="61"/>
      <c r="C230" s="116"/>
      <c r="D230" s="55"/>
    </row>
    <row r="231" spans="2:4" hidden="1" x14ac:dyDescent="0.35">
      <c r="B231" s="61"/>
      <c r="C231" s="116"/>
      <c r="D231" s="55"/>
    </row>
    <row r="232" spans="2:4" hidden="1" x14ac:dyDescent="0.35">
      <c r="B232" s="61"/>
      <c r="C232" s="116"/>
      <c r="D232" s="55"/>
    </row>
    <row r="233" spans="2:4" hidden="1" x14ac:dyDescent="0.35">
      <c r="B233" s="61"/>
      <c r="C233" s="116"/>
      <c r="D233" s="55"/>
    </row>
    <row r="234" spans="2:4" hidden="1" x14ac:dyDescent="0.35">
      <c r="B234" s="61"/>
      <c r="C234" s="116"/>
      <c r="D234" s="55"/>
    </row>
    <row r="235" spans="2:4" hidden="1" x14ac:dyDescent="0.35">
      <c r="B235" s="61"/>
      <c r="C235" s="116"/>
      <c r="D235" s="55"/>
    </row>
    <row r="236" spans="2:4" hidden="1" x14ac:dyDescent="0.35">
      <c r="B236" s="61"/>
      <c r="C236" s="116"/>
      <c r="D236" s="55"/>
    </row>
    <row r="237" spans="2:4" hidden="1" x14ac:dyDescent="0.35">
      <c r="B237" s="61"/>
      <c r="C237" s="116"/>
      <c r="D237" s="55"/>
    </row>
    <row r="238" spans="2:4" hidden="1" x14ac:dyDescent="0.35">
      <c r="B238" s="61"/>
      <c r="C238" s="116"/>
      <c r="D238" s="55"/>
    </row>
    <row r="239" spans="2:4" hidden="1" x14ac:dyDescent="0.35">
      <c r="B239" s="61"/>
      <c r="C239" s="116"/>
      <c r="D239" s="55"/>
    </row>
    <row r="240" spans="2:4" hidden="1" x14ac:dyDescent="0.35">
      <c r="B240" s="61"/>
      <c r="C240" s="116"/>
      <c r="D240" s="55"/>
    </row>
    <row r="241" spans="2:4" hidden="1" x14ac:dyDescent="0.35">
      <c r="B241" s="61"/>
      <c r="C241" s="116"/>
      <c r="D241" s="55"/>
    </row>
    <row r="242" spans="2:4" hidden="1" x14ac:dyDescent="0.35">
      <c r="B242" s="61"/>
      <c r="C242" s="116"/>
      <c r="D242" s="55"/>
    </row>
    <row r="243" spans="2:4" hidden="1" x14ac:dyDescent="0.35">
      <c r="B243" s="61"/>
      <c r="C243" s="116"/>
      <c r="D243" s="55"/>
    </row>
    <row r="244" spans="2:4" hidden="1" x14ac:dyDescent="0.35">
      <c r="B244" s="61"/>
      <c r="C244" s="116"/>
      <c r="D244" s="55"/>
    </row>
    <row r="245" spans="2:4" hidden="1" x14ac:dyDescent="0.35">
      <c r="B245" s="61"/>
      <c r="C245" s="116"/>
      <c r="D245" s="55"/>
    </row>
    <row r="246" spans="2:4" hidden="1" x14ac:dyDescent="0.35">
      <c r="B246" s="61"/>
      <c r="C246" s="116"/>
      <c r="D246" s="55"/>
    </row>
    <row r="247" spans="2:4" hidden="1" x14ac:dyDescent="0.35">
      <c r="B247" s="61"/>
      <c r="C247" s="116"/>
      <c r="D247" s="55"/>
    </row>
    <row r="248" spans="2:4" hidden="1" x14ac:dyDescent="0.35">
      <c r="B248" s="61"/>
      <c r="C248" s="116"/>
      <c r="D248" s="55"/>
    </row>
    <row r="249" spans="2:4" hidden="1" x14ac:dyDescent="0.35">
      <c r="B249" s="61"/>
      <c r="C249" s="116"/>
      <c r="D249" s="55"/>
    </row>
    <row r="250" spans="2:4" hidden="1" x14ac:dyDescent="0.35">
      <c r="B250" s="61"/>
      <c r="C250" s="116"/>
      <c r="D250" s="55"/>
    </row>
    <row r="251" spans="2:4" hidden="1" x14ac:dyDescent="0.35">
      <c r="B251" s="61"/>
      <c r="C251" s="116"/>
      <c r="D251" s="55"/>
    </row>
    <row r="252" spans="2:4" hidden="1" x14ac:dyDescent="0.35">
      <c r="B252" s="61"/>
      <c r="C252" s="116"/>
      <c r="D252" s="55"/>
    </row>
    <row r="253" spans="2:4" hidden="1" x14ac:dyDescent="0.35">
      <c r="B253" s="61"/>
      <c r="C253" s="116"/>
      <c r="D253" s="55"/>
    </row>
    <row r="254" spans="2:4" hidden="1" x14ac:dyDescent="0.35">
      <c r="B254" s="61"/>
      <c r="C254" s="116"/>
      <c r="D254" s="55"/>
    </row>
    <row r="255" spans="2:4" hidden="1" x14ac:dyDescent="0.35">
      <c r="B255" s="61"/>
      <c r="C255" s="116"/>
      <c r="D255" s="55"/>
    </row>
    <row r="256" spans="2:4" hidden="1" x14ac:dyDescent="0.35">
      <c r="B256" s="61"/>
      <c r="C256" s="116"/>
      <c r="D256" s="55"/>
    </row>
    <row r="257" spans="2:4" hidden="1" x14ac:dyDescent="0.35">
      <c r="B257" s="61"/>
      <c r="C257" s="116"/>
      <c r="D257" s="55"/>
    </row>
    <row r="258" spans="2:4" hidden="1" x14ac:dyDescent="0.35">
      <c r="B258" s="61"/>
      <c r="C258" s="116"/>
      <c r="D258" s="55"/>
    </row>
    <row r="259" spans="2:4" hidden="1" x14ac:dyDescent="0.35">
      <c r="B259" s="61"/>
      <c r="C259" s="116"/>
      <c r="D259" s="55"/>
    </row>
    <row r="260" spans="2:4" hidden="1" x14ac:dyDescent="0.35">
      <c r="B260" s="61"/>
      <c r="C260" s="116"/>
      <c r="D260" s="55"/>
    </row>
    <row r="261" spans="2:4" hidden="1" x14ac:dyDescent="0.35">
      <c r="B261" s="61"/>
      <c r="C261" s="116"/>
      <c r="D261" s="55"/>
    </row>
    <row r="262" spans="2:4" hidden="1" x14ac:dyDescent="0.35">
      <c r="B262" s="61"/>
      <c r="C262" s="116"/>
      <c r="D262" s="55"/>
    </row>
    <row r="263" spans="2:4" hidden="1" x14ac:dyDescent="0.35">
      <c r="B263" s="61"/>
      <c r="C263" s="116"/>
      <c r="D263" s="55"/>
    </row>
    <row r="264" spans="2:4" hidden="1" x14ac:dyDescent="0.35">
      <c r="B264" s="61"/>
      <c r="C264" s="116"/>
      <c r="D264" s="55"/>
    </row>
    <row r="265" spans="2:4" hidden="1" x14ac:dyDescent="0.35">
      <c r="B265" s="61"/>
      <c r="C265" s="116"/>
      <c r="D265" s="55"/>
    </row>
    <row r="266" spans="2:4" hidden="1" x14ac:dyDescent="0.35">
      <c r="B266" s="61"/>
      <c r="C266" s="116"/>
      <c r="D266" s="55"/>
    </row>
    <row r="267" spans="2:4" hidden="1" x14ac:dyDescent="0.35">
      <c r="B267" s="61"/>
      <c r="C267" s="116"/>
      <c r="D267" s="55"/>
    </row>
    <row r="268" spans="2:4" hidden="1" x14ac:dyDescent="0.35">
      <c r="B268" s="61"/>
      <c r="C268" s="116"/>
      <c r="D268" s="55"/>
    </row>
    <row r="269" spans="2:4" hidden="1" x14ac:dyDescent="0.35">
      <c r="B269" s="61"/>
      <c r="C269" s="116"/>
      <c r="D269" s="55"/>
    </row>
    <row r="270" spans="2:4" hidden="1" x14ac:dyDescent="0.35">
      <c r="B270" s="61"/>
      <c r="C270" s="116"/>
      <c r="D270" s="55"/>
    </row>
    <row r="271" spans="2:4" hidden="1" x14ac:dyDescent="0.35">
      <c r="B271" s="61"/>
      <c r="C271" s="116"/>
      <c r="D271" s="55"/>
    </row>
    <row r="272" spans="2:4" hidden="1" x14ac:dyDescent="0.35">
      <c r="B272" s="61"/>
      <c r="C272" s="116"/>
      <c r="D272" s="55"/>
    </row>
    <row r="273" spans="2:4" hidden="1" x14ac:dyDescent="0.35">
      <c r="B273" s="61"/>
      <c r="C273" s="116"/>
      <c r="D273" s="55"/>
    </row>
    <row r="274" spans="2:4" hidden="1" x14ac:dyDescent="0.35">
      <c r="B274" s="61"/>
      <c r="C274" s="116"/>
      <c r="D274" s="55"/>
    </row>
    <row r="275" spans="2:4" hidden="1" x14ac:dyDescent="0.35">
      <c r="B275" s="61"/>
      <c r="C275" s="116"/>
      <c r="D275" s="55"/>
    </row>
    <row r="276" spans="2:4" hidden="1" x14ac:dyDescent="0.35">
      <c r="B276" s="61"/>
      <c r="C276" s="116"/>
      <c r="D276" s="55"/>
    </row>
    <row r="277" spans="2:4" hidden="1" x14ac:dyDescent="0.35">
      <c r="B277" s="61"/>
      <c r="C277" s="116"/>
      <c r="D277" s="55"/>
    </row>
    <row r="278" spans="2:4" hidden="1" x14ac:dyDescent="0.35">
      <c r="B278" s="61"/>
      <c r="C278" s="116"/>
      <c r="D278" s="55"/>
    </row>
    <row r="279" spans="2:4" hidden="1" x14ac:dyDescent="0.35">
      <c r="B279" s="61"/>
      <c r="C279" s="116"/>
      <c r="D279" s="55"/>
    </row>
    <row r="280" spans="2:4" hidden="1" x14ac:dyDescent="0.35">
      <c r="B280" s="61"/>
      <c r="C280" s="116"/>
      <c r="D280" s="55"/>
    </row>
    <row r="281" spans="2:4" hidden="1" x14ac:dyDescent="0.35">
      <c r="B281" s="61"/>
      <c r="C281" s="116"/>
      <c r="D281" s="55"/>
    </row>
    <row r="282" spans="2:4" hidden="1" x14ac:dyDescent="0.35">
      <c r="B282" s="61"/>
      <c r="C282" s="116"/>
      <c r="D282" s="55"/>
    </row>
    <row r="283" spans="2:4" hidden="1" x14ac:dyDescent="0.35">
      <c r="B283" s="61"/>
      <c r="C283" s="116"/>
      <c r="D283" s="55"/>
    </row>
    <row r="284" spans="2:4" hidden="1" x14ac:dyDescent="0.35">
      <c r="B284" s="61"/>
      <c r="C284" s="116"/>
      <c r="D284" s="55"/>
    </row>
    <row r="285" spans="2:4" hidden="1" x14ac:dyDescent="0.35">
      <c r="B285" s="61"/>
      <c r="C285" s="116"/>
      <c r="D285" s="55"/>
    </row>
    <row r="286" spans="2:4" hidden="1" x14ac:dyDescent="0.35">
      <c r="B286" s="61"/>
      <c r="C286" s="116"/>
      <c r="D286" s="55"/>
    </row>
    <row r="287" spans="2:4" hidden="1" x14ac:dyDescent="0.35">
      <c r="B287" s="61"/>
      <c r="C287" s="116"/>
      <c r="D287" s="55"/>
    </row>
    <row r="288" spans="2:4" hidden="1" x14ac:dyDescent="0.35">
      <c r="B288" s="61"/>
      <c r="C288" s="116"/>
      <c r="D288" s="55"/>
    </row>
    <row r="289" spans="2:4" hidden="1" x14ac:dyDescent="0.35">
      <c r="B289" s="61"/>
      <c r="C289" s="116"/>
      <c r="D289" s="55"/>
    </row>
    <row r="290" spans="2:4" hidden="1" x14ac:dyDescent="0.35">
      <c r="B290" s="61"/>
      <c r="C290" s="116"/>
      <c r="D290" s="55"/>
    </row>
    <row r="291" spans="2:4" hidden="1" x14ac:dyDescent="0.35">
      <c r="B291" s="61"/>
      <c r="C291" s="116"/>
      <c r="D291" s="55"/>
    </row>
    <row r="292" spans="2:4" hidden="1" x14ac:dyDescent="0.35">
      <c r="B292" s="61"/>
      <c r="C292" s="116"/>
      <c r="D292" s="55"/>
    </row>
    <row r="293" spans="2:4" hidden="1" x14ac:dyDescent="0.35">
      <c r="B293" s="61"/>
      <c r="C293" s="116"/>
      <c r="D293" s="55"/>
    </row>
    <row r="294" spans="2:4" hidden="1" x14ac:dyDescent="0.35">
      <c r="B294" s="61"/>
      <c r="C294" s="116"/>
      <c r="D294" s="55"/>
    </row>
    <row r="295" spans="2:4" hidden="1" x14ac:dyDescent="0.35">
      <c r="B295" s="61"/>
      <c r="C295" s="116"/>
      <c r="D295" s="55"/>
    </row>
    <row r="296" spans="2:4" hidden="1" x14ac:dyDescent="0.35">
      <c r="B296" s="61"/>
      <c r="C296" s="116"/>
      <c r="D296" s="55"/>
    </row>
    <row r="297" spans="2:4" hidden="1" x14ac:dyDescent="0.35">
      <c r="B297" s="61"/>
      <c r="C297" s="116"/>
      <c r="D297" s="55"/>
    </row>
    <row r="298" spans="2:4" hidden="1" x14ac:dyDescent="0.35">
      <c r="B298" s="61"/>
      <c r="C298" s="116"/>
      <c r="D298" s="55"/>
    </row>
    <row r="299" spans="2:4" hidden="1" x14ac:dyDescent="0.35">
      <c r="B299" s="61"/>
      <c r="C299" s="116"/>
      <c r="D299" s="55"/>
    </row>
    <row r="300" spans="2:4" hidden="1" x14ac:dyDescent="0.35">
      <c r="B300" s="61"/>
      <c r="C300" s="116"/>
      <c r="D300" s="55"/>
    </row>
    <row r="301" spans="2:4" hidden="1" x14ac:dyDescent="0.35">
      <c r="B301" s="61"/>
      <c r="C301" s="116"/>
      <c r="D301" s="55"/>
    </row>
    <row r="302" spans="2:4" hidden="1" x14ac:dyDescent="0.35">
      <c r="B302" s="61"/>
      <c r="C302" s="116"/>
      <c r="D302" s="55"/>
    </row>
    <row r="303" spans="2:4" hidden="1" x14ac:dyDescent="0.35">
      <c r="B303" s="61"/>
      <c r="C303" s="116"/>
      <c r="D303" s="55"/>
    </row>
    <row r="304" spans="2:4" hidden="1" x14ac:dyDescent="0.35">
      <c r="B304" s="61"/>
      <c r="C304" s="116"/>
      <c r="D304" s="55"/>
    </row>
    <row r="305" spans="2:4" hidden="1" x14ac:dyDescent="0.35">
      <c r="B305" s="61"/>
      <c r="C305" s="116"/>
      <c r="D305" s="55"/>
    </row>
    <row r="306" spans="2:4" hidden="1" x14ac:dyDescent="0.35">
      <c r="B306" s="61"/>
      <c r="C306" s="116"/>
      <c r="D306" s="55"/>
    </row>
    <row r="307" spans="2:4" hidden="1" x14ac:dyDescent="0.35">
      <c r="B307" s="61"/>
      <c r="C307" s="116"/>
      <c r="D307" s="55"/>
    </row>
    <row r="308" spans="2:4" hidden="1" x14ac:dyDescent="0.35">
      <c r="B308" s="61"/>
      <c r="C308" s="116"/>
      <c r="D308" s="55"/>
    </row>
    <row r="309" spans="2:4" hidden="1" x14ac:dyDescent="0.35">
      <c r="B309" s="61"/>
      <c r="C309" s="116"/>
      <c r="D309" s="55"/>
    </row>
    <row r="310" spans="2:4" hidden="1" x14ac:dyDescent="0.35">
      <c r="B310" s="61"/>
      <c r="C310" s="116"/>
      <c r="D310" s="55"/>
    </row>
    <row r="311" spans="2:4" hidden="1" x14ac:dyDescent="0.35">
      <c r="B311" s="61"/>
      <c r="C311" s="116"/>
      <c r="D311" s="55"/>
    </row>
    <row r="312" spans="2:4" hidden="1" x14ac:dyDescent="0.35">
      <c r="B312" s="61"/>
      <c r="C312" s="116"/>
      <c r="D312" s="55"/>
    </row>
    <row r="313" spans="2:4" hidden="1" x14ac:dyDescent="0.35">
      <c r="B313" s="61"/>
      <c r="C313" s="116"/>
      <c r="D313" s="55"/>
    </row>
    <row r="314" spans="2:4" hidden="1" x14ac:dyDescent="0.35">
      <c r="B314" s="61"/>
      <c r="C314" s="116"/>
      <c r="D314" s="55"/>
    </row>
    <row r="315" spans="2:4" hidden="1" x14ac:dyDescent="0.35">
      <c r="B315" s="61"/>
      <c r="C315" s="116"/>
      <c r="D315" s="55"/>
    </row>
    <row r="316" spans="2:4" hidden="1" x14ac:dyDescent="0.35">
      <c r="B316" s="61"/>
      <c r="C316" s="116"/>
      <c r="D316" s="55"/>
    </row>
    <row r="317" spans="2:4" hidden="1" x14ac:dyDescent="0.35">
      <c r="B317" s="61"/>
      <c r="C317" s="116"/>
      <c r="D317" s="55"/>
    </row>
    <row r="318" spans="2:4" hidden="1" x14ac:dyDescent="0.35">
      <c r="B318" s="61"/>
      <c r="C318" s="116"/>
      <c r="D318" s="55"/>
    </row>
    <row r="319" spans="2:4" hidden="1" x14ac:dyDescent="0.35">
      <c r="B319" s="61"/>
      <c r="C319" s="116"/>
      <c r="D319" s="55"/>
    </row>
    <row r="331"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sheetData>
  <phoneticPr fontId="50" type="noConversion"/>
  <conditionalFormatting sqref="F2">
    <cfRule type="cellIs" dxfId="75" priority="8" stopIfTrue="1" operator="notEqual">
      <formula>0</formula>
    </cfRule>
    <cfRule type="cellIs" dxfId="74" priority="9" stopIfTrue="1" operator="equal">
      <formula>""</formula>
    </cfRule>
  </conditionalFormatting>
  <conditionalFormatting sqref="J4:CA4">
    <cfRule type="cellIs" dxfId="73" priority="10" operator="equal">
      <formula>"Post-Fcst"</formula>
    </cfRule>
    <cfRule type="cellIs" dxfId="72" priority="11" operator="equal">
      <formula>"Forecast"</formula>
    </cfRule>
    <cfRule type="cellIs" dxfId="71" priority="12"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2FF83-9938-49BC-A613-BBE6AC52973E}">
  <sheetPr codeName="Sheet6">
    <outlinePr summaryBelow="0" summaryRight="0"/>
    <pageSetUpPr fitToPage="1"/>
  </sheetPr>
  <dimension ref="A1:DB89"/>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3984375" style="50" customWidth="1"/>
    <col min="2" max="2" width="1.3984375" style="61" customWidth="1"/>
    <col min="3" max="3" width="1.3984375" style="110" customWidth="1"/>
    <col min="4" max="4" width="1.3984375" style="55" customWidth="1"/>
    <col min="5" max="5" width="40.59765625" style="91" customWidth="1"/>
    <col min="6" max="6" width="12.59765625" style="7" customWidth="1"/>
    <col min="7" max="8" width="11.59765625" style="7" customWidth="1"/>
    <col min="9" max="9" width="2.59765625" style="7" customWidth="1"/>
    <col min="10" max="18" width="11.59765625" style="7" customWidth="1"/>
    <col min="19" max="78" width="11.59765625" style="7" hidden="1" customWidth="1"/>
    <col min="79" max="106" width="0" style="7" hidden="1" customWidth="1"/>
    <col min="107" max="16384" width="9.1328125" style="7" hidden="1"/>
  </cols>
  <sheetData>
    <row r="1" spans="1:78" s="122" customFormat="1" ht="25.15" x14ac:dyDescent="0.7">
      <c r="A1" s="118" t="str">
        <f ca="1" xml:space="preserve"> RIGHT(CELL("filename", $A$1), LEN(CELL("filename", $A$1)) - SEARCH("]", CELL("filename", $A$1)))</f>
        <v>Time</v>
      </c>
      <c r="C1" s="132"/>
      <c r="E1" s="131"/>
    </row>
    <row r="2" spans="1:78" s="28" customFormat="1" x14ac:dyDescent="0.35">
      <c r="A2" s="62"/>
      <c r="B2" s="58"/>
      <c r="C2" s="107"/>
      <c r="D2" s="52"/>
      <c r="E2" s="45"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35">
      <c r="A3" s="48"/>
      <c r="B3" s="59"/>
      <c r="C3" s="108"/>
      <c r="D3" s="53"/>
      <c r="E3" s="45" t="str">
        <f>Time!E$59</f>
        <v>Pre Forecast vs Forecast</v>
      </c>
      <c r="F3" s="90"/>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35">
      <c r="A4" s="50"/>
      <c r="B4" s="64"/>
      <c r="C4" s="124"/>
      <c r="D4" s="55"/>
      <c r="E4" s="90"/>
      <c r="F4" s="90"/>
      <c r="G4" s="226"/>
      <c r="H4" s="21"/>
      <c r="J4" s="11">
        <f>Time!J$86</f>
        <v>2018</v>
      </c>
      <c r="K4" s="11">
        <f>Time!K$86</f>
        <v>2019</v>
      </c>
      <c r="L4" s="11">
        <f>Time!L$86</f>
        <v>2020</v>
      </c>
      <c r="M4" s="11">
        <f>Time!M$86</f>
        <v>2021</v>
      </c>
      <c r="N4" s="11">
        <f>Time!N$86</f>
        <v>2022</v>
      </c>
      <c r="O4" s="11">
        <f>Time!O$86</f>
        <v>2023</v>
      </c>
      <c r="P4" s="11">
        <f>Time!P$86</f>
        <v>2024</v>
      </c>
      <c r="Q4" s="11">
        <f>Time!Q$86</f>
        <v>2025</v>
      </c>
      <c r="R4" s="11">
        <f>Time!R$86</f>
        <v>2026</v>
      </c>
    </row>
    <row r="5" spans="1:78" s="11" customFormat="1" x14ac:dyDescent="0.35">
      <c r="A5" s="50"/>
      <c r="B5" s="64"/>
      <c r="C5" s="124"/>
      <c r="D5" s="55"/>
      <c r="E5" s="90"/>
      <c r="F5" s="90"/>
      <c r="G5" s="226"/>
      <c r="H5" s="21"/>
    </row>
    <row r="6" spans="1:78" s="24" customFormat="1" x14ac:dyDescent="0.35">
      <c r="A6" s="63"/>
      <c r="B6" s="60"/>
      <c r="C6" s="109"/>
      <c r="D6" s="54"/>
      <c r="E6" s="45"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8" spans="1:78" x14ac:dyDescent="0.35">
      <c r="A8" s="49" t="s">
        <v>431</v>
      </c>
      <c r="D8" s="57"/>
      <c r="E8" s="92"/>
    </row>
    <row r="9" spans="1:78" x14ac:dyDescent="0.35">
      <c r="A9" s="49"/>
      <c r="D9" s="57"/>
      <c r="E9" s="92"/>
    </row>
    <row r="10" spans="1:78" s="65" customFormat="1" x14ac:dyDescent="0.35">
      <c r="A10" s="48"/>
      <c r="B10" s="59" t="s">
        <v>432</v>
      </c>
      <c r="C10" s="108"/>
      <c r="D10" s="53"/>
      <c r="E10" s="93"/>
      <c r="G10" s="37"/>
    </row>
    <row r="11" spans="1:78" s="42" customFormat="1" x14ac:dyDescent="0.35">
      <c r="A11" s="66"/>
      <c r="B11" s="67"/>
      <c r="C11" s="125"/>
      <c r="D11" s="68"/>
      <c r="E11" s="91" t="s">
        <v>433</v>
      </c>
      <c r="G11" s="42" t="s">
        <v>434</v>
      </c>
      <c r="I11" s="43"/>
      <c r="J11" s="42">
        <f t="shared" ref="J11:R11" si="0" xml:space="preserve"> I11 + 1</f>
        <v>1</v>
      </c>
      <c r="K11" s="42">
        <f t="shared" si="0"/>
        <v>2</v>
      </c>
      <c r="L11" s="42">
        <f t="shared" si="0"/>
        <v>3</v>
      </c>
      <c r="M11" s="42">
        <f t="shared" si="0"/>
        <v>4</v>
      </c>
      <c r="N11" s="42">
        <f t="shared" si="0"/>
        <v>5</v>
      </c>
      <c r="O11" s="42">
        <f t="shared" si="0"/>
        <v>6</v>
      </c>
      <c r="P11" s="42">
        <f t="shared" si="0"/>
        <v>7</v>
      </c>
      <c r="Q11" s="42">
        <f t="shared" si="0"/>
        <v>8</v>
      </c>
      <c r="R11" s="42">
        <f t="shared" si="0"/>
        <v>9</v>
      </c>
    </row>
    <row r="12" spans="1:78" x14ac:dyDescent="0.35">
      <c r="A12" s="49"/>
      <c r="D12" s="57"/>
      <c r="E12" s="92" t="s">
        <v>435</v>
      </c>
      <c r="F12" s="7">
        <f xml:space="preserve"> MAX(J11:BZ11)</f>
        <v>9</v>
      </c>
      <c r="G12" s="7" t="s">
        <v>436</v>
      </c>
    </row>
    <row r="13" spans="1:78" x14ac:dyDescent="0.35">
      <c r="A13" s="49"/>
      <c r="D13" s="57"/>
      <c r="E13" s="92"/>
    </row>
    <row r="14" spans="1:78" s="41" customFormat="1" x14ac:dyDescent="0.35">
      <c r="A14" s="69"/>
      <c r="B14" s="70"/>
      <c r="C14" s="112"/>
      <c r="D14" s="71"/>
      <c r="E14" s="92" t="str">
        <f t="shared" ref="E14:R14" si="1" xml:space="preserve"> E$11</f>
        <v>Model column counter</v>
      </c>
      <c r="F14" s="41">
        <f t="shared" si="1"/>
        <v>0</v>
      </c>
      <c r="G14" s="41" t="str">
        <f t="shared" si="1"/>
        <v>counter</v>
      </c>
      <c r="H14" s="41">
        <f t="shared" si="1"/>
        <v>0</v>
      </c>
      <c r="I14" s="41">
        <f t="shared" si="1"/>
        <v>0</v>
      </c>
      <c r="J14" s="41">
        <f t="shared" si="1"/>
        <v>1</v>
      </c>
      <c r="K14" s="41">
        <f t="shared" si="1"/>
        <v>2</v>
      </c>
      <c r="L14" s="41">
        <f t="shared" si="1"/>
        <v>3</v>
      </c>
      <c r="M14" s="41">
        <f t="shared" si="1"/>
        <v>4</v>
      </c>
      <c r="N14" s="41">
        <f t="shared" si="1"/>
        <v>5</v>
      </c>
      <c r="O14" s="41">
        <f t="shared" si="1"/>
        <v>6</v>
      </c>
      <c r="P14" s="41">
        <f t="shared" si="1"/>
        <v>7</v>
      </c>
      <c r="Q14" s="41">
        <f t="shared" si="1"/>
        <v>8</v>
      </c>
      <c r="R14" s="41">
        <f t="shared" si="1"/>
        <v>9</v>
      </c>
    </row>
    <row r="15" spans="1:78" x14ac:dyDescent="0.35">
      <c r="A15" s="49"/>
      <c r="B15" s="64"/>
      <c r="C15" s="124"/>
      <c r="E15" s="91" t="s">
        <v>437</v>
      </c>
      <c r="G15" s="7" t="s">
        <v>438</v>
      </c>
      <c r="H15" s="7">
        <f xml:space="preserve"> SUM(J15:BZ15)</f>
        <v>1</v>
      </c>
      <c r="J15" s="7">
        <f t="shared" ref="J15:R15" si="2" xml:space="preserve"> IF( J14 = 1, 1, 0)</f>
        <v>1</v>
      </c>
      <c r="K15" s="7">
        <f t="shared" si="2"/>
        <v>0</v>
      </c>
      <c r="L15" s="7">
        <f t="shared" si="2"/>
        <v>0</v>
      </c>
      <c r="M15" s="7">
        <f t="shared" si="2"/>
        <v>0</v>
      </c>
      <c r="N15" s="7">
        <f t="shared" si="2"/>
        <v>0</v>
      </c>
      <c r="O15" s="7">
        <f t="shared" si="2"/>
        <v>0</v>
      </c>
      <c r="P15" s="7">
        <f t="shared" si="2"/>
        <v>0</v>
      </c>
      <c r="Q15" s="7">
        <f t="shared" si="2"/>
        <v>0</v>
      </c>
      <c r="R15" s="7">
        <f t="shared" si="2"/>
        <v>0</v>
      </c>
    </row>
    <row r="16" spans="1:78" x14ac:dyDescent="0.35">
      <c r="A16" s="49"/>
      <c r="B16" s="64"/>
      <c r="C16" s="124"/>
    </row>
    <row r="17" spans="1:78" s="36" customFormat="1" x14ac:dyDescent="0.35">
      <c r="A17" s="72"/>
      <c r="B17" s="73"/>
      <c r="C17" s="126"/>
      <c r="D17" s="74"/>
      <c r="E17" s="94" t="str">
        <f xml:space="preserve"> InpR!E$11</f>
        <v>First date of time ruler</v>
      </c>
      <c r="F17" s="36">
        <f xml:space="preserve"> InpR!F$11</f>
        <v>42826</v>
      </c>
      <c r="G17" s="36" t="str">
        <f xml:space="preserve"> InpR!G$11</f>
        <v>date</v>
      </c>
      <c r="I17" s="32"/>
    </row>
    <row r="18" spans="1:78" s="25" customFormat="1" x14ac:dyDescent="0.35">
      <c r="A18" s="72"/>
      <c r="B18" s="73"/>
      <c r="C18" s="126"/>
      <c r="D18" s="74"/>
      <c r="E18" s="91" t="s">
        <v>439</v>
      </c>
      <c r="F18" s="25">
        <f xml:space="preserve"> DATE(YEAR(F17), MONTH(F17), 1)</f>
        <v>42826</v>
      </c>
      <c r="G18" s="25" t="s">
        <v>440</v>
      </c>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s="36" customFormat="1" x14ac:dyDescent="0.35">
      <c r="A19" s="72"/>
      <c r="B19" s="73"/>
      <c r="C19" s="126"/>
      <c r="D19" s="74"/>
      <c r="E19" s="94"/>
      <c r="I19" s="32"/>
    </row>
    <row r="20" spans="1:78" s="25" customFormat="1" x14ac:dyDescent="0.35">
      <c r="A20" s="72"/>
      <c r="B20" s="73"/>
      <c r="C20" s="126"/>
      <c r="D20" s="74"/>
      <c r="E20" s="91" t="str">
        <f xml:space="preserve"> E$18</f>
        <v>First model period BEG</v>
      </c>
      <c r="F20" s="25">
        <f xml:space="preserve"> F$18</f>
        <v>42826</v>
      </c>
      <c r="G20" s="25" t="str">
        <f xml:space="preserve"> G$18</f>
        <v>month</v>
      </c>
      <c r="I20" s="18"/>
    </row>
    <row r="21" spans="1:78" x14ac:dyDescent="0.35">
      <c r="A21" s="49"/>
      <c r="B21" s="64"/>
      <c r="C21" s="124"/>
      <c r="E21" s="91" t="str">
        <f t="shared" ref="E21:R21" si="3" xml:space="preserve"> E$15</f>
        <v>First model column flag</v>
      </c>
      <c r="F21" s="7">
        <f t="shared" si="3"/>
        <v>0</v>
      </c>
      <c r="G21" s="7" t="str">
        <f t="shared" si="3"/>
        <v>flag</v>
      </c>
      <c r="H21" s="7">
        <f t="shared" si="3"/>
        <v>1</v>
      </c>
      <c r="I21" s="7">
        <f t="shared" si="3"/>
        <v>0</v>
      </c>
      <c r="J21" s="7">
        <f t="shared" si="3"/>
        <v>1</v>
      </c>
      <c r="K21" s="7">
        <f t="shared" si="3"/>
        <v>0</v>
      </c>
      <c r="L21" s="7">
        <f t="shared" si="3"/>
        <v>0</v>
      </c>
      <c r="M21" s="7">
        <f t="shared" si="3"/>
        <v>0</v>
      </c>
      <c r="N21" s="7">
        <f t="shared" si="3"/>
        <v>0</v>
      </c>
      <c r="O21" s="7">
        <f t="shared" si="3"/>
        <v>0</v>
      </c>
      <c r="P21" s="7">
        <f t="shared" si="3"/>
        <v>0</v>
      </c>
      <c r="Q21" s="7">
        <f t="shared" si="3"/>
        <v>0</v>
      </c>
      <c r="R21" s="7">
        <f t="shared" si="3"/>
        <v>0</v>
      </c>
    </row>
    <row r="22" spans="1:78" s="17" customFormat="1" x14ac:dyDescent="0.35">
      <c r="A22" s="75"/>
      <c r="B22" s="76"/>
      <c r="C22" s="127"/>
      <c r="D22" s="77"/>
      <c r="E22" s="91" t="s">
        <v>441</v>
      </c>
      <c r="G22" s="17" t="s">
        <v>349</v>
      </c>
      <c r="J22" s="17">
        <f t="shared" ref="J22:R22" si="4" xml:space="preserve"> IF( J21 = 1, $F20, I23 + 1)</f>
        <v>42826</v>
      </c>
      <c r="K22" s="17">
        <f t="shared" si="4"/>
        <v>43191</v>
      </c>
      <c r="L22" s="17">
        <f t="shared" si="4"/>
        <v>43556</v>
      </c>
      <c r="M22" s="17">
        <f t="shared" si="4"/>
        <v>43922</v>
      </c>
      <c r="N22" s="17">
        <f t="shared" si="4"/>
        <v>44287</v>
      </c>
      <c r="O22" s="17">
        <f t="shared" si="4"/>
        <v>44652</v>
      </c>
      <c r="P22" s="17">
        <f t="shared" si="4"/>
        <v>45017</v>
      </c>
      <c r="Q22" s="17">
        <f t="shared" si="4"/>
        <v>45383</v>
      </c>
      <c r="R22" s="17">
        <f t="shared" si="4"/>
        <v>45748</v>
      </c>
    </row>
    <row r="23" spans="1:78" s="39" customFormat="1" x14ac:dyDescent="0.35">
      <c r="A23" s="75"/>
      <c r="B23" s="78"/>
      <c r="C23" s="128"/>
      <c r="D23" s="79"/>
      <c r="E23" s="95" t="s">
        <v>442</v>
      </c>
      <c r="F23" s="34"/>
      <c r="G23" s="39" t="s">
        <v>349</v>
      </c>
      <c r="I23" s="40"/>
      <c r="J23" s="39">
        <f t="shared" ref="J23:R23" si="5" xml:space="preserve"> DATE(YEAR(J22), MONTH(J22) + 12, DAY(1) - 1)</f>
        <v>43190</v>
      </c>
      <c r="K23" s="39">
        <f t="shared" si="5"/>
        <v>43555</v>
      </c>
      <c r="L23" s="39">
        <f t="shared" si="5"/>
        <v>43921</v>
      </c>
      <c r="M23" s="39">
        <f t="shared" si="5"/>
        <v>44286</v>
      </c>
      <c r="N23" s="39">
        <f t="shared" si="5"/>
        <v>44651</v>
      </c>
      <c r="O23" s="39">
        <f t="shared" si="5"/>
        <v>45016</v>
      </c>
      <c r="P23" s="39">
        <f t="shared" si="5"/>
        <v>45382</v>
      </c>
      <c r="Q23" s="39">
        <f t="shared" si="5"/>
        <v>45747</v>
      </c>
      <c r="R23" s="39">
        <f t="shared" si="5"/>
        <v>46112</v>
      </c>
    </row>
    <row r="24" spans="1:78" s="31" customFormat="1" x14ac:dyDescent="0.35">
      <c r="A24" s="75"/>
      <c r="B24" s="78"/>
      <c r="C24" s="128"/>
      <c r="D24" s="79"/>
      <c r="E24" s="92"/>
    </row>
    <row r="25" spans="1:78" s="31" customFormat="1" x14ac:dyDescent="0.35">
      <c r="A25" s="75"/>
      <c r="B25" s="78"/>
      <c r="C25" s="128"/>
      <c r="D25" s="79"/>
      <c r="E25" s="92" t="str">
        <f t="shared" ref="E25:R25" si="6" xml:space="preserve"> E$23</f>
        <v>Model Period END</v>
      </c>
      <c r="F25" s="31">
        <f t="shared" si="6"/>
        <v>0</v>
      </c>
      <c r="G25" s="31" t="str">
        <f t="shared" si="6"/>
        <v>date</v>
      </c>
      <c r="H25" s="31">
        <f t="shared" si="6"/>
        <v>0</v>
      </c>
      <c r="I25" s="31">
        <f t="shared" si="6"/>
        <v>0</v>
      </c>
      <c r="J25" s="31">
        <f t="shared" si="6"/>
        <v>43190</v>
      </c>
      <c r="K25" s="31">
        <f t="shared" si="6"/>
        <v>43555</v>
      </c>
      <c r="L25" s="31">
        <f t="shared" si="6"/>
        <v>43921</v>
      </c>
      <c r="M25" s="31">
        <f t="shared" si="6"/>
        <v>44286</v>
      </c>
      <c r="N25" s="31">
        <f t="shared" si="6"/>
        <v>44651</v>
      </c>
      <c r="O25" s="31">
        <f t="shared" si="6"/>
        <v>45016</v>
      </c>
      <c r="P25" s="31">
        <f t="shared" si="6"/>
        <v>45382</v>
      </c>
      <c r="Q25" s="31">
        <f t="shared" si="6"/>
        <v>45747</v>
      </c>
      <c r="R25" s="31">
        <f t="shared" si="6"/>
        <v>46112</v>
      </c>
    </row>
    <row r="26" spans="1:78" s="31" customFormat="1" x14ac:dyDescent="0.35">
      <c r="A26" s="75"/>
      <c r="B26" s="78"/>
      <c r="C26" s="128"/>
      <c r="D26" s="79" t="s">
        <v>443</v>
      </c>
      <c r="E26" s="92" t="str">
        <f t="shared" ref="E26:R26" si="7" xml:space="preserve"> E$22</f>
        <v>Model Period BEG</v>
      </c>
      <c r="F26" s="31">
        <f t="shared" si="7"/>
        <v>0</v>
      </c>
      <c r="G26" s="31" t="str">
        <f t="shared" si="7"/>
        <v>date</v>
      </c>
      <c r="H26" s="31">
        <f t="shared" si="7"/>
        <v>0</v>
      </c>
      <c r="I26" s="31">
        <f t="shared" si="7"/>
        <v>0</v>
      </c>
      <c r="J26" s="31">
        <f t="shared" si="7"/>
        <v>42826</v>
      </c>
      <c r="K26" s="31">
        <f t="shared" si="7"/>
        <v>43191</v>
      </c>
      <c r="L26" s="31">
        <f t="shared" si="7"/>
        <v>43556</v>
      </c>
      <c r="M26" s="31">
        <f t="shared" si="7"/>
        <v>43922</v>
      </c>
      <c r="N26" s="31">
        <f t="shared" si="7"/>
        <v>44287</v>
      </c>
      <c r="O26" s="31">
        <f t="shared" si="7"/>
        <v>44652</v>
      </c>
      <c r="P26" s="31">
        <f t="shared" si="7"/>
        <v>45017</v>
      </c>
      <c r="Q26" s="31">
        <f t="shared" si="7"/>
        <v>45383</v>
      </c>
      <c r="R26" s="31">
        <f t="shared" si="7"/>
        <v>45748</v>
      </c>
    </row>
    <row r="27" spans="1:78" s="38" customFormat="1" x14ac:dyDescent="0.35">
      <c r="A27" s="80"/>
      <c r="B27" s="81"/>
      <c r="C27" s="129"/>
      <c r="D27" s="82"/>
      <c r="E27" s="92" t="s">
        <v>444</v>
      </c>
      <c r="G27" s="38" t="s">
        <v>445</v>
      </c>
      <c r="H27" s="21">
        <f xml:space="preserve"> SUM(J27:BZ27)</f>
        <v>3287</v>
      </c>
      <c r="J27" s="21">
        <f t="shared" ref="J27:R27" si="8" xml:space="preserve"> J25 - J26 + 1</f>
        <v>365</v>
      </c>
      <c r="K27" s="21">
        <f t="shared" si="8"/>
        <v>365</v>
      </c>
      <c r="L27" s="21">
        <f t="shared" si="8"/>
        <v>366</v>
      </c>
      <c r="M27" s="21">
        <f t="shared" si="8"/>
        <v>365</v>
      </c>
      <c r="N27" s="21">
        <f t="shared" si="8"/>
        <v>365</v>
      </c>
      <c r="O27" s="21">
        <f t="shared" si="8"/>
        <v>365</v>
      </c>
      <c r="P27" s="21">
        <f t="shared" si="8"/>
        <v>366</v>
      </c>
      <c r="Q27" s="21">
        <f t="shared" si="8"/>
        <v>365</v>
      </c>
      <c r="R27" s="21">
        <f t="shared" si="8"/>
        <v>365</v>
      </c>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row>
    <row r="28" spans="1:78" s="65" customFormat="1" x14ac:dyDescent="0.35">
      <c r="A28" s="47"/>
      <c r="B28" s="59"/>
      <c r="C28" s="108"/>
      <c r="D28" s="53"/>
      <c r="E28" s="93"/>
      <c r="G28" s="37"/>
    </row>
    <row r="29" spans="1:78" s="65" customFormat="1" x14ac:dyDescent="0.35">
      <c r="A29" s="47"/>
      <c r="B29" s="59"/>
      <c r="C29" s="108"/>
      <c r="D29" s="53"/>
      <c r="E29" s="93"/>
      <c r="G29" s="37"/>
    </row>
    <row r="30" spans="1:78" s="31" customFormat="1" x14ac:dyDescent="0.35">
      <c r="A30" s="75" t="s">
        <v>446</v>
      </c>
      <c r="B30" s="78"/>
      <c r="C30" s="128"/>
      <c r="D30" s="79"/>
      <c r="E30" s="92"/>
    </row>
    <row r="31" spans="1:78" s="31" customFormat="1" x14ac:dyDescent="0.35">
      <c r="A31" s="75"/>
      <c r="B31" s="78"/>
      <c r="C31" s="128"/>
      <c r="D31" s="79"/>
      <c r="E31" s="92"/>
    </row>
    <row r="32" spans="1:78" s="32" customFormat="1" x14ac:dyDescent="0.35">
      <c r="A32" s="72"/>
      <c r="B32" s="83"/>
      <c r="C32" s="130"/>
      <c r="D32" s="84"/>
      <c r="E32" s="96" t="str">
        <f xml:space="preserve"> InpR!E$13</f>
        <v>Last Pre Forecast Date</v>
      </c>
      <c r="F32" s="32">
        <f xml:space="preserve"> InpR!F$13</f>
        <v>43921</v>
      </c>
      <c r="G32" s="32" t="str">
        <f xml:space="preserve"> InpR!G$13</f>
        <v>date</v>
      </c>
    </row>
    <row r="33" spans="1:18" s="85" customFormat="1" x14ac:dyDescent="0.35">
      <c r="A33" s="75"/>
      <c r="B33" s="76"/>
      <c r="C33" s="127"/>
      <c r="D33" s="77"/>
      <c r="E33" s="97" t="str">
        <f t="shared" ref="E33:R33" si="9" xml:space="preserve"> E$23</f>
        <v>Model Period END</v>
      </c>
      <c r="F33" s="85">
        <f t="shared" si="9"/>
        <v>0</v>
      </c>
      <c r="G33" s="85" t="str">
        <f t="shared" si="9"/>
        <v>date</v>
      </c>
      <c r="H33" s="85">
        <f t="shared" si="9"/>
        <v>0</v>
      </c>
      <c r="I33" s="85">
        <f t="shared" si="9"/>
        <v>0</v>
      </c>
      <c r="J33" s="85">
        <f t="shared" si="9"/>
        <v>43190</v>
      </c>
      <c r="K33" s="85">
        <f t="shared" si="9"/>
        <v>43555</v>
      </c>
      <c r="L33" s="85">
        <f t="shared" si="9"/>
        <v>43921</v>
      </c>
      <c r="M33" s="85">
        <f t="shared" si="9"/>
        <v>44286</v>
      </c>
      <c r="N33" s="85">
        <f t="shared" si="9"/>
        <v>44651</v>
      </c>
      <c r="O33" s="85">
        <f t="shared" si="9"/>
        <v>45016</v>
      </c>
      <c r="P33" s="85">
        <f t="shared" si="9"/>
        <v>45382</v>
      </c>
      <c r="Q33" s="85">
        <f t="shared" si="9"/>
        <v>45747</v>
      </c>
      <c r="R33" s="85">
        <f t="shared" si="9"/>
        <v>46112</v>
      </c>
    </row>
    <row r="34" spans="1:18" x14ac:dyDescent="0.35">
      <c r="A34" s="49"/>
      <c r="B34" s="64"/>
      <c r="C34" s="124"/>
      <c r="E34" s="91" t="s">
        <v>447</v>
      </c>
      <c r="G34" s="7" t="s">
        <v>438</v>
      </c>
      <c r="H34" s="7">
        <f xml:space="preserve"> SUM(J34:BZ34)</f>
        <v>1</v>
      </c>
      <c r="J34" s="7">
        <f t="shared" ref="J34:R34" si="10" xml:space="preserve"> IF(J33 = $F32, 1, 0)</f>
        <v>0</v>
      </c>
      <c r="K34" s="7">
        <f t="shared" si="10"/>
        <v>0</v>
      </c>
      <c r="L34" s="7">
        <f t="shared" si="10"/>
        <v>1</v>
      </c>
      <c r="M34" s="7">
        <f t="shared" si="10"/>
        <v>0</v>
      </c>
      <c r="N34" s="7">
        <f t="shared" si="10"/>
        <v>0</v>
      </c>
      <c r="O34" s="7">
        <f t="shared" si="10"/>
        <v>0</v>
      </c>
      <c r="P34" s="7">
        <f t="shared" si="10"/>
        <v>0</v>
      </c>
      <c r="Q34" s="7">
        <f t="shared" si="10"/>
        <v>0</v>
      </c>
      <c r="R34" s="7">
        <f t="shared" si="10"/>
        <v>0</v>
      </c>
    </row>
    <row r="35" spans="1:18" x14ac:dyDescent="0.35">
      <c r="A35" s="49"/>
      <c r="B35" s="64"/>
      <c r="C35" s="124"/>
      <c r="E35" s="91" t="s">
        <v>448</v>
      </c>
      <c r="G35" s="7" t="s">
        <v>438</v>
      </c>
      <c r="H35" s="7">
        <f xml:space="preserve"> SUM(J35:BZ35)</f>
        <v>3</v>
      </c>
      <c r="J35" s="7">
        <f t="shared" ref="J35:R35" si="11" xml:space="preserve"> IF($F32 &gt;= J33, 1, 0)</f>
        <v>1</v>
      </c>
      <c r="K35" s="7">
        <f t="shared" si="11"/>
        <v>1</v>
      </c>
      <c r="L35" s="7">
        <f t="shared" si="11"/>
        <v>1</v>
      </c>
      <c r="M35" s="7">
        <f t="shared" si="11"/>
        <v>0</v>
      </c>
      <c r="N35" s="7">
        <f t="shared" si="11"/>
        <v>0</v>
      </c>
      <c r="O35" s="7">
        <f t="shared" si="11"/>
        <v>0</v>
      </c>
      <c r="P35" s="7">
        <f t="shared" si="11"/>
        <v>0</v>
      </c>
      <c r="Q35" s="7">
        <f t="shared" si="11"/>
        <v>0</v>
      </c>
      <c r="R35" s="7">
        <f t="shared" si="11"/>
        <v>0</v>
      </c>
    </row>
    <row r="36" spans="1:18" x14ac:dyDescent="0.35">
      <c r="A36" s="49"/>
      <c r="D36" s="57"/>
      <c r="E36" s="92" t="s">
        <v>449</v>
      </c>
      <c r="F36" s="21">
        <f xml:space="preserve"> SUM(J35:BZ35)</f>
        <v>3</v>
      </c>
      <c r="G36" s="7" t="s">
        <v>450</v>
      </c>
    </row>
    <row r="37" spans="1:18" x14ac:dyDescent="0.35">
      <c r="A37" s="49"/>
      <c r="D37" s="57"/>
      <c r="E37" s="92"/>
    </row>
    <row r="38" spans="1:18" s="36" customFormat="1" x14ac:dyDescent="0.35">
      <c r="A38" s="86"/>
      <c r="B38" s="73"/>
      <c r="C38" s="126"/>
      <c r="D38" s="74"/>
      <c r="E38" s="94" t="str">
        <f xml:space="preserve"> InpR!E$15</f>
        <v>Acquisition date (midnight)</v>
      </c>
      <c r="F38" s="36">
        <f xml:space="preserve"> InpR!F$15</f>
        <v>43921</v>
      </c>
      <c r="G38" s="36" t="str">
        <f xml:space="preserve"> InpR!G$15</f>
        <v>date</v>
      </c>
    </row>
    <row r="39" spans="1:18" s="85" customFormat="1" x14ac:dyDescent="0.35">
      <c r="A39" s="75"/>
      <c r="B39" s="76"/>
      <c r="C39" s="127"/>
      <c r="D39" s="77"/>
      <c r="E39" s="97" t="str">
        <f t="shared" ref="E39:R39" si="12" xml:space="preserve"> E$23</f>
        <v>Model Period END</v>
      </c>
      <c r="F39" s="85">
        <f t="shared" si="12"/>
        <v>0</v>
      </c>
      <c r="G39" s="85" t="str">
        <f t="shared" si="12"/>
        <v>date</v>
      </c>
      <c r="H39" s="85">
        <f t="shared" si="12"/>
        <v>0</v>
      </c>
      <c r="I39" s="85">
        <f t="shared" si="12"/>
        <v>0</v>
      </c>
      <c r="J39" s="85">
        <f t="shared" si="12"/>
        <v>43190</v>
      </c>
      <c r="K39" s="85">
        <f t="shared" si="12"/>
        <v>43555</v>
      </c>
      <c r="L39" s="85">
        <f t="shared" si="12"/>
        <v>43921</v>
      </c>
      <c r="M39" s="85">
        <f t="shared" si="12"/>
        <v>44286</v>
      </c>
      <c r="N39" s="85">
        <f t="shared" si="12"/>
        <v>44651</v>
      </c>
      <c r="O39" s="85">
        <f t="shared" si="12"/>
        <v>45016</v>
      </c>
      <c r="P39" s="85">
        <f t="shared" si="12"/>
        <v>45382</v>
      </c>
      <c r="Q39" s="85">
        <f t="shared" si="12"/>
        <v>45747</v>
      </c>
      <c r="R39" s="85">
        <f t="shared" si="12"/>
        <v>46112</v>
      </c>
    </row>
    <row r="40" spans="1:18" s="2" customFormat="1" x14ac:dyDescent="0.35">
      <c r="A40" s="49"/>
      <c r="B40" s="64"/>
      <c r="C40" s="124"/>
      <c r="D40" s="55"/>
      <c r="E40" s="98" t="s">
        <v>451</v>
      </c>
      <c r="G40" s="2" t="s">
        <v>438</v>
      </c>
      <c r="H40" s="2">
        <f xml:space="preserve"> SUM(J40:BZ40)</f>
        <v>1</v>
      </c>
      <c r="J40" s="2">
        <f t="shared" ref="J40:R40" si="13" xml:space="preserve"> IF(J39 = $F38, 1, 0)</f>
        <v>0</v>
      </c>
      <c r="K40" s="2">
        <f t="shared" si="13"/>
        <v>0</v>
      </c>
      <c r="L40" s="2">
        <f t="shared" si="13"/>
        <v>1</v>
      </c>
      <c r="M40" s="2">
        <f t="shared" si="13"/>
        <v>0</v>
      </c>
      <c r="N40" s="2">
        <f t="shared" si="13"/>
        <v>0</v>
      </c>
      <c r="O40" s="2">
        <f t="shared" si="13"/>
        <v>0</v>
      </c>
      <c r="P40" s="2">
        <f t="shared" si="13"/>
        <v>0</v>
      </c>
      <c r="Q40" s="2">
        <f t="shared" si="13"/>
        <v>0</v>
      </c>
      <c r="R40" s="2">
        <f t="shared" si="13"/>
        <v>0</v>
      </c>
    </row>
    <row r="41" spans="1:18" s="31" customFormat="1" x14ac:dyDescent="0.35">
      <c r="A41" s="75"/>
      <c r="B41" s="78"/>
      <c r="C41" s="128"/>
      <c r="D41" s="79"/>
      <c r="E41" s="92"/>
    </row>
    <row r="42" spans="1:18" s="31" customFormat="1" x14ac:dyDescent="0.35">
      <c r="A42" s="75"/>
      <c r="B42" s="78"/>
      <c r="C42" s="128"/>
      <c r="D42" s="79"/>
      <c r="E42" s="92"/>
    </row>
    <row r="43" spans="1:18" x14ac:dyDescent="0.35">
      <c r="A43" s="49" t="s">
        <v>452</v>
      </c>
      <c r="D43" s="57"/>
      <c r="E43" s="92"/>
    </row>
    <row r="44" spans="1:18" x14ac:dyDescent="0.35">
      <c r="A44" s="49"/>
      <c r="D44" s="57"/>
      <c r="E44" s="92"/>
    </row>
    <row r="45" spans="1:18" x14ac:dyDescent="0.35">
      <c r="E45" s="91" t="str">
        <f t="shared" ref="E45:R45" si="14" xml:space="preserve"> E$34</f>
        <v>Last Pre Forecast Flag</v>
      </c>
      <c r="F45" s="7">
        <f t="shared" si="14"/>
        <v>0</v>
      </c>
      <c r="G45" s="7" t="str">
        <f t="shared" si="14"/>
        <v>flag</v>
      </c>
      <c r="H45" s="7">
        <f t="shared" si="14"/>
        <v>1</v>
      </c>
      <c r="I45" s="7">
        <f t="shared" si="14"/>
        <v>0</v>
      </c>
      <c r="J45" s="7">
        <f t="shared" si="14"/>
        <v>0</v>
      </c>
      <c r="K45" s="7">
        <f t="shared" si="14"/>
        <v>0</v>
      </c>
      <c r="L45" s="7">
        <f t="shared" si="14"/>
        <v>1</v>
      </c>
      <c r="M45" s="7">
        <f t="shared" si="14"/>
        <v>0</v>
      </c>
      <c r="N45" s="7">
        <f t="shared" si="14"/>
        <v>0</v>
      </c>
      <c r="O45" s="7">
        <f t="shared" si="14"/>
        <v>0</v>
      </c>
      <c r="P45" s="7">
        <f t="shared" si="14"/>
        <v>0</v>
      </c>
      <c r="Q45" s="7">
        <f t="shared" si="14"/>
        <v>0</v>
      </c>
      <c r="R45" s="7">
        <f t="shared" si="14"/>
        <v>0</v>
      </c>
    </row>
    <row r="46" spans="1:18" x14ac:dyDescent="0.35">
      <c r="E46" s="91" t="s">
        <v>453</v>
      </c>
      <c r="G46" s="7" t="s">
        <v>438</v>
      </c>
      <c r="H46" s="7">
        <f xml:space="preserve"> SUM(J46:BZ46)</f>
        <v>1</v>
      </c>
      <c r="J46" s="7">
        <f t="shared" ref="J46:R46" si="15" xml:space="preserve"> I45</f>
        <v>0</v>
      </c>
      <c r="K46" s="7">
        <f t="shared" si="15"/>
        <v>0</v>
      </c>
      <c r="L46" s="7">
        <f t="shared" si="15"/>
        <v>0</v>
      </c>
      <c r="M46" s="7">
        <f t="shared" si="15"/>
        <v>1</v>
      </c>
      <c r="N46" s="7">
        <f t="shared" si="15"/>
        <v>0</v>
      </c>
      <c r="O46" s="7">
        <f t="shared" si="15"/>
        <v>0</v>
      </c>
      <c r="P46" s="7">
        <f t="shared" si="15"/>
        <v>0</v>
      </c>
      <c r="Q46" s="7">
        <f t="shared" si="15"/>
        <v>0</v>
      </c>
      <c r="R46" s="7">
        <f t="shared" si="15"/>
        <v>0</v>
      </c>
    </row>
    <row r="48" spans="1:18" s="32" customFormat="1" x14ac:dyDescent="0.35">
      <c r="A48" s="72"/>
      <c r="B48" s="83"/>
      <c r="C48" s="130"/>
      <c r="D48" s="84"/>
      <c r="E48" s="96" t="str">
        <f>InpR!E$17</f>
        <v>Last forecast date</v>
      </c>
      <c r="F48" s="32">
        <f>InpR!F$17</f>
        <v>45747</v>
      </c>
      <c r="G48" s="32" t="str">
        <f>InpR!G$17</f>
        <v>date</v>
      </c>
    </row>
    <row r="49" spans="1:78" x14ac:dyDescent="0.35">
      <c r="E49" s="99" t="str">
        <f t="shared" ref="E49:R49" si="16" xml:space="preserve"> E$23</f>
        <v>Model Period END</v>
      </c>
      <c r="F49" s="87">
        <f t="shared" si="16"/>
        <v>0</v>
      </c>
      <c r="G49" s="87" t="str">
        <f t="shared" si="16"/>
        <v>date</v>
      </c>
      <c r="H49" s="87">
        <f t="shared" si="16"/>
        <v>0</v>
      </c>
      <c r="I49" s="88">
        <f t="shared" si="16"/>
        <v>0</v>
      </c>
      <c r="J49" s="87">
        <f t="shared" si="16"/>
        <v>43190</v>
      </c>
      <c r="K49" s="87">
        <f t="shared" si="16"/>
        <v>43555</v>
      </c>
      <c r="L49" s="87">
        <f t="shared" si="16"/>
        <v>43921</v>
      </c>
      <c r="M49" s="87">
        <f t="shared" si="16"/>
        <v>44286</v>
      </c>
      <c r="N49" s="87">
        <f t="shared" si="16"/>
        <v>44651</v>
      </c>
      <c r="O49" s="87">
        <f t="shared" si="16"/>
        <v>45016</v>
      </c>
      <c r="P49" s="87">
        <f t="shared" si="16"/>
        <v>45382</v>
      </c>
      <c r="Q49" s="87">
        <f t="shared" si="16"/>
        <v>45747</v>
      </c>
      <c r="R49" s="87">
        <f t="shared" si="16"/>
        <v>46112</v>
      </c>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row>
    <row r="50" spans="1:78" x14ac:dyDescent="0.35">
      <c r="E50" s="92" t="s">
        <v>454</v>
      </c>
      <c r="G50" s="7" t="s">
        <v>438</v>
      </c>
      <c r="H50" s="7">
        <f xml:space="preserve"> SUM(J50:BZ50)</f>
        <v>1</v>
      </c>
      <c r="J50" s="7">
        <f t="shared" ref="J50:R50" si="17" xml:space="preserve"> IF(AND($F48 &gt; I49, $F48 &lt;= J49), 1, 0)</f>
        <v>0</v>
      </c>
      <c r="K50" s="7">
        <f t="shared" si="17"/>
        <v>0</v>
      </c>
      <c r="L50" s="7">
        <f t="shared" si="17"/>
        <v>0</v>
      </c>
      <c r="M50" s="7">
        <f t="shared" si="17"/>
        <v>0</v>
      </c>
      <c r="N50" s="7">
        <f t="shared" si="17"/>
        <v>0</v>
      </c>
      <c r="O50" s="7">
        <f t="shared" si="17"/>
        <v>0</v>
      </c>
      <c r="P50" s="7">
        <f t="shared" si="17"/>
        <v>0</v>
      </c>
      <c r="Q50" s="7">
        <f t="shared" si="17"/>
        <v>1</v>
      </c>
      <c r="R50" s="7">
        <f t="shared" si="17"/>
        <v>0</v>
      </c>
    </row>
    <row r="51" spans="1:78" x14ac:dyDescent="0.35">
      <c r="E51" s="92"/>
    </row>
    <row r="52" spans="1:78" x14ac:dyDescent="0.35">
      <c r="E52" s="92" t="str">
        <f t="shared" ref="E52:R52" si="18" xml:space="preserve"> E$46</f>
        <v>1st Forecast Period Flag</v>
      </c>
      <c r="F52" s="7">
        <f t="shared" si="18"/>
        <v>0</v>
      </c>
      <c r="G52" s="7" t="str">
        <f t="shared" si="18"/>
        <v>flag</v>
      </c>
      <c r="H52" s="7">
        <f t="shared" si="18"/>
        <v>1</v>
      </c>
      <c r="I52" s="7">
        <f t="shared" si="18"/>
        <v>0</v>
      </c>
      <c r="J52" s="7">
        <f t="shared" si="18"/>
        <v>0</v>
      </c>
      <c r="K52" s="7">
        <f t="shared" si="18"/>
        <v>0</v>
      </c>
      <c r="L52" s="7">
        <f t="shared" si="18"/>
        <v>0</v>
      </c>
      <c r="M52" s="7">
        <f t="shared" si="18"/>
        <v>1</v>
      </c>
      <c r="N52" s="7">
        <f t="shared" si="18"/>
        <v>0</v>
      </c>
      <c r="O52" s="7">
        <f t="shared" si="18"/>
        <v>0</v>
      </c>
      <c r="P52" s="7">
        <f t="shared" si="18"/>
        <v>0</v>
      </c>
      <c r="Q52" s="7">
        <f t="shared" si="18"/>
        <v>0</v>
      </c>
      <c r="R52" s="7">
        <f t="shared" si="18"/>
        <v>0</v>
      </c>
    </row>
    <row r="53" spans="1:78" x14ac:dyDescent="0.35">
      <c r="E53" s="92" t="str">
        <f t="shared" ref="E53:R53" si="19" xml:space="preserve"> E$50</f>
        <v>Last Forecast Period Flag</v>
      </c>
      <c r="F53" s="7">
        <f t="shared" si="19"/>
        <v>0</v>
      </c>
      <c r="G53" s="7" t="str">
        <f t="shared" si="19"/>
        <v>flag</v>
      </c>
      <c r="H53" s="7">
        <f t="shared" si="19"/>
        <v>1</v>
      </c>
      <c r="I53" s="12">
        <f t="shared" si="19"/>
        <v>0</v>
      </c>
      <c r="J53" s="7">
        <f t="shared" si="19"/>
        <v>0</v>
      </c>
      <c r="K53" s="7">
        <f t="shared" si="19"/>
        <v>0</v>
      </c>
      <c r="L53" s="7">
        <f t="shared" si="19"/>
        <v>0</v>
      </c>
      <c r="M53" s="7">
        <f t="shared" si="19"/>
        <v>0</v>
      </c>
      <c r="N53" s="7">
        <f t="shared" si="19"/>
        <v>0</v>
      </c>
      <c r="O53" s="7">
        <f t="shared" si="19"/>
        <v>0</v>
      </c>
      <c r="P53" s="7">
        <f t="shared" si="19"/>
        <v>0</v>
      </c>
      <c r="Q53" s="7">
        <f t="shared" si="19"/>
        <v>1</v>
      </c>
      <c r="R53" s="7">
        <f t="shared" si="19"/>
        <v>0</v>
      </c>
    </row>
    <row r="54" spans="1:78" s="34" customFormat="1" x14ac:dyDescent="0.35">
      <c r="A54" s="50"/>
      <c r="B54" s="61"/>
      <c r="C54" s="110"/>
      <c r="D54" s="55"/>
      <c r="E54" s="95" t="s">
        <v>455</v>
      </c>
      <c r="G54" s="34" t="s">
        <v>438</v>
      </c>
      <c r="H54" s="34">
        <f xml:space="preserve"> SUM(J54:BZ54)</f>
        <v>5</v>
      </c>
      <c r="I54" s="35"/>
      <c r="J54" s="34">
        <f t="shared" ref="J54:R54" si="20" xml:space="preserve"> J52 - I53 + I54</f>
        <v>0</v>
      </c>
      <c r="K54" s="34">
        <f t="shared" si="20"/>
        <v>0</v>
      </c>
      <c r="L54" s="34">
        <f t="shared" si="20"/>
        <v>0</v>
      </c>
      <c r="M54" s="34">
        <f t="shared" si="20"/>
        <v>1</v>
      </c>
      <c r="N54" s="34">
        <f t="shared" si="20"/>
        <v>1</v>
      </c>
      <c r="O54" s="34">
        <f t="shared" si="20"/>
        <v>1</v>
      </c>
      <c r="P54" s="34">
        <f t="shared" si="20"/>
        <v>1</v>
      </c>
      <c r="Q54" s="34">
        <f t="shared" si="20"/>
        <v>1</v>
      </c>
      <c r="R54" s="34">
        <f t="shared" si="20"/>
        <v>0</v>
      </c>
    </row>
    <row r="55" spans="1:78" x14ac:dyDescent="0.35">
      <c r="A55" s="49"/>
      <c r="D55" s="57"/>
      <c r="E55" s="92" t="s">
        <v>456</v>
      </c>
      <c r="F55" s="7">
        <f xml:space="preserve"> SUM(J54:BZ54)</f>
        <v>5</v>
      </c>
      <c r="G55" s="7" t="s">
        <v>450</v>
      </c>
    </row>
    <row r="56" spans="1:78" x14ac:dyDescent="0.35">
      <c r="A56" s="49"/>
      <c r="D56" s="57"/>
      <c r="E56" s="92"/>
    </row>
    <row r="57" spans="1:78" x14ac:dyDescent="0.35">
      <c r="A57" s="49"/>
      <c r="D57" s="57"/>
      <c r="E57" s="92" t="str">
        <f t="shared" ref="E57:R57" si="21" xml:space="preserve"> E$35</f>
        <v>Pre Forecast Period Flag</v>
      </c>
      <c r="F57" s="7">
        <f t="shared" si="21"/>
        <v>0</v>
      </c>
      <c r="G57" s="7" t="str">
        <f t="shared" si="21"/>
        <v>flag</v>
      </c>
      <c r="H57" s="7">
        <f t="shared" si="21"/>
        <v>3</v>
      </c>
      <c r="I57" s="7">
        <f t="shared" si="21"/>
        <v>0</v>
      </c>
      <c r="J57" s="7">
        <f t="shared" si="21"/>
        <v>1</v>
      </c>
      <c r="K57" s="7">
        <f t="shared" si="21"/>
        <v>1</v>
      </c>
      <c r="L57" s="7">
        <f t="shared" si="21"/>
        <v>1</v>
      </c>
      <c r="M57" s="7">
        <f t="shared" si="21"/>
        <v>0</v>
      </c>
      <c r="N57" s="7">
        <f t="shared" si="21"/>
        <v>0</v>
      </c>
      <c r="O57" s="7">
        <f t="shared" si="21"/>
        <v>0</v>
      </c>
      <c r="P57" s="7">
        <f t="shared" si="21"/>
        <v>0</v>
      </c>
      <c r="Q57" s="7">
        <f t="shared" si="21"/>
        <v>0</v>
      </c>
      <c r="R57" s="7">
        <f t="shared" si="21"/>
        <v>0</v>
      </c>
    </row>
    <row r="58" spans="1:78" x14ac:dyDescent="0.35">
      <c r="A58" s="49"/>
      <c r="D58" s="57"/>
      <c r="E58" s="92" t="str">
        <f t="shared" ref="E58:R58" si="22" xml:space="preserve"> E$54</f>
        <v>Forecast Period Flag</v>
      </c>
      <c r="F58" s="7">
        <f t="shared" si="22"/>
        <v>0</v>
      </c>
      <c r="G58" s="7" t="str">
        <f t="shared" si="22"/>
        <v>flag</v>
      </c>
      <c r="H58" s="7">
        <f t="shared" si="22"/>
        <v>5</v>
      </c>
      <c r="I58" s="7">
        <f t="shared" si="22"/>
        <v>0</v>
      </c>
      <c r="J58" s="7">
        <f t="shared" si="22"/>
        <v>0</v>
      </c>
      <c r="K58" s="7">
        <f t="shared" si="22"/>
        <v>0</v>
      </c>
      <c r="L58" s="7">
        <f t="shared" si="22"/>
        <v>0</v>
      </c>
      <c r="M58" s="7">
        <f t="shared" si="22"/>
        <v>1</v>
      </c>
      <c r="N58" s="7">
        <f t="shared" si="22"/>
        <v>1</v>
      </c>
      <c r="O58" s="7">
        <f t="shared" si="22"/>
        <v>1</v>
      </c>
      <c r="P58" s="7">
        <f t="shared" si="22"/>
        <v>1</v>
      </c>
      <c r="Q58" s="7">
        <f t="shared" si="22"/>
        <v>1</v>
      </c>
      <c r="R58" s="7">
        <f t="shared" si="22"/>
        <v>0</v>
      </c>
    </row>
    <row r="59" spans="1:78" x14ac:dyDescent="0.35">
      <c r="A59" s="49"/>
      <c r="D59" s="57"/>
      <c r="E59" s="92" t="s">
        <v>457</v>
      </c>
      <c r="G59" s="7" t="s">
        <v>438</v>
      </c>
      <c r="J59" s="7" t="str">
        <f t="shared" ref="J59:R59" si="23" xml:space="preserve"> IF(J57 = 1, "Pre Fcst", IF(J58 = 1, "Forecast", "Post-Fcst"))</f>
        <v>Pre Fcst</v>
      </c>
      <c r="K59" s="7" t="str">
        <f t="shared" si="23"/>
        <v>Pre Fcst</v>
      </c>
      <c r="L59" s="7" t="str">
        <f t="shared" si="23"/>
        <v>Pre Fcst</v>
      </c>
      <c r="M59" s="7" t="str">
        <f t="shared" si="23"/>
        <v>Forecast</v>
      </c>
      <c r="N59" s="7" t="str">
        <f t="shared" si="23"/>
        <v>Forecast</v>
      </c>
      <c r="O59" s="7" t="str">
        <f t="shared" si="23"/>
        <v>Forecast</v>
      </c>
      <c r="P59" s="7" t="str">
        <f t="shared" si="23"/>
        <v>Forecast</v>
      </c>
      <c r="Q59" s="7" t="str">
        <f t="shared" si="23"/>
        <v>Forecast</v>
      </c>
      <c r="R59" s="7" t="str">
        <f t="shared" si="23"/>
        <v>Post-Fcst</v>
      </c>
    </row>
    <row r="60" spans="1:78" x14ac:dyDescent="0.35">
      <c r="A60" s="49"/>
      <c r="D60" s="57"/>
      <c r="E60" s="92"/>
    </row>
    <row r="61" spans="1:78" x14ac:dyDescent="0.35">
      <c r="A61" s="49"/>
      <c r="D61" s="57"/>
      <c r="E61" s="92"/>
    </row>
    <row r="62" spans="1:78" x14ac:dyDescent="0.35">
      <c r="A62" s="49" t="s">
        <v>458</v>
      </c>
      <c r="D62" s="57"/>
      <c r="E62" s="92"/>
    </row>
    <row r="63" spans="1:78" x14ac:dyDescent="0.35">
      <c r="A63" s="49"/>
      <c r="D63" s="57"/>
      <c r="E63" s="92"/>
    </row>
    <row r="64" spans="1:78" x14ac:dyDescent="0.35">
      <c r="E64" s="95" t="str">
        <f t="shared" ref="E64:R64" si="24" xml:space="preserve"> E$50</f>
        <v>Last Forecast Period Flag</v>
      </c>
      <c r="F64" s="34">
        <f t="shared" si="24"/>
        <v>0</v>
      </c>
      <c r="G64" s="34" t="str">
        <f t="shared" si="24"/>
        <v>flag</v>
      </c>
      <c r="H64" s="34">
        <f t="shared" si="24"/>
        <v>1</v>
      </c>
      <c r="I64" s="12">
        <f t="shared" si="24"/>
        <v>0</v>
      </c>
      <c r="J64" s="34">
        <f t="shared" si="24"/>
        <v>0</v>
      </c>
      <c r="K64" s="34">
        <f t="shared" si="24"/>
        <v>0</v>
      </c>
      <c r="L64" s="34">
        <f t="shared" si="24"/>
        <v>0</v>
      </c>
      <c r="M64" s="34">
        <f t="shared" si="24"/>
        <v>0</v>
      </c>
      <c r="N64" s="34">
        <f t="shared" si="24"/>
        <v>0</v>
      </c>
      <c r="O64" s="34">
        <f t="shared" si="24"/>
        <v>0</v>
      </c>
      <c r="P64" s="34">
        <f t="shared" si="24"/>
        <v>0</v>
      </c>
      <c r="Q64" s="34">
        <f t="shared" si="24"/>
        <v>1</v>
      </c>
      <c r="R64" s="34">
        <f t="shared" si="24"/>
        <v>0</v>
      </c>
    </row>
    <row r="65" spans="1:18" x14ac:dyDescent="0.35">
      <c r="A65" s="49"/>
      <c r="D65" s="57"/>
      <c r="E65" s="92" t="s">
        <v>459</v>
      </c>
      <c r="G65" s="7" t="s">
        <v>438</v>
      </c>
      <c r="H65" s="7">
        <f xml:space="preserve"> SUM(J65:BZ65)</f>
        <v>1</v>
      </c>
      <c r="J65" s="7">
        <f t="shared" ref="J65:R65" si="25" xml:space="preserve"> I64</f>
        <v>0</v>
      </c>
      <c r="K65" s="7">
        <f t="shared" si="25"/>
        <v>0</v>
      </c>
      <c r="L65" s="7">
        <f t="shared" si="25"/>
        <v>0</v>
      </c>
      <c r="M65" s="7">
        <f t="shared" si="25"/>
        <v>0</v>
      </c>
      <c r="N65" s="7">
        <f t="shared" si="25"/>
        <v>0</v>
      </c>
      <c r="O65" s="7">
        <f t="shared" si="25"/>
        <v>0</v>
      </c>
      <c r="P65" s="7">
        <f t="shared" si="25"/>
        <v>0</v>
      </c>
      <c r="Q65" s="7">
        <f t="shared" si="25"/>
        <v>0</v>
      </c>
      <c r="R65" s="7">
        <f t="shared" si="25"/>
        <v>1</v>
      </c>
    </row>
    <row r="66" spans="1:18" x14ac:dyDescent="0.35">
      <c r="A66" s="49"/>
      <c r="D66" s="57"/>
      <c r="E66" s="92"/>
    </row>
    <row r="67" spans="1:18" x14ac:dyDescent="0.35">
      <c r="A67" s="49"/>
      <c r="D67" s="57"/>
      <c r="E67" s="92" t="str">
        <f t="shared" ref="E67:R67" si="26" xml:space="preserve"> E$65</f>
        <v>1st Post Last Forecast Period Flag</v>
      </c>
      <c r="F67" s="7">
        <f t="shared" si="26"/>
        <v>0</v>
      </c>
      <c r="G67" s="7" t="str">
        <f t="shared" si="26"/>
        <v>flag</v>
      </c>
      <c r="H67" s="7">
        <f t="shared" si="26"/>
        <v>1</v>
      </c>
      <c r="I67" s="7">
        <f t="shared" si="26"/>
        <v>0</v>
      </c>
      <c r="J67" s="7">
        <f t="shared" si="26"/>
        <v>0</v>
      </c>
      <c r="K67" s="7">
        <f t="shared" si="26"/>
        <v>0</v>
      </c>
      <c r="L67" s="7">
        <f t="shared" si="26"/>
        <v>0</v>
      </c>
      <c r="M67" s="7">
        <f t="shared" si="26"/>
        <v>0</v>
      </c>
      <c r="N67" s="7">
        <f t="shared" si="26"/>
        <v>0</v>
      </c>
      <c r="O67" s="7">
        <f t="shared" si="26"/>
        <v>0</v>
      </c>
      <c r="P67" s="7">
        <f t="shared" si="26"/>
        <v>0</v>
      </c>
      <c r="Q67" s="7">
        <f t="shared" si="26"/>
        <v>0</v>
      </c>
      <c r="R67" s="7">
        <f t="shared" si="26"/>
        <v>1</v>
      </c>
    </row>
    <row r="68" spans="1:18" x14ac:dyDescent="0.35">
      <c r="A68" s="49"/>
      <c r="D68" s="57"/>
      <c r="E68" s="92" t="s">
        <v>460</v>
      </c>
      <c r="G68" s="7" t="s">
        <v>438</v>
      </c>
      <c r="H68" s="7">
        <f xml:space="preserve"> SUM(J68:BZ68)</f>
        <v>1</v>
      </c>
      <c r="I68" s="12"/>
      <c r="J68" s="7">
        <f t="shared" ref="J68:R68" si="27" xml:space="preserve"> I68 + J67</f>
        <v>0</v>
      </c>
      <c r="K68" s="7">
        <f t="shared" si="27"/>
        <v>0</v>
      </c>
      <c r="L68" s="7">
        <f t="shared" si="27"/>
        <v>0</v>
      </c>
      <c r="M68" s="7">
        <f t="shared" si="27"/>
        <v>0</v>
      </c>
      <c r="N68" s="7">
        <f t="shared" si="27"/>
        <v>0</v>
      </c>
      <c r="O68" s="7">
        <f t="shared" si="27"/>
        <v>0</v>
      </c>
      <c r="P68" s="7">
        <f t="shared" si="27"/>
        <v>0</v>
      </c>
      <c r="Q68" s="7">
        <f t="shared" si="27"/>
        <v>0</v>
      </c>
      <c r="R68" s="7">
        <f t="shared" si="27"/>
        <v>1</v>
      </c>
    </row>
    <row r="69" spans="1:18" x14ac:dyDescent="0.35">
      <c r="A69" s="49"/>
      <c r="D69" s="57"/>
      <c r="E69" s="92" t="s">
        <v>461</v>
      </c>
      <c r="F69" s="7">
        <f xml:space="preserve"> SUM(J68:BZ68)</f>
        <v>1</v>
      </c>
      <c r="G69" s="7" t="s">
        <v>450</v>
      </c>
    </row>
    <row r="72" spans="1:18" x14ac:dyDescent="0.35">
      <c r="A72" s="49" t="s">
        <v>462</v>
      </c>
      <c r="D72" s="57"/>
      <c r="E72" s="92"/>
    </row>
    <row r="74" spans="1:18" x14ac:dyDescent="0.35">
      <c r="E74" s="91" t="str">
        <f xml:space="preserve"> E$12</f>
        <v>Model Column Total</v>
      </c>
      <c r="F74" s="7">
        <f xml:space="preserve"> F$12</f>
        <v>9</v>
      </c>
      <c r="G74" s="7" t="str">
        <f xml:space="preserve"> G$12</f>
        <v>column</v>
      </c>
    </row>
    <row r="75" spans="1:18" x14ac:dyDescent="0.35">
      <c r="D75" s="55" t="s">
        <v>443</v>
      </c>
      <c r="E75" s="91" t="str">
        <f xml:space="preserve"> E$36</f>
        <v>Pre Forecast Period Total</v>
      </c>
      <c r="F75" s="7">
        <f xml:space="preserve"> F$36</f>
        <v>3</v>
      </c>
      <c r="G75" s="7" t="str">
        <f xml:space="preserve"> G$36</f>
        <v>columns</v>
      </c>
    </row>
    <row r="76" spans="1:18" x14ac:dyDescent="0.35">
      <c r="D76" s="55" t="s">
        <v>443</v>
      </c>
      <c r="E76" s="91" t="str">
        <f xml:space="preserve"> E$55</f>
        <v xml:space="preserve">Forecast Period Total </v>
      </c>
      <c r="F76" s="7">
        <f xml:space="preserve"> F$55</f>
        <v>5</v>
      </c>
      <c r="G76" s="7" t="str">
        <f xml:space="preserve"> G$55</f>
        <v>columns</v>
      </c>
    </row>
    <row r="77" spans="1:18" x14ac:dyDescent="0.35">
      <c r="D77" s="55" t="s">
        <v>443</v>
      </c>
      <c r="E77" s="91" t="str">
        <f xml:space="preserve"> E$69</f>
        <v>Post Forecast Period Total</v>
      </c>
      <c r="F77" s="7">
        <f xml:space="preserve"> F$69</f>
        <v>1</v>
      </c>
      <c r="G77" s="7" t="str">
        <f xml:space="preserve"> G$69</f>
        <v>columns</v>
      </c>
    </row>
    <row r="78" spans="1:18" x14ac:dyDescent="0.35">
      <c r="A78" s="49"/>
      <c r="D78" s="57"/>
      <c r="E78" s="92" t="s">
        <v>463</v>
      </c>
      <c r="F78" s="33">
        <f xml:space="preserve"> IF(F74 - SUM(F75:F77) &lt;&gt; 0, 1, 0)</f>
        <v>0</v>
      </c>
      <c r="G78" s="7" t="s">
        <v>464</v>
      </c>
    </row>
    <row r="80" spans="1:18" x14ac:dyDescent="0.35">
      <c r="A80" s="133" t="s">
        <v>465</v>
      </c>
      <c r="D80" s="57"/>
      <c r="E80" s="92"/>
    </row>
    <row r="82" spans="1:18" x14ac:dyDescent="0.35">
      <c r="E82" s="96" t="str">
        <f>InpR!E$22</f>
        <v>First Modelling Column Financial Year Number</v>
      </c>
      <c r="F82" s="4">
        <f>InpR!F$22</f>
        <v>2018</v>
      </c>
      <c r="G82" s="101" t="str">
        <f>InpR!G$22</f>
        <v>year</v>
      </c>
    </row>
    <row r="83" spans="1:18" x14ac:dyDescent="0.35">
      <c r="E83" s="96" t="str">
        <f>InpR!E$23</f>
        <v>Financial Year End Month Number</v>
      </c>
      <c r="F83" s="282">
        <f>InpR!F$23</f>
        <v>3</v>
      </c>
      <c r="G83" s="101" t="str">
        <f>InpR!G$23</f>
        <v>month #</v>
      </c>
    </row>
    <row r="84" spans="1:18" s="17" customFormat="1" x14ac:dyDescent="0.35">
      <c r="A84" s="89"/>
      <c r="B84" s="78"/>
      <c r="C84" s="128"/>
      <c r="D84" s="77"/>
      <c r="E84" s="91" t="str">
        <f t="shared" ref="E84:R84" si="28" xml:space="preserve"> E$23</f>
        <v>Model Period END</v>
      </c>
      <c r="F84" s="17">
        <f t="shared" si="28"/>
        <v>0</v>
      </c>
      <c r="G84" s="17" t="str">
        <f t="shared" si="28"/>
        <v>date</v>
      </c>
      <c r="H84" s="17">
        <f t="shared" si="28"/>
        <v>0</v>
      </c>
      <c r="I84" s="17">
        <f t="shared" si="28"/>
        <v>0</v>
      </c>
      <c r="J84" s="17">
        <f t="shared" si="28"/>
        <v>43190</v>
      </c>
      <c r="K84" s="17">
        <f t="shared" si="28"/>
        <v>43555</v>
      </c>
      <c r="L84" s="17">
        <f t="shared" si="28"/>
        <v>43921</v>
      </c>
      <c r="M84" s="17">
        <f t="shared" si="28"/>
        <v>44286</v>
      </c>
      <c r="N84" s="17">
        <f t="shared" si="28"/>
        <v>44651</v>
      </c>
      <c r="O84" s="17">
        <f t="shared" si="28"/>
        <v>45016</v>
      </c>
      <c r="P84" s="17">
        <f t="shared" si="28"/>
        <v>45382</v>
      </c>
      <c r="Q84" s="17">
        <f t="shared" si="28"/>
        <v>45747</v>
      </c>
      <c r="R84" s="17">
        <f t="shared" si="28"/>
        <v>46112</v>
      </c>
    </row>
    <row r="85" spans="1:18" x14ac:dyDescent="0.35">
      <c r="E85" s="91" t="str">
        <f t="shared" ref="E85:R85" si="29" xml:space="preserve"> E$15</f>
        <v>First model column flag</v>
      </c>
      <c r="F85" s="7">
        <f t="shared" si="29"/>
        <v>0</v>
      </c>
      <c r="G85" s="7" t="str">
        <f t="shared" si="29"/>
        <v>flag</v>
      </c>
      <c r="H85" s="7">
        <f t="shared" si="29"/>
        <v>1</v>
      </c>
      <c r="I85" s="7">
        <f t="shared" si="29"/>
        <v>0</v>
      </c>
      <c r="J85" s="7">
        <f t="shared" si="29"/>
        <v>1</v>
      </c>
      <c r="K85" s="7">
        <f t="shared" si="29"/>
        <v>0</v>
      </c>
      <c r="L85" s="7">
        <f t="shared" si="29"/>
        <v>0</v>
      </c>
      <c r="M85" s="7">
        <f t="shared" si="29"/>
        <v>0</v>
      </c>
      <c r="N85" s="7">
        <f t="shared" si="29"/>
        <v>0</v>
      </c>
      <c r="O85" s="7">
        <f t="shared" si="29"/>
        <v>0</v>
      </c>
      <c r="P85" s="7">
        <f t="shared" si="29"/>
        <v>0</v>
      </c>
      <c r="Q85" s="7">
        <f t="shared" si="29"/>
        <v>0</v>
      </c>
      <c r="R85" s="7">
        <f t="shared" si="29"/>
        <v>0</v>
      </c>
    </row>
    <row r="86" spans="1:18" x14ac:dyDescent="0.35">
      <c r="E86" s="91" t="s">
        <v>466</v>
      </c>
      <c r="G86" s="7" t="s">
        <v>467</v>
      </c>
      <c r="I86" s="12"/>
      <c r="J86" s="7">
        <f xml:space="preserve"> IF(J85 = 1, $F82, IF(J84 &gt; (DATE(I86, $F83 + 1, 1) - 1), I86 + 1, I86))</f>
        <v>2018</v>
      </c>
      <c r="K86" s="7">
        <f t="shared" ref="K86:R86" si="30" xml:space="preserve"> IF(K85 = 1, $F82, IF(K84 &gt; (DATE(J86, $F83 + 1, 1) - 1), J86 + 1, J86))</f>
        <v>2019</v>
      </c>
      <c r="L86" s="7">
        <f t="shared" si="30"/>
        <v>2020</v>
      </c>
      <c r="M86" s="7">
        <f t="shared" si="30"/>
        <v>2021</v>
      </c>
      <c r="N86" s="7">
        <f t="shared" si="30"/>
        <v>2022</v>
      </c>
      <c r="O86" s="7">
        <f t="shared" si="30"/>
        <v>2023</v>
      </c>
      <c r="P86" s="7">
        <f t="shared" si="30"/>
        <v>2024</v>
      </c>
      <c r="Q86" s="7">
        <f t="shared" si="30"/>
        <v>2025</v>
      </c>
      <c r="R86" s="7">
        <f t="shared" si="30"/>
        <v>2026</v>
      </c>
    </row>
    <row r="89" spans="1:18" s="1" customFormat="1" x14ac:dyDescent="0.4">
      <c r="A89" s="10" t="s">
        <v>120</v>
      </c>
    </row>
  </sheetData>
  <conditionalFormatting sqref="F2">
    <cfRule type="cellIs" dxfId="70" priority="2" stopIfTrue="1" operator="notEqual">
      <formula>0</formula>
    </cfRule>
    <cfRule type="cellIs" dxfId="69" priority="3" stopIfTrue="1" operator="equal">
      <formula>""</formula>
    </cfRule>
  </conditionalFormatting>
  <conditionalFormatting sqref="F78">
    <cfRule type="cellIs" dxfId="68" priority="13" stopIfTrue="1" operator="notEqual">
      <formula>0</formula>
    </cfRule>
    <cfRule type="cellIs" dxfId="67" priority="14" stopIfTrue="1" operator="equal">
      <formula>""</formula>
    </cfRule>
  </conditionalFormatting>
  <conditionalFormatting sqref="J3:BZ3">
    <cfRule type="cellIs" dxfId="66" priority="10" operator="equal">
      <formula>"Post-Fcst"</formula>
    </cfRule>
    <cfRule type="cellIs" dxfId="65" priority="11" operator="equal">
      <formula>"Forecast"</formula>
    </cfRule>
    <cfRule type="cellIs" dxfId="64" priority="12" operator="equal">
      <formula>"Pre Fcst"</formula>
    </cfRule>
  </conditionalFormatting>
  <pageMargins left="0.70866141732283472" right="0.70866141732283472" top="0.74803149606299213" bottom="0.74803149606299213" header="0.31496062992125984" footer="0.31496062992125984"/>
  <pageSetup paperSize="8" scale="79" fitToHeight="0" orientation="landscape"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130D-EDB2-4014-8724-076236583DCB}">
  <sheetPr codeName="Sheet10">
    <outlinePr summaryBelow="0" summaryRight="0"/>
    <pageSetUpPr fitToPage="1"/>
  </sheetPr>
  <dimension ref="A1:DB138"/>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3984375" style="50" customWidth="1"/>
    <col min="2" max="2" width="1.3984375" style="61" customWidth="1"/>
    <col min="3" max="3" width="1.3984375" style="110" customWidth="1"/>
    <col min="4" max="4" width="1.3984375" style="55" customWidth="1"/>
    <col min="5" max="5" width="40.59765625" style="91" customWidth="1"/>
    <col min="6" max="6" width="12.59765625" style="7" customWidth="1"/>
    <col min="7" max="7" width="11.59765625" style="7" customWidth="1"/>
    <col min="8" max="8" width="51.86328125" style="7" bestFit="1" customWidth="1"/>
    <col min="9" max="9" width="2.59765625" style="7" customWidth="1"/>
    <col min="10" max="18" width="11.59765625" style="7" customWidth="1"/>
    <col min="19" max="78" width="11.59765625" style="7" hidden="1" customWidth="1"/>
    <col min="79" max="106" width="0" style="7" hidden="1" customWidth="1"/>
    <col min="107" max="16384" width="9.1328125" style="7" hidden="1"/>
  </cols>
  <sheetData>
    <row r="1" spans="1:78" s="122" customFormat="1" ht="25.15" x14ac:dyDescent="0.7">
      <c r="A1" s="118" t="str">
        <f ca="1" xml:space="preserve"> RIGHT(CELL("filename", $A$1), LEN(CELL("filename", $A$1)) - SEARCH("]", CELL("filename", $A$1)))</f>
        <v>Index</v>
      </c>
      <c r="C1" s="132"/>
      <c r="E1" s="131"/>
    </row>
    <row r="2" spans="1:78"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35">
      <c r="A4" s="24"/>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row>
    <row r="5" spans="1:78" s="11" customFormat="1" x14ac:dyDescent="0.35">
      <c r="A5" s="24"/>
      <c r="B5" s="60"/>
      <c r="C5" s="109"/>
      <c r="D5" s="54"/>
      <c r="E5" s="21"/>
      <c r="F5" s="21"/>
      <c r="G5" s="226"/>
      <c r="H5" s="21"/>
      <c r="I5" s="21"/>
      <c r="J5" s="7"/>
      <c r="K5" s="7"/>
      <c r="L5" s="7"/>
      <c r="M5" s="7"/>
      <c r="N5" s="7"/>
      <c r="O5" s="7"/>
      <c r="P5" s="7"/>
      <c r="Q5" s="7"/>
      <c r="R5" s="7"/>
    </row>
    <row r="6" spans="1:78"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9" spans="1:78" x14ac:dyDescent="0.35">
      <c r="A9" s="283" t="s">
        <v>468</v>
      </c>
      <c r="B9" s="284"/>
      <c r="C9" s="285"/>
      <c r="D9" s="285"/>
      <c r="E9" s="285"/>
      <c r="F9" s="285"/>
      <c r="G9" s="285"/>
      <c r="H9" s="285"/>
      <c r="I9" s="285"/>
      <c r="J9" s="285"/>
      <c r="K9" s="285"/>
      <c r="L9" s="285"/>
      <c r="M9" s="285"/>
      <c r="N9" s="285"/>
      <c r="O9" s="285"/>
      <c r="P9" s="285"/>
      <c r="Q9" s="285"/>
      <c r="R9" s="285"/>
    </row>
    <row r="10" spans="1:78" x14ac:dyDescent="0.35">
      <c r="B10" s="61" t="s">
        <v>362</v>
      </c>
      <c r="C10" s="116"/>
      <c r="E10" s="92"/>
    </row>
    <row r="11" spans="1:78" s="65" customFormat="1" x14ac:dyDescent="0.35">
      <c r="A11" s="50"/>
      <c r="B11" s="61"/>
      <c r="C11" s="116"/>
      <c r="D11" s="53"/>
      <c r="E11" s="231" t="str">
        <f xml:space="preserve"> InpR!E$27</f>
        <v>RPI: April - index - final determination</v>
      </c>
      <c r="F11" s="231"/>
      <c r="G11" s="231" t="str">
        <f xml:space="preserve"> InpR!G$27</f>
        <v>index</v>
      </c>
      <c r="H11" s="231"/>
      <c r="I11" s="231"/>
      <c r="J11" s="231">
        <f xml:space="preserve"> InpR!J$27</f>
        <v>0</v>
      </c>
      <c r="K11" s="231">
        <f xml:space="preserve"> InpR!K$27</f>
        <v>279.7</v>
      </c>
      <c r="L11" s="231">
        <f xml:space="preserve"> InpR!L$27</f>
        <v>288.2</v>
      </c>
      <c r="M11" s="231">
        <f xml:space="preserve"> InpR!M$27</f>
        <v>296.81994379694203</v>
      </c>
      <c r="N11" s="231">
        <f xml:space="preserve"> InpR!N$27</f>
        <v>305.32865399748601</v>
      </c>
      <c r="O11" s="231">
        <f xml:space="preserve"> InpR!O$27</f>
        <v>314.691934446201</v>
      </c>
      <c r="P11" s="231">
        <f xml:space="preserve"> InpR!P$27</f>
        <v>324.76207634847901</v>
      </c>
      <c r="Q11" s="231">
        <f xml:space="preserve"> InpR!Q$27</f>
        <v>335.15446279163098</v>
      </c>
      <c r="R11" s="231">
        <f xml:space="preserve"> InpR!R$27</f>
        <v>345.20909667538001</v>
      </c>
    </row>
    <row r="12" spans="1:78" s="65" customFormat="1" x14ac:dyDescent="0.35">
      <c r="A12" s="50"/>
      <c r="B12" s="61"/>
      <c r="C12" s="116"/>
      <c r="D12" s="53"/>
      <c r="E12" s="231" t="str">
        <f xml:space="preserve"> InpR!E$28</f>
        <v>RPI: May - index - final determination</v>
      </c>
      <c r="F12" s="231"/>
      <c r="G12" s="231" t="str">
        <f xml:space="preserve"> InpR!G$28</f>
        <v>index</v>
      </c>
      <c r="H12" s="231"/>
      <c r="I12" s="231"/>
      <c r="J12" s="231">
        <f xml:space="preserve"> InpR!J$28</f>
        <v>0</v>
      </c>
      <c r="K12" s="231">
        <f xml:space="preserve"> InpR!K$28</f>
        <v>280.7</v>
      </c>
      <c r="L12" s="231">
        <f xml:space="preserve"> InpR!L$28</f>
        <v>289.2</v>
      </c>
      <c r="M12" s="231">
        <f xml:space="preserve"> InpR!M$28</f>
        <v>297.50379137925398</v>
      </c>
      <c r="N12" s="231">
        <f xml:space="preserve"> InpR!N$28</f>
        <v>306.08167682745898</v>
      </c>
      <c r="O12" s="231">
        <f xml:space="preserve"> InpR!O$28</f>
        <v>315.51905088813697</v>
      </c>
      <c r="P12" s="231">
        <f xml:space="preserve"> InpR!P$28</f>
        <v>325.61566051655802</v>
      </c>
      <c r="Q12" s="231">
        <f xml:space="preserve"> InpR!Q$28</f>
        <v>336.03536165308702</v>
      </c>
      <c r="R12" s="231">
        <f xml:space="preserve"> InpR!R$28</f>
        <v>346.11642250268</v>
      </c>
    </row>
    <row r="13" spans="1:78" s="65" customFormat="1" x14ac:dyDescent="0.35">
      <c r="A13" s="50"/>
      <c r="B13" s="61"/>
      <c r="C13" s="116"/>
      <c r="D13" s="53"/>
      <c r="E13" s="231" t="str">
        <f xml:space="preserve"> InpR!E$29</f>
        <v>RPI: June - index - final determination</v>
      </c>
      <c r="F13" s="231"/>
      <c r="G13" s="231" t="str">
        <f xml:space="preserve"> InpR!G$29</f>
        <v>index</v>
      </c>
      <c r="H13" s="231"/>
      <c r="I13" s="231"/>
      <c r="J13" s="231">
        <f xml:space="preserve"> InpR!J$29</f>
        <v>0</v>
      </c>
      <c r="K13" s="231">
        <f xml:space="preserve"> InpR!K$29</f>
        <v>281.5</v>
      </c>
      <c r="L13" s="231">
        <f xml:space="preserve"> InpR!L$29</f>
        <v>289.60000000000002</v>
      </c>
      <c r="M13" s="231">
        <f xml:space="preserve"> InpR!M$29</f>
        <v>298.18921448748898</v>
      </c>
      <c r="N13" s="231">
        <f xml:space="preserve"> InpR!N$29</f>
        <v>306.83655681487397</v>
      </c>
      <c r="O13" s="231">
        <f xml:space="preserve"> InpR!O$29</f>
        <v>316.34834127078699</v>
      </c>
      <c r="P13" s="231">
        <f xml:space="preserve"> InpR!P$29</f>
        <v>326.47148819145201</v>
      </c>
      <c r="Q13" s="231">
        <f xml:space="preserve"> InpR!Q$29</f>
        <v>336.91857581357903</v>
      </c>
      <c r="R13" s="231">
        <f xml:space="preserve"> InpR!R$29</f>
        <v>347.02613308798601</v>
      </c>
    </row>
    <row r="14" spans="1:78" s="65" customFormat="1" x14ac:dyDescent="0.35">
      <c r="A14" s="50"/>
      <c r="B14" s="61"/>
      <c r="C14" s="116"/>
      <c r="D14" s="53"/>
      <c r="E14" s="231" t="str">
        <f xml:space="preserve"> InpR!E$30</f>
        <v>RPI: July - index - final determination</v>
      </c>
      <c r="F14" s="231"/>
      <c r="G14" s="231" t="str">
        <f xml:space="preserve"> InpR!G$30</f>
        <v>index</v>
      </c>
      <c r="H14" s="231"/>
      <c r="I14" s="231"/>
      <c r="J14" s="231">
        <f xml:space="preserve"> InpR!J$30</f>
        <v>0</v>
      </c>
      <c r="K14" s="231">
        <f xml:space="preserve"> InpR!K$30</f>
        <v>281.7</v>
      </c>
      <c r="L14" s="231">
        <f xml:space="preserve"> InpR!L$30</f>
        <v>289.5</v>
      </c>
      <c r="M14" s="231">
        <f xml:space="preserve"> InpR!M$30</f>
        <v>298.87621675152297</v>
      </c>
      <c r="N14" s="231">
        <f xml:space="preserve"> InpR!N$30</f>
        <v>307.593298539984</v>
      </c>
      <c r="O14" s="231">
        <f xml:space="preserve"> InpR!O$30</f>
        <v>317.17981130799899</v>
      </c>
      <c r="P14" s="231">
        <f xml:space="preserve"> InpR!P$30</f>
        <v>327.32956526985498</v>
      </c>
      <c r="Q14" s="231">
        <f xml:space="preserve"> InpR!Q$30</f>
        <v>337.80411135849101</v>
      </c>
      <c r="R14" s="231">
        <f xml:space="preserve"> InpR!R$30</f>
        <v>347.93823469924502</v>
      </c>
    </row>
    <row r="15" spans="1:78" s="65" customFormat="1" x14ac:dyDescent="0.35">
      <c r="A15" s="50"/>
      <c r="B15" s="61"/>
      <c r="C15" s="116"/>
      <c r="D15" s="53"/>
      <c r="E15" s="231" t="str">
        <f xml:space="preserve"> InpR!E$31</f>
        <v>RPI: August - index - final determination</v>
      </c>
      <c r="F15" s="231"/>
      <c r="G15" s="231" t="str">
        <f xml:space="preserve"> InpR!G$31</f>
        <v>index</v>
      </c>
      <c r="H15" s="231"/>
      <c r="I15" s="231"/>
      <c r="J15" s="231">
        <f xml:space="preserve"> InpR!J$31</f>
        <v>0</v>
      </c>
      <c r="K15" s="231">
        <f xml:space="preserve"> InpR!K$31</f>
        <v>284.2</v>
      </c>
      <c r="L15" s="231">
        <f xml:space="preserve"> InpR!L$31</f>
        <v>291.5</v>
      </c>
      <c r="M15" s="231">
        <f xml:space="preserve"> InpR!M$31</f>
        <v>299.56480180959397</v>
      </c>
      <c r="N15" s="231">
        <f xml:space="preserve"> InpR!N$31</f>
        <v>308.35190659433698</v>
      </c>
      <c r="O15" s="231">
        <f xml:space="preserve"> InpR!O$31</f>
        <v>318.01346672864003</v>
      </c>
      <c r="P15" s="231">
        <f xml:space="preserve"> InpR!P$31</f>
        <v>328.18989766395703</v>
      </c>
      <c r="Q15" s="231">
        <f xml:space="preserve"> InpR!Q$31</f>
        <v>338.69197438920298</v>
      </c>
      <c r="R15" s="231">
        <f xml:space="preserve"> InpR!R$31</f>
        <v>348.85273362087997</v>
      </c>
    </row>
    <row r="16" spans="1:78" s="65" customFormat="1" x14ac:dyDescent="0.35">
      <c r="A16" s="50"/>
      <c r="B16" s="61"/>
      <c r="C16" s="116"/>
      <c r="D16" s="53"/>
      <c r="E16" s="231" t="str">
        <f xml:space="preserve"> InpR!E$32</f>
        <v>RPI: September - index - final determination</v>
      </c>
      <c r="F16" s="231"/>
      <c r="G16" s="231" t="str">
        <f xml:space="preserve"> InpR!G$32</f>
        <v>index</v>
      </c>
      <c r="H16" s="231"/>
      <c r="I16" s="231"/>
      <c r="J16" s="231">
        <f xml:space="preserve"> InpR!J$32</f>
        <v>0</v>
      </c>
      <c r="K16" s="231">
        <f xml:space="preserve"> InpR!K$32</f>
        <v>284.10000000000002</v>
      </c>
      <c r="L16" s="231">
        <f xml:space="preserve"> InpR!L$32</f>
        <v>292.14789585630501</v>
      </c>
      <c r="M16" s="231">
        <f xml:space="preserve"> InpR!M$32</f>
        <v>300.254973308324</v>
      </c>
      <c r="N16" s="231">
        <f xml:space="preserve"> InpR!N$32</f>
        <v>309.11238558080299</v>
      </c>
      <c r="O16" s="231">
        <f xml:space="preserve"> InpR!O$32</f>
        <v>318.84931327663401</v>
      </c>
      <c r="P16" s="231">
        <f xml:space="preserve"> InpR!P$32</f>
        <v>329.05249130148701</v>
      </c>
      <c r="Q16" s="231">
        <f xml:space="preserve"> InpR!Q$32</f>
        <v>339.58217102313398</v>
      </c>
      <c r="R16" s="231">
        <f xml:space="preserve"> InpR!R$32</f>
        <v>349.769636153828</v>
      </c>
    </row>
    <row r="17" spans="1:18" s="65" customFormat="1" x14ac:dyDescent="0.35">
      <c r="A17" s="50"/>
      <c r="B17" s="61"/>
      <c r="C17" s="116"/>
      <c r="D17" s="53"/>
      <c r="E17" s="231" t="str">
        <f xml:space="preserve"> InpR!E$33</f>
        <v>RPI: October - index - final determination</v>
      </c>
      <c r="F17" s="231"/>
      <c r="G17" s="231" t="str">
        <f xml:space="preserve"> InpR!G$33</f>
        <v>index</v>
      </c>
      <c r="H17" s="231"/>
      <c r="I17" s="231"/>
      <c r="J17" s="231">
        <f xml:space="preserve"> InpR!J$33</f>
        <v>0</v>
      </c>
      <c r="K17" s="231">
        <f xml:space="preserve"> InpR!K$33</f>
        <v>284.5</v>
      </c>
      <c r="L17" s="231">
        <f xml:space="preserve"> InpR!L$33</f>
        <v>292.79723174362402</v>
      </c>
      <c r="M17" s="231">
        <f xml:space="preserve"> InpR!M$33</f>
        <v>300.94673490273601</v>
      </c>
      <c r="N17" s="231">
        <f xml:space="preserve"> InpR!N$33</f>
        <v>309.87474011360501</v>
      </c>
      <c r="O17" s="231">
        <f xml:space="preserve"> InpR!O$33</f>
        <v>319.687356711002</v>
      </c>
      <c r="P17" s="231">
        <f xml:space="preserve"> InpR!P$33</f>
        <v>329.91735212575401</v>
      </c>
      <c r="Q17" s="231">
        <f xml:space="preserve"> InpR!Q$33</f>
        <v>340.474707393779</v>
      </c>
      <c r="R17" s="231">
        <f xml:space="preserve"> InpR!R$33</f>
        <v>350.68894861559198</v>
      </c>
    </row>
    <row r="18" spans="1:18" s="65" customFormat="1" x14ac:dyDescent="0.35">
      <c r="A18" s="50"/>
      <c r="B18" s="61"/>
      <c r="C18" s="116"/>
      <c r="D18" s="53"/>
      <c r="E18" s="231" t="str">
        <f xml:space="preserve"> InpR!E$34</f>
        <v>RPI: November - index - final determination</v>
      </c>
      <c r="F18" s="231"/>
      <c r="G18" s="231" t="str">
        <f xml:space="preserve"> InpR!G$34</f>
        <v>index</v>
      </c>
      <c r="H18" s="231"/>
      <c r="I18" s="231"/>
      <c r="J18" s="231">
        <f xml:space="preserve"> InpR!J$34</f>
        <v>0</v>
      </c>
      <c r="K18" s="231">
        <f xml:space="preserve"> InpR!K$34</f>
        <v>284.60000000000002</v>
      </c>
      <c r="L18" s="231">
        <f xml:space="preserve"> InpR!L$34</f>
        <v>293.44801086260998</v>
      </c>
      <c r="M18" s="231">
        <f xml:space="preserve"> InpR!M$34</f>
        <v>301.640090256272</v>
      </c>
      <c r="N18" s="231">
        <f xml:space="preserve"> InpR!N$34</f>
        <v>310.638974818348</v>
      </c>
      <c r="O18" s="231">
        <f xml:space="preserve"> InpR!O$34</f>
        <v>320.52760280590201</v>
      </c>
      <c r="P18" s="231">
        <f xml:space="preserve"> InpR!P$34</f>
        <v>330.78448609569102</v>
      </c>
      <c r="Q18" s="231">
        <f xml:space="preserve"> InpR!Q$34</f>
        <v>341.36958965075303</v>
      </c>
      <c r="R18" s="231">
        <f xml:space="preserve"> InpR!R$34</f>
        <v>351.61067734027603</v>
      </c>
    </row>
    <row r="19" spans="1:18" s="65" customFormat="1" x14ac:dyDescent="0.35">
      <c r="A19" s="50"/>
      <c r="B19" s="61"/>
      <c r="C19" s="116"/>
      <c r="D19" s="53"/>
      <c r="E19" s="231" t="str">
        <f xml:space="preserve"> InpR!E$35</f>
        <v>RPI: December - index - final determination</v>
      </c>
      <c r="F19" s="231"/>
      <c r="G19" s="231" t="str">
        <f xml:space="preserve"> InpR!G$35</f>
        <v>index</v>
      </c>
      <c r="H19" s="231"/>
      <c r="I19" s="231"/>
      <c r="J19" s="231">
        <f xml:space="preserve"> InpR!J$35</f>
        <v>0</v>
      </c>
      <c r="K19" s="231">
        <f xml:space="preserve"> InpR!K$35</f>
        <v>285.60000000000002</v>
      </c>
      <c r="L19" s="231">
        <f xml:space="preserve"> InpR!L$35</f>
        <v>294.100236421028</v>
      </c>
      <c r="M19" s="231">
        <f xml:space="preserve"> InpR!M$35</f>
        <v>302.33504304081703</v>
      </c>
      <c r="N19" s="231">
        <f xml:space="preserve"> InpR!N$35</f>
        <v>311.40509433204198</v>
      </c>
      <c r="O19" s="231">
        <f xml:space="preserve"> InpR!O$35</f>
        <v>321.37005735066703</v>
      </c>
      <c r="P19" s="231">
        <f xml:space="preserve"> InpR!P$35</f>
        <v>331.65389918588897</v>
      </c>
      <c r="Q19" s="231">
        <f xml:space="preserve"> InpR!Q$35</f>
        <v>342.26682395983698</v>
      </c>
      <c r="R19" s="231">
        <f xml:space="preserve"> InpR!R$35</f>
        <v>352.53482867863198</v>
      </c>
    </row>
    <row r="20" spans="1:18" s="65" customFormat="1" x14ac:dyDescent="0.35">
      <c r="A20" s="50"/>
      <c r="B20" s="61"/>
      <c r="C20" s="116"/>
      <c r="D20" s="53"/>
      <c r="E20" s="231" t="str">
        <f xml:space="preserve"> InpR!E$36</f>
        <v>RPI: January - index - final determination</v>
      </c>
      <c r="F20" s="231"/>
      <c r="G20" s="231" t="str">
        <f xml:space="preserve"> InpR!G$36</f>
        <v>index</v>
      </c>
      <c r="H20" s="231"/>
      <c r="I20" s="231"/>
      <c r="J20" s="231">
        <f xml:space="preserve"> InpR!J$36</f>
        <v>0</v>
      </c>
      <c r="K20" s="231">
        <f xml:space="preserve"> InpR!K$36</f>
        <v>283</v>
      </c>
      <c r="L20" s="231">
        <f xml:space="preserve"> InpR!L$36</f>
        <v>294.77781803182302</v>
      </c>
      <c r="M20" s="231">
        <f xml:space="preserve"> InpR!M$36</f>
        <v>303.08068281857697</v>
      </c>
      <c r="N20" s="231">
        <f xml:space="preserve"> InpR!N$36</f>
        <v>312.22357185062901</v>
      </c>
      <c r="O20" s="231">
        <f xml:space="preserve"> InpR!O$36</f>
        <v>322.21472614984901</v>
      </c>
      <c r="P20" s="231">
        <f xml:space="preserve"> InpR!P$36</f>
        <v>332.52559738664399</v>
      </c>
      <c r="Q20" s="231">
        <f xml:space="preserve"> InpR!Q$36</f>
        <v>343.16641650301699</v>
      </c>
      <c r="R20" s="231">
        <f xml:space="preserve"> InpR!R$36</f>
        <v>353.461408998107</v>
      </c>
    </row>
    <row r="21" spans="1:18" s="65" customFormat="1" x14ac:dyDescent="0.35">
      <c r="A21" s="50"/>
      <c r="B21" s="61"/>
      <c r="C21" s="116"/>
      <c r="D21" s="53"/>
      <c r="E21" s="231" t="str">
        <f xml:space="preserve"> InpR!E$37</f>
        <v>RPI: February - index - final determination</v>
      </c>
      <c r="F21" s="231"/>
      <c r="G21" s="231" t="str">
        <f xml:space="preserve"> InpR!G$37</f>
        <v>index</v>
      </c>
      <c r="H21" s="231"/>
      <c r="I21" s="231"/>
      <c r="J21" s="231">
        <f xml:space="preserve"> InpR!J$37</f>
        <v>0</v>
      </c>
      <c r="K21" s="231">
        <f xml:space="preserve"> InpR!K$37</f>
        <v>285</v>
      </c>
      <c r="L21" s="231">
        <f xml:space="preserve"> InpR!L$37</f>
        <v>295.45696073228203</v>
      </c>
      <c r="M21" s="231">
        <f xml:space="preserve"> InpR!M$37</f>
        <v>303.82816154518099</v>
      </c>
      <c r="N21" s="231">
        <f xml:space="preserve"> InpR!N$37</f>
        <v>313.04420060392698</v>
      </c>
      <c r="O21" s="231">
        <f xml:space="preserve"> InpR!O$37</f>
        <v>323.06161502325301</v>
      </c>
      <c r="P21" s="231">
        <f xml:space="preserve"> InpR!P$37</f>
        <v>333.39958670399699</v>
      </c>
      <c r="Q21" s="231">
        <f xml:space="preserve"> InpR!Q$37</f>
        <v>344.06837347852502</v>
      </c>
      <c r="R21" s="231">
        <f xml:space="preserve"> InpR!R$37</f>
        <v>354.39042468288102</v>
      </c>
    </row>
    <row r="22" spans="1:18" s="65" customFormat="1" x14ac:dyDescent="0.35">
      <c r="A22" s="50"/>
      <c r="B22" s="61"/>
      <c r="C22" s="116"/>
      <c r="D22" s="53"/>
      <c r="E22" s="231" t="str">
        <f xml:space="preserve"> InpR!E$38</f>
        <v>RPI: March - index - final determination</v>
      </c>
      <c r="F22" s="231"/>
      <c r="G22" s="231" t="str">
        <f xml:space="preserve"> InpR!G$38</f>
        <v>index</v>
      </c>
      <c r="H22" s="231"/>
      <c r="I22" s="231"/>
      <c r="J22" s="231">
        <f xml:space="preserve"> InpR!J$38</f>
        <v>0</v>
      </c>
      <c r="K22" s="231">
        <f xml:space="preserve"> InpR!K$38</f>
        <v>285.10000000000002</v>
      </c>
      <c r="L22" s="231">
        <f xml:space="preserve"> InpR!L$38</f>
        <v>296.13766811902099</v>
      </c>
      <c r="M22" s="231">
        <f xml:space="preserve"> InpR!M$38</f>
        <v>304.57748375597498</v>
      </c>
      <c r="N22" s="231">
        <f xml:space="preserve"> InpR!N$38</f>
        <v>313.86698624610801</v>
      </c>
      <c r="O22" s="231">
        <f xml:space="preserve"> InpR!O$38</f>
        <v>323.91072980598301</v>
      </c>
      <c r="P22" s="231">
        <f xml:space="preserve"> InpR!P$38</f>
        <v>334.27587315977502</v>
      </c>
      <c r="Q22" s="231">
        <f xml:space="preserve"> InpR!Q$38</f>
        <v>344.972701100888</v>
      </c>
      <c r="R22" s="231">
        <f xml:space="preserve"> InpR!R$38</f>
        <v>355.32188213391402</v>
      </c>
    </row>
    <row r="23" spans="1:18" s="65" customFormat="1" x14ac:dyDescent="0.35">
      <c r="A23" s="49"/>
      <c r="B23" s="61"/>
      <c r="C23" s="116"/>
      <c r="D23" s="53"/>
      <c r="E23" s="93"/>
      <c r="F23" s="93"/>
      <c r="G23" s="93"/>
      <c r="H23" s="93"/>
      <c r="I23" s="93"/>
      <c r="J23" s="93"/>
      <c r="K23" s="93"/>
      <c r="L23" s="93"/>
      <c r="M23" s="93"/>
      <c r="N23" s="93"/>
      <c r="O23" s="93"/>
      <c r="P23" s="93"/>
      <c r="Q23" s="93"/>
      <c r="R23" s="93"/>
    </row>
    <row r="24" spans="1:18" s="65" customFormat="1" x14ac:dyDescent="0.35">
      <c r="A24" s="50"/>
      <c r="B24" s="61"/>
      <c r="C24" s="116"/>
      <c r="D24" s="55"/>
      <c r="E24" s="91" t="s">
        <v>469</v>
      </c>
      <c r="F24" s="91"/>
      <c r="G24" s="91" t="s">
        <v>364</v>
      </c>
      <c r="H24" s="7"/>
      <c r="I24" s="7"/>
      <c r="J24" s="91">
        <f xml:space="preserve"> SUM(J11:J22) / 12</f>
        <v>0</v>
      </c>
      <c r="K24" s="91">
        <f t="shared" ref="K24:R24" si="0" xml:space="preserve"> SUM(K11:K22) / 12</f>
        <v>283.30833333333334</v>
      </c>
      <c r="L24" s="91">
        <f t="shared" si="0"/>
        <v>292.23881848055777</v>
      </c>
      <c r="M24" s="91">
        <f t="shared" si="0"/>
        <v>300.63476148772367</v>
      </c>
      <c r="N24" s="91">
        <f t="shared" si="0"/>
        <v>309.52983719330018</v>
      </c>
      <c r="O24" s="91">
        <f t="shared" si="0"/>
        <v>319.28116714708784</v>
      </c>
      <c r="P24" s="91">
        <f t="shared" si="0"/>
        <v>329.49816449579487</v>
      </c>
      <c r="Q24" s="91">
        <f t="shared" si="0"/>
        <v>340.04210575966027</v>
      </c>
      <c r="R24" s="91">
        <f t="shared" si="0"/>
        <v>350.24336893245004</v>
      </c>
    </row>
    <row r="25" spans="1:18" s="65" customFormat="1" x14ac:dyDescent="0.35">
      <c r="A25" s="50"/>
      <c r="B25" s="61"/>
      <c r="C25" s="116"/>
      <c r="D25" s="55"/>
      <c r="E25" s="91" t="s">
        <v>470</v>
      </c>
      <c r="F25" s="7"/>
      <c r="G25" s="91" t="s">
        <v>422</v>
      </c>
      <c r="H25" s="7"/>
      <c r="I25" s="7"/>
      <c r="J25" s="232">
        <f xml:space="preserve"> IF(I$24 = 0, 0, J$24 / I$24 - 1)</f>
        <v>0</v>
      </c>
      <c r="K25" s="232">
        <f t="shared" ref="K25:R25" si="1" xml:space="preserve"> IF(J$24 = 0, 0, K$24 / J$24 - 1)</f>
        <v>0</v>
      </c>
      <c r="L25" s="232">
        <f t="shared" si="1"/>
        <v>3.1522140708501789E-2</v>
      </c>
      <c r="M25" s="232">
        <f t="shared" si="1"/>
        <v>2.8729732247136264E-2</v>
      </c>
      <c r="N25" s="232">
        <f t="shared" si="1"/>
        <v>2.9587648685595269E-2</v>
      </c>
      <c r="O25" s="232">
        <f t="shared" si="1"/>
        <v>3.150368327076003E-2</v>
      </c>
      <c r="P25" s="232">
        <f t="shared" si="1"/>
        <v>3.2000000000000695E-2</v>
      </c>
      <c r="Q25" s="232">
        <f t="shared" si="1"/>
        <v>3.1999999999999806E-2</v>
      </c>
      <c r="R25" s="232">
        <f t="shared" si="1"/>
        <v>2.9999999999999805E-2</v>
      </c>
    </row>
    <row r="26" spans="1:18" s="65" customFormat="1" x14ac:dyDescent="0.35">
      <c r="A26" s="50"/>
      <c r="B26" s="61"/>
      <c r="C26" s="116"/>
      <c r="D26" s="55"/>
      <c r="E26" s="91"/>
      <c r="F26" s="91"/>
      <c r="G26" s="91"/>
      <c r="H26" s="91"/>
      <c r="I26" s="91"/>
      <c r="J26" s="7"/>
      <c r="K26" s="7"/>
      <c r="L26" s="7"/>
      <c r="M26" s="7"/>
      <c r="N26" s="7"/>
      <c r="O26" s="7"/>
      <c r="P26" s="7"/>
      <c r="Q26" s="7"/>
      <c r="R26" s="7"/>
    </row>
    <row r="27" spans="1:18" s="65" customFormat="1" x14ac:dyDescent="0.35">
      <c r="A27" s="50"/>
      <c r="B27" s="61"/>
      <c r="C27" s="116"/>
      <c r="D27" s="55"/>
      <c r="E27" s="91" t="str">
        <f t="shared" ref="E27:R27" si="2">E$22</f>
        <v>RPI: March - index - final determination</v>
      </c>
      <c r="F27" s="91"/>
      <c r="G27" s="91" t="str">
        <f t="shared" si="2"/>
        <v>index</v>
      </c>
      <c r="H27" s="91"/>
      <c r="I27" s="91"/>
      <c r="J27" s="91">
        <f t="shared" si="2"/>
        <v>0</v>
      </c>
      <c r="K27" s="91">
        <f t="shared" si="2"/>
        <v>285.10000000000002</v>
      </c>
      <c r="L27" s="91">
        <f t="shared" si="2"/>
        <v>296.13766811902099</v>
      </c>
      <c r="M27" s="91">
        <f t="shared" si="2"/>
        <v>304.57748375597498</v>
      </c>
      <c r="N27" s="91">
        <f t="shared" si="2"/>
        <v>313.86698624610801</v>
      </c>
      <c r="O27" s="91">
        <f t="shared" si="2"/>
        <v>323.91072980598301</v>
      </c>
      <c r="P27" s="91">
        <f t="shared" si="2"/>
        <v>334.27587315977502</v>
      </c>
      <c r="Q27" s="91">
        <f t="shared" si="2"/>
        <v>344.972701100888</v>
      </c>
      <c r="R27" s="91">
        <f t="shared" si="2"/>
        <v>355.32188213391402</v>
      </c>
    </row>
    <row r="28" spans="1:18" s="65" customFormat="1" x14ac:dyDescent="0.35">
      <c r="A28" s="5"/>
      <c r="B28" s="9"/>
      <c r="C28" s="117"/>
      <c r="D28" s="6"/>
      <c r="E28" s="168" t="str">
        <f>E$24</f>
        <v>RPI: Financial year average - index - final determination</v>
      </c>
      <c r="F28" s="7"/>
      <c r="G28" s="91" t="str">
        <f t="shared" ref="G28:R28" si="3">G$24</f>
        <v>index</v>
      </c>
      <c r="H28" s="91"/>
      <c r="I28" s="91"/>
      <c r="J28" s="91">
        <f t="shared" si="3"/>
        <v>0</v>
      </c>
      <c r="K28" s="91">
        <f t="shared" si="3"/>
        <v>283.30833333333334</v>
      </c>
      <c r="L28" s="91">
        <f t="shared" si="3"/>
        <v>292.23881848055777</v>
      </c>
      <c r="M28" s="91">
        <f t="shared" si="3"/>
        <v>300.63476148772367</v>
      </c>
      <c r="N28" s="91">
        <f t="shared" si="3"/>
        <v>309.52983719330018</v>
      </c>
      <c r="O28" s="91">
        <f t="shared" si="3"/>
        <v>319.28116714708784</v>
      </c>
      <c r="P28" s="91">
        <f t="shared" si="3"/>
        <v>329.49816449579487</v>
      </c>
      <c r="Q28" s="91">
        <f t="shared" si="3"/>
        <v>340.04210575966027</v>
      </c>
      <c r="R28" s="91">
        <f t="shared" si="3"/>
        <v>350.24336893245004</v>
      </c>
    </row>
    <row r="29" spans="1:18" s="65" customFormat="1" x14ac:dyDescent="0.35">
      <c r="A29" s="50"/>
      <c r="B29" s="233"/>
      <c r="C29" s="233"/>
      <c r="D29" s="233"/>
      <c r="E29" s="101" t="str">
        <f>Time!E$46</f>
        <v>1st Forecast Period Flag</v>
      </c>
      <c r="F29" s="101"/>
      <c r="G29" s="101" t="str">
        <f>Time!G$46</f>
        <v>flag</v>
      </c>
      <c r="H29" s="101">
        <f>Time!H$46</f>
        <v>1</v>
      </c>
      <c r="I29" s="101">
        <f>Time!I$46</f>
        <v>0</v>
      </c>
      <c r="J29" s="101">
        <f>Time!J$46</f>
        <v>0</v>
      </c>
      <c r="K29" s="101">
        <f>Time!K$46</f>
        <v>0</v>
      </c>
      <c r="L29" s="101">
        <f>Time!L$46</f>
        <v>0</v>
      </c>
      <c r="M29" s="101">
        <f>Time!M$46</f>
        <v>1</v>
      </c>
      <c r="N29" s="101">
        <f>Time!N$46</f>
        <v>0</v>
      </c>
      <c r="O29" s="101">
        <f>Time!O$46</f>
        <v>0</v>
      </c>
      <c r="P29" s="101">
        <f>Time!P$46</f>
        <v>0</v>
      </c>
      <c r="Q29" s="101">
        <f>Time!Q$46</f>
        <v>0</v>
      </c>
      <c r="R29" s="101">
        <f>Time!R$46</f>
        <v>0</v>
      </c>
    </row>
    <row r="30" spans="1:18" s="65" customFormat="1" x14ac:dyDescent="0.35">
      <c r="A30" s="50"/>
      <c r="B30" s="61"/>
      <c r="C30" s="116"/>
      <c r="D30" s="55"/>
      <c r="E30" s="168" t="s">
        <v>471</v>
      </c>
      <c r="F30" s="7"/>
      <c r="G30" s="91" t="s">
        <v>422</v>
      </c>
      <c r="H30" s="7"/>
      <c r="I30" s="7"/>
      <c r="J30" s="232">
        <f xml:space="preserve"> IFERROR((J28 / I27 - 1) * J29, 0)</f>
        <v>0</v>
      </c>
      <c r="K30" s="232">
        <f t="shared" ref="K30:R30" si="4" xml:space="preserve"> IFERROR((K28 / J27 - 1) * K29, 0)</f>
        <v>0</v>
      </c>
      <c r="L30" s="232">
        <f t="shared" si="4"/>
        <v>0</v>
      </c>
      <c r="M30" s="232">
        <f xml:space="preserve"> IFERROR((M28 / L27 - 1) * M29, 0)</f>
        <v>1.5185820153399865E-2</v>
      </c>
      <c r="N30" s="232">
        <f t="shared" si="4"/>
        <v>0</v>
      </c>
      <c r="O30" s="232">
        <f t="shared" si="4"/>
        <v>0</v>
      </c>
      <c r="P30" s="232">
        <f t="shared" si="4"/>
        <v>0</v>
      </c>
      <c r="Q30" s="232">
        <f t="shared" si="4"/>
        <v>0</v>
      </c>
      <c r="R30" s="232">
        <f t="shared" si="4"/>
        <v>0</v>
      </c>
    </row>
    <row r="31" spans="1:18" s="65" customFormat="1" x14ac:dyDescent="0.35">
      <c r="A31" s="49"/>
      <c r="B31" s="61"/>
      <c r="C31" s="116"/>
      <c r="D31" s="53"/>
      <c r="E31" s="93"/>
      <c r="F31" s="93"/>
      <c r="G31" s="93"/>
      <c r="H31" s="93"/>
      <c r="I31" s="93"/>
      <c r="J31" s="93"/>
      <c r="K31" s="93"/>
      <c r="L31" s="93"/>
      <c r="M31" s="93"/>
      <c r="N31" s="93"/>
      <c r="O31" s="93"/>
      <c r="P31" s="93"/>
      <c r="Q31" s="93"/>
      <c r="R31" s="93"/>
    </row>
    <row r="32" spans="1:18" s="65" customFormat="1" x14ac:dyDescent="0.35">
      <c r="A32" s="50"/>
      <c r="B32" s="61" t="s">
        <v>376</v>
      </c>
      <c r="C32" s="116"/>
      <c r="D32" s="53"/>
      <c r="E32" s="93"/>
      <c r="F32" s="93"/>
      <c r="G32" s="93"/>
      <c r="H32" s="93"/>
      <c r="I32" s="93"/>
      <c r="J32" s="93"/>
      <c r="K32" s="93"/>
      <c r="L32" s="93"/>
      <c r="M32" s="93"/>
      <c r="N32" s="93"/>
      <c r="O32" s="93"/>
      <c r="P32" s="93"/>
      <c r="Q32" s="93"/>
      <c r="R32" s="93"/>
    </row>
    <row r="33" spans="1:18" s="65" customFormat="1" x14ac:dyDescent="0.35">
      <c r="A33" s="50"/>
      <c r="B33" s="61"/>
      <c r="C33" s="116"/>
      <c r="D33" s="53"/>
      <c r="E33" s="231" t="str">
        <f>InpR!E$41</f>
        <v>CPI(H): April - index - final determination</v>
      </c>
      <c r="F33" s="231"/>
      <c r="G33" s="231" t="str">
        <f>InpR!G$41</f>
        <v>index</v>
      </c>
      <c r="H33" s="231"/>
      <c r="I33" s="231"/>
      <c r="J33" s="231">
        <f>InpR!J$41</f>
        <v>103.2</v>
      </c>
      <c r="K33" s="231">
        <f>InpR!K$41</f>
        <v>105.5</v>
      </c>
      <c r="L33" s="231">
        <f>InpR!L$41</f>
        <v>107.6</v>
      </c>
      <c r="M33" s="231">
        <f>InpR!M$41</f>
        <v>109.703354739972</v>
      </c>
      <c r="N33" s="231">
        <f>InpR!N$41</f>
        <v>111.897421834771</v>
      </c>
      <c r="O33" s="231">
        <f>InpR!O$41</f>
        <v>114.172657229451</v>
      </c>
      <c r="P33" s="231">
        <f>InpR!P$41</f>
        <v>116.57028303126999</v>
      </c>
      <c r="Q33" s="231">
        <f>InpR!Q$41</f>
        <v>119.01825897492699</v>
      </c>
      <c r="R33" s="231">
        <f>InpR!R$41</f>
        <v>121.39862415442499</v>
      </c>
    </row>
    <row r="34" spans="1:18" s="65" customFormat="1" x14ac:dyDescent="0.35">
      <c r="A34" s="50"/>
      <c r="B34" s="61"/>
      <c r="C34" s="116"/>
      <c r="D34" s="53"/>
      <c r="E34" s="231" t="str">
        <f>InpR!E$42</f>
        <v>CPI(H): May - index - final determination</v>
      </c>
      <c r="F34" s="231"/>
      <c r="G34" s="231" t="str">
        <f>InpR!G$42</f>
        <v>index</v>
      </c>
      <c r="H34" s="231"/>
      <c r="I34" s="231"/>
      <c r="J34" s="231">
        <f>InpR!J$42</f>
        <v>103.5</v>
      </c>
      <c r="K34" s="231">
        <f>InpR!K$42</f>
        <v>105.9</v>
      </c>
      <c r="L34" s="231">
        <f>InpR!L$42</f>
        <v>107.9</v>
      </c>
      <c r="M34" s="231">
        <f>InpR!M$42</f>
        <v>109.884538749418</v>
      </c>
      <c r="N34" s="231">
        <f>InpR!N$42</f>
        <v>112.082229524407</v>
      </c>
      <c r="O34" s="231">
        <f>InpR!O$42</f>
        <v>114.370561696745</v>
      </c>
      <c r="P34" s="231">
        <f>InpR!P$42</f>
        <v>116.772343492377</v>
      </c>
      <c r="Q34" s="231">
        <f>InpR!Q$42</f>
        <v>119.22456270571701</v>
      </c>
      <c r="R34" s="231">
        <f>InpR!R$42</f>
        <v>121.609053959831</v>
      </c>
    </row>
    <row r="35" spans="1:18" s="65" customFormat="1" x14ac:dyDescent="0.35">
      <c r="A35" s="50"/>
      <c r="B35" s="61"/>
      <c r="C35" s="116"/>
      <c r="D35" s="53"/>
      <c r="E35" s="231" t="str">
        <f>InpR!E$43</f>
        <v>CPI(H): June - index - final determination</v>
      </c>
      <c r="F35" s="231"/>
      <c r="G35" s="231" t="str">
        <f>InpR!G$43</f>
        <v>index</v>
      </c>
      <c r="H35" s="231"/>
      <c r="I35" s="231"/>
      <c r="J35" s="231">
        <f>InpR!J$43</f>
        <v>103.5</v>
      </c>
      <c r="K35" s="231">
        <f>InpR!K$43</f>
        <v>105.9</v>
      </c>
      <c r="L35" s="231">
        <f>InpR!L$43</f>
        <v>107.9</v>
      </c>
      <c r="M35" s="231">
        <f>InpR!M$43</f>
        <v>110.066021998987</v>
      </c>
      <c r="N35" s="231">
        <f>InpR!N$43</f>
        <v>112.26734243896701</v>
      </c>
      <c r="O35" s="231">
        <f>InpR!O$43</f>
        <v>114.568809207453</v>
      </c>
      <c r="P35" s="231">
        <f>InpR!P$43</f>
        <v>116.97475420081</v>
      </c>
      <c r="Q35" s="231">
        <f>InpR!Q$43</f>
        <v>119.431224039027</v>
      </c>
      <c r="R35" s="231">
        <f>InpR!R$43</f>
        <v>121.819848519807</v>
      </c>
    </row>
    <row r="36" spans="1:18" s="65" customFormat="1" x14ac:dyDescent="0.35">
      <c r="A36" s="50"/>
      <c r="B36" s="61"/>
      <c r="C36" s="116"/>
      <c r="D36" s="53"/>
      <c r="E36" s="231" t="str">
        <f>InpR!E$44</f>
        <v>CPI(H): July - index - final determination</v>
      </c>
      <c r="F36" s="231"/>
      <c r="G36" s="231" t="str">
        <f>InpR!G$44</f>
        <v>index</v>
      </c>
      <c r="H36" s="231"/>
      <c r="I36" s="231"/>
      <c r="J36" s="231">
        <f>InpR!J$44</f>
        <v>103.5</v>
      </c>
      <c r="K36" s="231">
        <f>InpR!K$44</f>
        <v>105.9</v>
      </c>
      <c r="L36" s="231">
        <f>InpR!L$44</f>
        <v>108</v>
      </c>
      <c r="M36" s="231">
        <f>InpR!M$44</f>
        <v>110.24780498289699</v>
      </c>
      <c r="N36" s="231">
        <f>InpR!N$44</f>
        <v>112.452761082555</v>
      </c>
      <c r="O36" s="231">
        <f>InpR!O$44</f>
        <v>114.7674003562</v>
      </c>
      <c r="P36" s="231">
        <f>InpR!P$44</f>
        <v>117.17751576368001</v>
      </c>
      <c r="Q36" s="231">
        <f>InpR!Q$44</f>
        <v>119.638243594717</v>
      </c>
      <c r="R36" s="231">
        <f>InpR!R$44</f>
        <v>122.03100846661199</v>
      </c>
    </row>
    <row r="37" spans="1:18" s="65" customFormat="1" x14ac:dyDescent="0.35">
      <c r="A37" s="50"/>
      <c r="B37" s="61"/>
      <c r="C37" s="116"/>
      <c r="D37" s="53"/>
      <c r="E37" s="231" t="str">
        <f>InpR!E$45</f>
        <v>CPI(H): August - index - final determination</v>
      </c>
      <c r="F37" s="231"/>
      <c r="G37" s="231" t="str">
        <f>InpR!G$45</f>
        <v>index</v>
      </c>
      <c r="H37" s="231"/>
      <c r="I37" s="231"/>
      <c r="J37" s="231">
        <f>InpR!J$45</f>
        <v>104</v>
      </c>
      <c r="K37" s="231">
        <f>InpR!K$45</f>
        <v>106.5</v>
      </c>
      <c r="L37" s="231">
        <f>InpR!L$45</f>
        <v>108.3</v>
      </c>
      <c r="M37" s="231">
        <f>InpR!M$45</f>
        <v>110.429888196185</v>
      </c>
      <c r="N37" s="231">
        <f>InpR!N$45</f>
        <v>112.638485960108</v>
      </c>
      <c r="O37" s="231">
        <f>InpR!O$45</f>
        <v>114.96633573864</v>
      </c>
      <c r="P37" s="231">
        <f>InpR!P$45</f>
        <v>117.380628789151</v>
      </c>
      <c r="Q37" s="231">
        <f>InpR!Q$45</f>
        <v>119.845621993724</v>
      </c>
      <c r="R37" s="231">
        <f>InpR!R$45</f>
        <v>122.242534433598</v>
      </c>
    </row>
    <row r="38" spans="1:18" s="65" customFormat="1" x14ac:dyDescent="0.35">
      <c r="A38" s="50"/>
      <c r="B38" s="61"/>
      <c r="C38" s="116"/>
      <c r="D38" s="53"/>
      <c r="E38" s="231" t="str">
        <f>InpR!E$46</f>
        <v>CPI(H): September - index - final determination</v>
      </c>
      <c r="F38" s="231"/>
      <c r="G38" s="231" t="str">
        <f>InpR!G$46</f>
        <v>index</v>
      </c>
      <c r="H38" s="231"/>
      <c r="I38" s="231"/>
      <c r="J38" s="231">
        <f>InpR!J$46</f>
        <v>104.3</v>
      </c>
      <c r="K38" s="231">
        <f>InpR!K$46</f>
        <v>106.6</v>
      </c>
      <c r="L38" s="231">
        <f>InpR!L$46</f>
        <v>108.469999617629</v>
      </c>
      <c r="M38" s="231">
        <f>InpR!M$46</f>
        <v>110.61227213470301</v>
      </c>
      <c r="N38" s="231">
        <f>InpR!N$46</f>
        <v>112.824517577397</v>
      </c>
      <c r="O38" s="231">
        <f>InpR!O$46</f>
        <v>115.16561595146101</v>
      </c>
      <c r="P38" s="231">
        <f>InpR!P$46</f>
        <v>117.58409388644201</v>
      </c>
      <c r="Q38" s="231">
        <f>InpR!Q$46</f>
        <v>120.05335985805699</v>
      </c>
      <c r="R38" s="231">
        <f>InpR!R$46</f>
        <v>122.45442705521801</v>
      </c>
    </row>
    <row r="39" spans="1:18" s="65" customFormat="1" x14ac:dyDescent="0.35">
      <c r="A39" s="50"/>
      <c r="B39" s="61"/>
      <c r="C39" s="116"/>
      <c r="D39" s="53"/>
      <c r="E39" s="231" t="str">
        <f>InpR!E$47</f>
        <v>CPI(H): October - index - final determination</v>
      </c>
      <c r="F39" s="231"/>
      <c r="G39" s="231" t="str">
        <f>InpR!G$47</f>
        <v>index</v>
      </c>
      <c r="H39" s="231"/>
      <c r="I39" s="231"/>
      <c r="J39" s="231">
        <f>InpR!J$47</f>
        <v>104.4</v>
      </c>
      <c r="K39" s="231">
        <f>InpR!K$47</f>
        <v>106.7</v>
      </c>
      <c r="L39" s="231">
        <f>InpR!L$47</f>
        <v>108.64026608539599</v>
      </c>
      <c r="M39" s="231">
        <f>InpR!M$47</f>
        <v>110.794957295123</v>
      </c>
      <c r="N39" s="231">
        <f>InpR!N$47</f>
        <v>113.01085644102599</v>
      </c>
      <c r="O39" s="231">
        <f>InpR!O$47</f>
        <v>115.365241592385</v>
      </c>
      <c r="P39" s="231">
        <f>InpR!P$47</f>
        <v>117.78791166582501</v>
      </c>
      <c r="Q39" s="231">
        <f>InpR!Q$47</f>
        <v>120.261457810807</v>
      </c>
      <c r="R39" s="231">
        <f>InpR!R$47</f>
        <v>122.66668696702401</v>
      </c>
    </row>
    <row r="40" spans="1:18" s="65" customFormat="1" x14ac:dyDescent="0.35">
      <c r="A40" s="50"/>
      <c r="B40" s="61"/>
      <c r="C40" s="116"/>
      <c r="D40" s="53"/>
      <c r="E40" s="231" t="str">
        <f>InpR!E$48</f>
        <v>CPI(H): November - index - final determination</v>
      </c>
      <c r="F40" s="231"/>
      <c r="G40" s="231" t="str">
        <f>InpR!G$48</f>
        <v>index</v>
      </c>
      <c r="H40" s="231"/>
      <c r="I40" s="231"/>
      <c r="J40" s="231">
        <f>InpR!J$48</f>
        <v>104.7</v>
      </c>
      <c r="K40" s="231">
        <f>InpR!K$48</f>
        <v>106.9</v>
      </c>
      <c r="L40" s="231">
        <f>InpR!L$48</f>
        <v>108.81079982217901</v>
      </c>
      <c r="M40" s="231">
        <f>InpR!M$48</f>
        <v>110.977944174939</v>
      </c>
      <c r="N40" s="231">
        <f>InpR!N$48</f>
        <v>113.197503058438</v>
      </c>
      <c r="O40" s="231">
        <f>InpR!O$48</f>
        <v>115.565213260169</v>
      </c>
      <c r="P40" s="231">
        <f>InpR!P$48</f>
        <v>117.992082738633</v>
      </c>
      <c r="Q40" s="231">
        <f>InpR!Q$48</f>
        <v>120.46991647614399</v>
      </c>
      <c r="R40" s="231">
        <f>InpR!R$48</f>
        <v>122.87931480566699</v>
      </c>
    </row>
    <row r="41" spans="1:18" s="65" customFormat="1" x14ac:dyDescent="0.35">
      <c r="A41" s="50"/>
      <c r="B41" s="61"/>
      <c r="C41" s="116"/>
      <c r="D41" s="53"/>
      <c r="E41" s="231" t="str">
        <f>InpR!E$49</f>
        <v>CPI(H): December - index - final determination</v>
      </c>
      <c r="F41" s="231"/>
      <c r="G41" s="231" t="str">
        <f>InpR!G$49</f>
        <v>index</v>
      </c>
      <c r="H41" s="231"/>
      <c r="I41" s="231"/>
      <c r="J41" s="231">
        <f>InpR!J$49</f>
        <v>105</v>
      </c>
      <c r="K41" s="231">
        <f>InpR!K$49</f>
        <v>107.1</v>
      </c>
      <c r="L41" s="231">
        <f>InpR!L$49</f>
        <v>108.981601247513</v>
      </c>
      <c r="M41" s="231">
        <f>InpR!M$49</f>
        <v>111.161233272464</v>
      </c>
      <c r="N41" s="231">
        <f>InpR!N$49</f>
        <v>113.384457937913</v>
      </c>
      <c r="O41" s="231">
        <f>InpR!O$49</f>
        <v>115.765531554609</v>
      </c>
      <c r="P41" s="231">
        <f>InpR!P$49</f>
        <v>118.196607717256</v>
      </c>
      <c r="Q41" s="231">
        <f>InpR!Q$49</f>
        <v>120.678736479319</v>
      </c>
      <c r="R41" s="231">
        <f>InpR!R$49</f>
        <v>123.092311208905</v>
      </c>
    </row>
    <row r="42" spans="1:18" s="65" customFormat="1" x14ac:dyDescent="0.35">
      <c r="A42" s="50"/>
      <c r="B42" s="61"/>
      <c r="C42" s="116"/>
      <c r="D42" s="53"/>
      <c r="E42" s="231" t="str">
        <f>InpR!E$50</f>
        <v>CPI(H): January - index - final determination</v>
      </c>
      <c r="F42" s="231"/>
      <c r="G42" s="231" t="str">
        <f>InpR!G$50</f>
        <v>index</v>
      </c>
      <c r="H42" s="231"/>
      <c r="I42" s="231"/>
      <c r="J42" s="231">
        <f>InpR!J$50</f>
        <v>104.5</v>
      </c>
      <c r="K42" s="231">
        <f>InpR!K$50</f>
        <v>106.4</v>
      </c>
      <c r="L42" s="231">
        <f>InpR!L$50</f>
        <v>109.161593222387</v>
      </c>
      <c r="M42" s="231">
        <f>InpR!M$50</f>
        <v>111.344825086835</v>
      </c>
      <c r="N42" s="231">
        <f>InpR!N$50</f>
        <v>113.580996157239</v>
      </c>
      <c r="O42" s="231">
        <f>InpR!O$50</f>
        <v>115.96619707654099</v>
      </c>
      <c r="P42" s="231">
        <f>InpR!P$50</f>
        <v>118.40148721514799</v>
      </c>
      <c r="Q42" s="231">
        <f>InpR!Q$50</f>
        <v>120.887918446667</v>
      </c>
      <c r="R42" s="231">
        <f>InpR!R$50</f>
        <v>123.30567681559999</v>
      </c>
    </row>
    <row r="43" spans="1:18" s="65" customFormat="1" x14ac:dyDescent="0.35">
      <c r="A43" s="50"/>
      <c r="B43" s="61"/>
      <c r="C43" s="116"/>
      <c r="D43" s="53"/>
      <c r="E43" s="231" t="str">
        <f>InpR!E$51</f>
        <v>CPI(H): February - index - final determination</v>
      </c>
      <c r="F43" s="231"/>
      <c r="G43" s="231" t="str">
        <f>InpR!G$51</f>
        <v>index</v>
      </c>
      <c r="H43" s="231"/>
      <c r="I43" s="231"/>
      <c r="J43" s="231">
        <f>InpR!J$51</f>
        <v>104.9</v>
      </c>
      <c r="K43" s="231">
        <f>InpR!K$51</f>
        <v>106.8</v>
      </c>
      <c r="L43" s="231">
        <f>InpR!L$51</f>
        <v>109.341882468641</v>
      </c>
      <c r="M43" s="231">
        <f>InpR!M$51</f>
        <v>111.52872011801399</v>
      </c>
      <c r="N43" s="231">
        <f>InpR!N$51</f>
        <v>113.77787505175399</v>
      </c>
      <c r="O43" s="231">
        <f>InpR!O$51</f>
        <v>116.167210427841</v>
      </c>
      <c r="P43" s="231">
        <f>InpR!P$51</f>
        <v>118.606721846825</v>
      </c>
      <c r="Q43" s="231">
        <f>InpR!Q$51</f>
        <v>121.097463005609</v>
      </c>
      <c r="R43" s="231">
        <f>InpR!R$51</f>
        <v>123.519412265721</v>
      </c>
    </row>
    <row r="44" spans="1:18" s="65" customFormat="1" x14ac:dyDescent="0.35">
      <c r="A44" s="50"/>
      <c r="B44" s="61"/>
      <c r="C44" s="116"/>
      <c r="D44" s="53"/>
      <c r="E44" s="231" t="str">
        <f>InpR!E$52</f>
        <v>CPI(H): March - index - final determination</v>
      </c>
      <c r="F44" s="231"/>
      <c r="G44" s="231" t="str">
        <f>InpR!G$52</f>
        <v>index</v>
      </c>
      <c r="H44" s="231"/>
      <c r="I44" s="231"/>
      <c r="J44" s="231">
        <f>InpR!J$52</f>
        <v>105.1</v>
      </c>
      <c r="K44" s="231">
        <f>InpR!K$52</f>
        <v>107</v>
      </c>
      <c r="L44" s="231">
        <f>InpR!L$52</f>
        <v>109.52246947724301</v>
      </c>
      <c r="M44" s="231">
        <f>InpR!M$52</f>
        <v>111.712918866788</v>
      </c>
      <c r="N44" s="231">
        <f>InpR!N$52</f>
        <v>113.97509521197701</v>
      </c>
      <c r="O44" s="231">
        <f>InpR!O$52</f>
        <v>116.368572211429</v>
      </c>
      <c r="P44" s="231">
        <f>InpR!P$52</f>
        <v>118.812312227869</v>
      </c>
      <c r="Q44" s="231">
        <f>InpR!Q$52</f>
        <v>121.307370784654</v>
      </c>
      <c r="R44" s="231">
        <f>InpR!R$52</f>
        <v>123.73351820034701</v>
      </c>
    </row>
    <row r="45" spans="1:18" s="65" customFormat="1" x14ac:dyDescent="0.35">
      <c r="A45" s="50"/>
      <c r="B45" s="61"/>
      <c r="C45" s="116"/>
      <c r="D45" s="53"/>
      <c r="E45" s="231"/>
      <c r="F45" s="231"/>
      <c r="G45" s="231"/>
      <c r="H45" s="231"/>
      <c r="I45" s="231"/>
      <c r="J45" s="231"/>
      <c r="K45" s="231"/>
      <c r="L45" s="231"/>
      <c r="M45" s="231"/>
      <c r="N45" s="231"/>
      <c r="O45" s="231"/>
      <c r="P45" s="231"/>
      <c r="Q45" s="231"/>
      <c r="R45" s="231"/>
    </row>
    <row r="46" spans="1:18" s="65" customFormat="1" x14ac:dyDescent="0.35">
      <c r="A46" s="50"/>
      <c r="B46" s="61"/>
      <c r="C46" s="116"/>
      <c r="D46" s="55"/>
      <c r="E46" s="91" t="s">
        <v>472</v>
      </c>
      <c r="F46" s="91"/>
      <c r="G46" s="91" t="s">
        <v>364</v>
      </c>
      <c r="H46" s="7"/>
      <c r="I46" s="7"/>
      <c r="J46" s="230">
        <f xml:space="preserve"> SUM(J33:J44) / 12</f>
        <v>104.21666666666665</v>
      </c>
      <c r="K46" s="230">
        <f t="shared" ref="K46:R46" si="5" xml:space="preserve"> SUM(K33:K44) / 12</f>
        <v>106.43333333333334</v>
      </c>
      <c r="L46" s="230">
        <f t="shared" si="5"/>
        <v>108.55238432841566</v>
      </c>
      <c r="M46" s="230">
        <f t="shared" si="5"/>
        <v>110.70537330136041</v>
      </c>
      <c r="N46" s="230">
        <f t="shared" si="5"/>
        <v>112.92412852304601</v>
      </c>
      <c r="O46" s="230">
        <f t="shared" si="5"/>
        <v>115.26744552524366</v>
      </c>
      <c r="P46" s="230">
        <f t="shared" si="5"/>
        <v>117.68806188127384</v>
      </c>
      <c r="Q46" s="230">
        <f t="shared" si="5"/>
        <v>120.15951118078074</v>
      </c>
      <c r="R46" s="230">
        <f t="shared" si="5"/>
        <v>122.56270140439625</v>
      </c>
    </row>
    <row r="47" spans="1:18" s="65" customFormat="1" x14ac:dyDescent="0.35">
      <c r="A47" s="50"/>
      <c r="B47" s="61"/>
      <c r="C47" s="116"/>
      <c r="D47" s="55"/>
      <c r="E47" s="237" t="s">
        <v>473</v>
      </c>
      <c r="F47" s="237"/>
      <c r="G47" s="237" t="s">
        <v>422</v>
      </c>
      <c r="H47" s="237"/>
      <c r="I47" s="237"/>
      <c r="J47" s="238">
        <f xml:space="preserve"> IF(I$46 = 0, 0, J$46 / $J$46)</f>
        <v>0</v>
      </c>
      <c r="K47" s="238">
        <f xml:space="preserve"> IF(J$46 = 0, 0, K$46 / $J$46)</f>
        <v>1.0212697905005599</v>
      </c>
      <c r="L47" s="238">
        <f t="shared" ref="L47:R47" si="6" xml:space="preserve"> IF(K$46 = 0, 0, L$46 / $J$46)</f>
        <v>1.0416029201511179</v>
      </c>
      <c r="M47" s="238">
        <f t="shared" si="6"/>
        <v>1.0622616980779827</v>
      </c>
      <c r="N47" s="238">
        <f t="shared" si="6"/>
        <v>1.0835515290872799</v>
      </c>
      <c r="O47" s="238">
        <f t="shared" si="6"/>
        <v>1.1060365794841869</v>
      </c>
      <c r="P47" s="238">
        <f t="shared" si="6"/>
        <v>1.1292633476533553</v>
      </c>
      <c r="Q47" s="238">
        <f t="shared" si="6"/>
        <v>1.1529778779540774</v>
      </c>
      <c r="R47" s="238">
        <f t="shared" si="6"/>
        <v>1.1760374355131578</v>
      </c>
    </row>
    <row r="48" spans="1:18" s="65" customFormat="1" x14ac:dyDescent="0.35">
      <c r="A48" s="50"/>
      <c r="B48" s="61"/>
      <c r="C48" s="116"/>
      <c r="D48" s="55"/>
      <c r="E48" s="91" t="s">
        <v>474</v>
      </c>
      <c r="F48" s="7"/>
      <c r="G48" s="91" t="s">
        <v>422</v>
      </c>
      <c r="H48" s="7"/>
      <c r="I48" s="7"/>
      <c r="J48" s="232">
        <f xml:space="preserve"> IF(I$46 = 0, 0, J$46 / I$46 - 1)</f>
        <v>0</v>
      </c>
      <c r="K48" s="232">
        <f t="shared" ref="K48:R48" si="7" xml:space="preserve"> IF(J$46 = 0, 0, K$46 / J$46 - 1)</f>
        <v>2.1269790500559882E-2</v>
      </c>
      <c r="L48" s="232">
        <f t="shared" si="7"/>
        <v>1.9909655450194075E-2</v>
      </c>
      <c r="M48" s="232">
        <f t="shared" si="7"/>
        <v>1.9833640562247679E-2</v>
      </c>
      <c r="N48" s="232">
        <f t="shared" si="7"/>
        <v>2.0041983108134653E-2</v>
      </c>
      <c r="O48" s="232">
        <f t="shared" si="7"/>
        <v>2.0751251595618081E-2</v>
      </c>
      <c r="P48" s="232">
        <f t="shared" si="7"/>
        <v>2.1000000000000574E-2</v>
      </c>
      <c r="Q48" s="232">
        <f t="shared" si="7"/>
        <v>2.100000000000124E-2</v>
      </c>
      <c r="R48" s="232">
        <f t="shared" si="7"/>
        <v>1.999999999999913E-2</v>
      </c>
    </row>
    <row r="49" spans="1:18" s="65" customFormat="1" x14ac:dyDescent="0.35">
      <c r="A49" s="50"/>
      <c r="B49" s="61"/>
      <c r="C49" s="116"/>
      <c r="D49" s="55"/>
      <c r="E49" s="7"/>
      <c r="F49" s="7"/>
      <c r="G49" s="7"/>
      <c r="H49" s="7"/>
      <c r="I49" s="7"/>
      <c r="J49" s="7"/>
      <c r="K49" s="7"/>
      <c r="L49" s="7"/>
      <c r="M49" s="7"/>
      <c r="N49" s="7"/>
      <c r="O49" s="7"/>
      <c r="P49" s="7"/>
      <c r="Q49" s="7"/>
      <c r="R49" s="7"/>
    </row>
    <row r="50" spans="1:18" s="65" customFormat="1" x14ac:dyDescent="0.35">
      <c r="A50" s="50"/>
      <c r="B50" s="61"/>
      <c r="C50" s="116"/>
      <c r="D50" s="55"/>
      <c r="E50" s="91" t="str">
        <f>E$44</f>
        <v>CPI(H): March - index - final determination</v>
      </c>
      <c r="F50" s="91"/>
      <c r="G50" s="91" t="str">
        <f t="shared" ref="G50:R50" si="8">G$44</f>
        <v>index</v>
      </c>
      <c r="H50" s="91"/>
      <c r="I50" s="91"/>
      <c r="J50" s="91">
        <f t="shared" si="8"/>
        <v>105.1</v>
      </c>
      <c r="K50" s="91">
        <f t="shared" si="8"/>
        <v>107</v>
      </c>
      <c r="L50" s="91">
        <f t="shared" si="8"/>
        <v>109.52246947724301</v>
      </c>
      <c r="M50" s="91">
        <f t="shared" si="8"/>
        <v>111.712918866788</v>
      </c>
      <c r="N50" s="91">
        <f t="shared" si="8"/>
        <v>113.97509521197701</v>
      </c>
      <c r="O50" s="91">
        <f t="shared" si="8"/>
        <v>116.368572211429</v>
      </c>
      <c r="P50" s="91">
        <f t="shared" si="8"/>
        <v>118.812312227869</v>
      </c>
      <c r="Q50" s="91">
        <f t="shared" si="8"/>
        <v>121.307370784654</v>
      </c>
      <c r="R50" s="91">
        <f t="shared" si="8"/>
        <v>123.73351820034701</v>
      </c>
    </row>
    <row r="51" spans="1:18" s="65" customFormat="1" x14ac:dyDescent="0.35">
      <c r="A51" s="50"/>
      <c r="B51" s="61"/>
      <c r="C51" s="116"/>
      <c r="D51" s="55"/>
      <c r="E51" s="91" t="str">
        <f>E$46</f>
        <v>CPI(H): Financial year average - index - final determination</v>
      </c>
      <c r="F51" s="91"/>
      <c r="G51" s="91" t="str">
        <f t="shared" ref="G51:R51" si="9">G$46</f>
        <v>index</v>
      </c>
      <c r="H51" s="91"/>
      <c r="I51" s="91"/>
      <c r="J51" s="91">
        <f t="shared" si="9"/>
        <v>104.21666666666665</v>
      </c>
      <c r="K51" s="91">
        <f t="shared" si="9"/>
        <v>106.43333333333334</v>
      </c>
      <c r="L51" s="91">
        <f t="shared" si="9"/>
        <v>108.55238432841566</v>
      </c>
      <c r="M51" s="91">
        <f t="shared" si="9"/>
        <v>110.70537330136041</v>
      </c>
      <c r="N51" s="91">
        <f t="shared" si="9"/>
        <v>112.92412852304601</v>
      </c>
      <c r="O51" s="91">
        <f t="shared" si="9"/>
        <v>115.26744552524366</v>
      </c>
      <c r="P51" s="91">
        <f t="shared" si="9"/>
        <v>117.68806188127384</v>
      </c>
      <c r="Q51" s="91">
        <f t="shared" si="9"/>
        <v>120.15951118078074</v>
      </c>
      <c r="R51" s="91">
        <f t="shared" si="9"/>
        <v>122.56270140439625</v>
      </c>
    </row>
    <row r="52" spans="1:18" s="65" customFormat="1" x14ac:dyDescent="0.35">
      <c r="A52" s="50"/>
      <c r="B52" s="233"/>
      <c r="C52" s="233"/>
      <c r="D52" s="233"/>
      <c r="E52" s="101" t="str">
        <f>Time!E$46</f>
        <v>1st Forecast Period Flag</v>
      </c>
      <c r="F52" s="101"/>
      <c r="G52" s="101" t="str">
        <f>Time!G$46</f>
        <v>flag</v>
      </c>
      <c r="H52" s="101">
        <f>Time!H$46</f>
        <v>1</v>
      </c>
      <c r="I52" s="101">
        <f>Time!I$46</f>
        <v>0</v>
      </c>
      <c r="J52" s="101">
        <f>Time!J$46</f>
        <v>0</v>
      </c>
      <c r="K52" s="101">
        <f>Time!K$46</f>
        <v>0</v>
      </c>
      <c r="L52" s="101">
        <f>Time!L$46</f>
        <v>0</v>
      </c>
      <c r="M52" s="101">
        <f>Time!M$46</f>
        <v>1</v>
      </c>
      <c r="N52" s="101">
        <f>Time!N$46</f>
        <v>0</v>
      </c>
      <c r="O52" s="101">
        <f>Time!O$46</f>
        <v>0</v>
      </c>
      <c r="P52" s="101">
        <f>Time!P$46</f>
        <v>0</v>
      </c>
      <c r="Q52" s="101">
        <f>Time!Q$46</f>
        <v>0</v>
      </c>
      <c r="R52" s="101">
        <f>Time!R$46</f>
        <v>0</v>
      </c>
    </row>
    <row r="53" spans="1:18" s="65" customFormat="1" x14ac:dyDescent="0.35">
      <c r="A53" s="50"/>
      <c r="B53" s="61"/>
      <c r="C53" s="116"/>
      <c r="D53" s="55"/>
      <c r="E53" s="91" t="s">
        <v>475</v>
      </c>
      <c r="F53" s="7"/>
      <c r="G53" s="91" t="s">
        <v>422</v>
      </c>
      <c r="H53" s="7"/>
      <c r="I53" s="7"/>
      <c r="J53" s="232">
        <f t="shared" ref="J53:R53" si="10" xml:space="preserve"> IFERROR((J51 / I50 - 1) * J52, 0)</f>
        <v>0</v>
      </c>
      <c r="K53" s="232">
        <f t="shared" si="10"/>
        <v>0</v>
      </c>
      <c r="L53" s="232">
        <f t="shared" si="10"/>
        <v>0</v>
      </c>
      <c r="M53" s="232">
        <f xml:space="preserve"> IFERROR((M51 / L50 - 1) * M52, 0)</f>
        <v>1.0800558367278112E-2</v>
      </c>
      <c r="N53" s="232">
        <f t="shared" si="10"/>
        <v>0</v>
      </c>
      <c r="O53" s="232">
        <f t="shared" si="10"/>
        <v>0</v>
      </c>
      <c r="P53" s="232">
        <f t="shared" si="10"/>
        <v>0</v>
      </c>
      <c r="Q53" s="232">
        <f t="shared" si="10"/>
        <v>0</v>
      </c>
      <c r="R53" s="232">
        <f t="shared" si="10"/>
        <v>0</v>
      </c>
    </row>
    <row r="54" spans="1:18" s="65" customFormat="1" x14ac:dyDescent="0.35">
      <c r="A54" s="50"/>
      <c r="B54" s="61"/>
      <c r="C54" s="116"/>
      <c r="D54" s="55"/>
      <c r="E54" s="7"/>
      <c r="F54" s="7"/>
      <c r="G54" s="7"/>
      <c r="H54" s="7"/>
      <c r="I54" s="7"/>
      <c r="J54" s="7"/>
      <c r="K54" s="7"/>
      <c r="L54" s="7"/>
      <c r="M54" s="7"/>
      <c r="N54" s="7"/>
      <c r="O54" s="7"/>
      <c r="P54" s="7"/>
      <c r="Q54" s="7"/>
      <c r="R54" s="7"/>
    </row>
    <row r="55" spans="1:18" s="65" customFormat="1" x14ac:dyDescent="0.35">
      <c r="A55" s="50"/>
      <c r="B55" s="61"/>
      <c r="C55" s="116"/>
      <c r="D55" s="55"/>
      <c r="E55" s="168" t="str">
        <f>E$30 &amp; " - final determination"</f>
        <v>RPI Growth from 2019-20 FYE to 2020-21 FYA - final determination - final determination</v>
      </c>
      <c r="F55" s="7"/>
      <c r="G55" s="91" t="str">
        <f>G$30</f>
        <v>%</v>
      </c>
      <c r="H55" s="7"/>
      <c r="I55" s="7"/>
      <c r="J55" s="232">
        <f t="shared" ref="J55:R55" si="11">J$30</f>
        <v>0</v>
      </c>
      <c r="K55" s="232">
        <f t="shared" si="11"/>
        <v>0</v>
      </c>
      <c r="L55" s="232">
        <f t="shared" si="11"/>
        <v>0</v>
      </c>
      <c r="M55" s="232">
        <f t="shared" si="11"/>
        <v>1.5185820153399865E-2</v>
      </c>
      <c r="N55" s="232">
        <f t="shared" si="11"/>
        <v>0</v>
      </c>
      <c r="O55" s="232">
        <f t="shared" si="11"/>
        <v>0</v>
      </c>
      <c r="P55" s="232">
        <f t="shared" si="11"/>
        <v>0</v>
      </c>
      <c r="Q55" s="232">
        <f t="shared" si="11"/>
        <v>0</v>
      </c>
      <c r="R55" s="232">
        <f t="shared" si="11"/>
        <v>0</v>
      </c>
    </row>
    <row r="56" spans="1:18" s="65" customFormat="1" x14ac:dyDescent="0.35">
      <c r="A56" s="50"/>
      <c r="B56" s="61"/>
      <c r="C56" s="116"/>
      <c r="D56" s="55"/>
      <c r="E56" s="168" t="str">
        <f>E$53 &amp; " - final determination"</f>
        <v>CPIH Growth from 2019-20 FYE to 2020-21 FYA - final determination - final determination</v>
      </c>
      <c r="F56" s="7"/>
      <c r="G56" s="91" t="str">
        <f>G$53</f>
        <v>%</v>
      </c>
      <c r="H56" s="7"/>
      <c r="I56" s="7"/>
      <c r="J56" s="232">
        <f t="shared" ref="J56:R56" si="12">J$53</f>
        <v>0</v>
      </c>
      <c r="K56" s="232">
        <f t="shared" si="12"/>
        <v>0</v>
      </c>
      <c r="L56" s="232">
        <f t="shared" si="12"/>
        <v>0</v>
      </c>
      <c r="M56" s="232">
        <f t="shared" si="12"/>
        <v>1.0800558367278112E-2</v>
      </c>
      <c r="N56" s="232">
        <f t="shared" si="12"/>
        <v>0</v>
      </c>
      <c r="O56" s="232">
        <f t="shared" si="12"/>
        <v>0</v>
      </c>
      <c r="P56" s="232">
        <f t="shared" si="12"/>
        <v>0</v>
      </c>
      <c r="Q56" s="232">
        <f t="shared" si="12"/>
        <v>0</v>
      </c>
      <c r="R56" s="232">
        <f t="shared" si="12"/>
        <v>0</v>
      </c>
    </row>
    <row r="57" spans="1:18" s="65" customFormat="1" x14ac:dyDescent="0.35">
      <c r="A57" s="50"/>
      <c r="B57" s="61"/>
      <c r="C57" s="116"/>
      <c r="D57" s="55"/>
      <c r="E57" s="168" t="s">
        <v>476</v>
      </c>
      <c r="F57" s="7"/>
      <c r="G57" s="91" t="s">
        <v>422</v>
      </c>
      <c r="H57" s="7"/>
      <c r="I57" s="7"/>
      <c r="J57" s="232">
        <f xml:space="preserve"> (1 + J$55) / (1 + J$56) - 1</f>
        <v>0</v>
      </c>
      <c r="K57" s="232">
        <f t="shared" ref="K57:R57" si="13" xml:space="preserve"> (1 + K$55) / (1 + K$56) - 1</f>
        <v>0</v>
      </c>
      <c r="L57" s="232">
        <f t="shared" si="13"/>
        <v>0</v>
      </c>
      <c r="M57" s="232">
        <f t="shared" si="13"/>
        <v>4.3384045940824123E-3</v>
      </c>
      <c r="N57" s="232">
        <f t="shared" si="13"/>
        <v>0</v>
      </c>
      <c r="O57" s="232">
        <f t="shared" si="13"/>
        <v>0</v>
      </c>
      <c r="P57" s="232">
        <f t="shared" si="13"/>
        <v>0</v>
      </c>
      <c r="Q57" s="232">
        <f t="shared" si="13"/>
        <v>0</v>
      </c>
      <c r="R57" s="232">
        <f t="shared" si="13"/>
        <v>0</v>
      </c>
    </row>
    <row r="58" spans="1:18" s="65" customFormat="1" x14ac:dyDescent="0.35">
      <c r="A58" s="50"/>
      <c r="B58" s="61"/>
      <c r="C58" s="116"/>
      <c r="D58" s="55"/>
      <c r="E58" s="7"/>
      <c r="F58" s="7"/>
      <c r="G58" s="7"/>
      <c r="H58" s="7"/>
      <c r="I58" s="7"/>
      <c r="J58" s="234"/>
      <c r="K58" s="234"/>
      <c r="L58" s="234"/>
      <c r="M58" s="234"/>
      <c r="N58" s="234"/>
      <c r="O58" s="234"/>
      <c r="P58" s="234"/>
      <c r="Q58" s="234"/>
      <c r="R58" s="234"/>
    </row>
    <row r="59" spans="1:18" s="65" customFormat="1" x14ac:dyDescent="0.35">
      <c r="A59" s="50"/>
      <c r="B59" s="61" t="s">
        <v>477</v>
      </c>
      <c r="C59" s="116"/>
      <c r="D59" s="55"/>
      <c r="E59" s="7"/>
      <c r="F59" s="7"/>
      <c r="G59" s="7"/>
      <c r="H59" s="7"/>
      <c r="I59" s="7"/>
      <c r="J59" s="234"/>
      <c r="K59" s="234"/>
      <c r="L59" s="234"/>
      <c r="M59" s="234"/>
      <c r="N59" s="234"/>
      <c r="O59" s="234"/>
      <c r="P59" s="234"/>
      <c r="Q59" s="234"/>
      <c r="R59" s="234"/>
    </row>
    <row r="60" spans="1:18" s="65" customFormat="1" x14ac:dyDescent="0.35">
      <c r="A60" s="50"/>
      <c r="B60" s="61"/>
      <c r="C60" s="116"/>
      <c r="D60" s="55"/>
      <c r="E60" s="168" t="str">
        <f>E$57</f>
        <v>Wedge between RPI and CPIH 2020-21 - final determination</v>
      </c>
      <c r="F60" s="168"/>
      <c r="G60" s="168" t="str">
        <f t="shared" ref="G60:R60" si="14">G$57</f>
        <v>%</v>
      </c>
      <c r="H60" s="168"/>
      <c r="I60" s="168"/>
      <c r="J60" s="232">
        <f t="shared" si="14"/>
        <v>0</v>
      </c>
      <c r="K60" s="232">
        <f t="shared" si="14"/>
        <v>0</v>
      </c>
      <c r="L60" s="232">
        <f t="shared" si="14"/>
        <v>0</v>
      </c>
      <c r="M60" s="232">
        <f t="shared" si="14"/>
        <v>4.3384045940824123E-3</v>
      </c>
      <c r="N60" s="232">
        <f t="shared" si="14"/>
        <v>0</v>
      </c>
      <c r="O60" s="232">
        <f t="shared" si="14"/>
        <v>0</v>
      </c>
      <c r="P60" s="232">
        <f t="shared" si="14"/>
        <v>0</v>
      </c>
      <c r="Q60" s="232">
        <f t="shared" si="14"/>
        <v>0</v>
      </c>
      <c r="R60" s="232">
        <f t="shared" si="14"/>
        <v>0</v>
      </c>
    </row>
    <row r="61" spans="1:18" s="65" customFormat="1" x14ac:dyDescent="0.35">
      <c r="A61" s="50"/>
      <c r="B61" s="61"/>
      <c r="C61" s="116"/>
      <c r="D61" s="55"/>
      <c r="E61" s="168" t="str">
        <f>E$48</f>
        <v>CPI(H): Fin year average - percentage increase - final determination</v>
      </c>
      <c r="F61" s="168"/>
      <c r="G61" s="168" t="str">
        <f t="shared" ref="G61:R61" si="15">G$48</f>
        <v>%</v>
      </c>
      <c r="H61" s="168"/>
      <c r="I61" s="168"/>
      <c r="J61" s="232">
        <f t="shared" si="15"/>
        <v>0</v>
      </c>
      <c r="K61" s="232">
        <f t="shared" si="15"/>
        <v>2.1269790500559882E-2</v>
      </c>
      <c r="L61" s="232">
        <f t="shared" si="15"/>
        <v>1.9909655450194075E-2</v>
      </c>
      <c r="M61" s="232">
        <f t="shared" si="15"/>
        <v>1.9833640562247679E-2</v>
      </c>
      <c r="N61" s="232">
        <f t="shared" si="15"/>
        <v>2.0041983108134653E-2</v>
      </c>
      <c r="O61" s="232">
        <f t="shared" si="15"/>
        <v>2.0751251595618081E-2</v>
      </c>
      <c r="P61" s="232">
        <f t="shared" si="15"/>
        <v>2.1000000000000574E-2</v>
      </c>
      <c r="Q61" s="232">
        <f t="shared" si="15"/>
        <v>2.100000000000124E-2</v>
      </c>
      <c r="R61" s="232">
        <f t="shared" si="15"/>
        <v>1.999999999999913E-2</v>
      </c>
    </row>
    <row r="62" spans="1:18" s="65" customFormat="1" x14ac:dyDescent="0.35">
      <c r="A62" s="50"/>
      <c r="B62" s="233"/>
      <c r="C62" s="233"/>
      <c r="D62" s="233"/>
      <c r="E62" s="101" t="str">
        <f>Time!E$46</f>
        <v>1st Forecast Period Flag</v>
      </c>
      <c r="F62" s="101"/>
      <c r="G62" s="101" t="str">
        <f>Time!G$46</f>
        <v>flag</v>
      </c>
      <c r="H62" s="101">
        <f>Time!H$46</f>
        <v>1</v>
      </c>
      <c r="I62" s="101">
        <f>Time!I$46</f>
        <v>0</v>
      </c>
      <c r="J62" s="101">
        <f>Time!J$46</f>
        <v>0</v>
      </c>
      <c r="K62" s="101">
        <f>Time!K$46</f>
        <v>0</v>
      </c>
      <c r="L62" s="101">
        <f>Time!L$46</f>
        <v>0</v>
      </c>
      <c r="M62" s="101">
        <f>Time!M$46</f>
        <v>1</v>
      </c>
      <c r="N62" s="101">
        <f>Time!N$46</f>
        <v>0</v>
      </c>
      <c r="O62" s="101">
        <f>Time!O$46</f>
        <v>0</v>
      </c>
      <c r="P62" s="101">
        <f>Time!P$46</f>
        <v>0</v>
      </c>
      <c r="Q62" s="101">
        <f>Time!Q$46</f>
        <v>0</v>
      </c>
      <c r="R62" s="101">
        <f>Time!R$46</f>
        <v>0</v>
      </c>
    </row>
    <row r="63" spans="1:18" s="65" customFormat="1" x14ac:dyDescent="0.35">
      <c r="A63" s="50"/>
      <c r="B63" s="61"/>
      <c r="C63" s="116"/>
      <c r="D63" s="55"/>
      <c r="E63" s="168" t="s">
        <v>478</v>
      </c>
      <c r="F63" s="168"/>
      <c r="G63" s="168" t="s">
        <v>422</v>
      </c>
      <c r="H63" s="168"/>
      <c r="I63" s="168"/>
      <c r="J63" s="232">
        <f t="shared" ref="J63:L63" si="16" xml:space="preserve"> ((1 + J$60)  * (1 + J$61) - 1) * J$62</f>
        <v>0</v>
      </c>
      <c r="K63" s="232">
        <f t="shared" si="16"/>
        <v>0</v>
      </c>
      <c r="L63" s="232">
        <f t="shared" si="16"/>
        <v>0</v>
      </c>
      <c r="M63" s="232">
        <f xml:space="preserve"> ((1 + M$60)  * (1 + M$61) - 1) * M$62</f>
        <v>2.4258091513662761E-2</v>
      </c>
      <c r="N63" s="232">
        <f t="shared" ref="N63:R63" si="17" xml:space="preserve"> ((1 + N$60)  * (1 + N$61) - 1) * N$62</f>
        <v>0</v>
      </c>
      <c r="O63" s="232">
        <f t="shared" si="17"/>
        <v>0</v>
      </c>
      <c r="P63" s="232">
        <f t="shared" si="17"/>
        <v>0</v>
      </c>
      <c r="Q63" s="232">
        <f t="shared" si="17"/>
        <v>0</v>
      </c>
      <c r="R63" s="232">
        <f t="shared" si="17"/>
        <v>0</v>
      </c>
    </row>
    <row r="64" spans="1:18" s="65" customFormat="1" x14ac:dyDescent="0.35">
      <c r="A64" s="50"/>
      <c r="B64" s="61"/>
      <c r="C64" s="116"/>
      <c r="D64" s="55"/>
      <c r="E64" s="7"/>
      <c r="F64" s="7"/>
      <c r="G64" s="7"/>
      <c r="H64" s="7"/>
      <c r="I64" s="7"/>
      <c r="J64" s="234"/>
      <c r="K64" s="234"/>
      <c r="L64" s="234"/>
      <c r="M64" s="234"/>
      <c r="N64" s="234"/>
      <c r="O64" s="234"/>
      <c r="P64" s="234"/>
      <c r="Q64" s="234"/>
      <c r="R64" s="234"/>
    </row>
    <row r="65" spans="1:18" s="65" customFormat="1" x14ac:dyDescent="0.35">
      <c r="A65" s="50"/>
      <c r="B65" s="61"/>
      <c r="C65" s="116"/>
      <c r="D65" s="55"/>
      <c r="E65" s="168" t="str">
        <f xml:space="preserve"> E$63</f>
        <v>CPI(H) + RPI wedge 2020-21 percentage movement - final determination</v>
      </c>
      <c r="F65" s="168"/>
      <c r="G65" s="168" t="str">
        <f t="shared" ref="G65:R65" si="18" xml:space="preserve"> G$63</f>
        <v>%</v>
      </c>
      <c r="H65" s="168"/>
      <c r="I65" s="168"/>
      <c r="J65" s="232">
        <f t="shared" si="18"/>
        <v>0</v>
      </c>
      <c r="K65" s="232">
        <f t="shared" si="18"/>
        <v>0</v>
      </c>
      <c r="L65" s="232">
        <f t="shared" si="18"/>
        <v>0</v>
      </c>
      <c r="M65" s="232">
        <f t="shared" si="18"/>
        <v>2.4258091513662761E-2</v>
      </c>
      <c r="N65" s="232">
        <f t="shared" si="18"/>
        <v>0</v>
      </c>
      <c r="O65" s="232">
        <f t="shared" si="18"/>
        <v>0</v>
      </c>
      <c r="P65" s="232">
        <f t="shared" si="18"/>
        <v>0</v>
      </c>
      <c r="Q65" s="232">
        <f t="shared" si="18"/>
        <v>0</v>
      </c>
      <c r="R65" s="232">
        <f t="shared" si="18"/>
        <v>0</v>
      </c>
    </row>
    <row r="66" spans="1:18" s="65" customFormat="1" x14ac:dyDescent="0.35">
      <c r="A66" s="50"/>
      <c r="B66" s="61"/>
      <c r="C66" s="116"/>
      <c r="D66" s="55"/>
      <c r="E66" s="168" t="str">
        <f t="shared" ref="E66:R66" si="19" xml:space="preserve"> E$25</f>
        <v>RPI: Fin year average - percentage increase - final determination</v>
      </c>
      <c r="F66" s="168"/>
      <c r="G66" s="168" t="str">
        <f t="shared" si="19"/>
        <v>%</v>
      </c>
      <c r="H66" s="7"/>
      <c r="I66" s="7"/>
      <c r="J66" s="235">
        <f t="shared" si="19"/>
        <v>0</v>
      </c>
      <c r="K66" s="235">
        <f t="shared" si="19"/>
        <v>0</v>
      </c>
      <c r="L66" s="235">
        <f t="shared" si="19"/>
        <v>3.1522140708501789E-2</v>
      </c>
      <c r="M66" s="235">
        <f t="shared" si="19"/>
        <v>2.8729732247136264E-2</v>
      </c>
      <c r="N66" s="235">
        <f t="shared" si="19"/>
        <v>2.9587648685595269E-2</v>
      </c>
      <c r="O66" s="235">
        <f t="shared" si="19"/>
        <v>3.150368327076003E-2</v>
      </c>
      <c r="P66" s="235">
        <f t="shared" si="19"/>
        <v>3.2000000000000695E-2</v>
      </c>
      <c r="Q66" s="235">
        <f t="shared" si="19"/>
        <v>3.1999999999999806E-2</v>
      </c>
      <c r="R66" s="235">
        <f t="shared" si="19"/>
        <v>2.9999999999999805E-2</v>
      </c>
    </row>
    <row r="67" spans="1:18" s="65" customFormat="1" x14ac:dyDescent="0.35">
      <c r="A67" s="50"/>
      <c r="B67" s="61"/>
      <c r="C67" s="116"/>
      <c r="D67" s="55"/>
      <c r="E67" s="168" t="s">
        <v>479</v>
      </c>
      <c r="F67" s="168"/>
      <c r="G67" s="168" t="s">
        <v>422</v>
      </c>
      <c r="H67" s="7"/>
      <c r="I67" s="7"/>
      <c r="J67" s="236">
        <f xml:space="preserve"> IF(J65 = 0, J66, J65)</f>
        <v>0</v>
      </c>
      <c r="K67" s="236">
        <f xml:space="preserve"> IF(K65 = 0, K66, K65)</f>
        <v>0</v>
      </c>
      <c r="L67" s="236">
        <f t="shared" ref="L67:R67" si="20" xml:space="preserve"> IF(L65 = 0, L66, L65)</f>
        <v>3.1522140708501789E-2</v>
      </c>
      <c r="M67" s="236">
        <f t="shared" si="20"/>
        <v>2.4258091513662761E-2</v>
      </c>
      <c r="N67" s="236">
        <f t="shared" si="20"/>
        <v>2.9587648685595269E-2</v>
      </c>
      <c r="O67" s="236">
        <f t="shared" si="20"/>
        <v>3.150368327076003E-2</v>
      </c>
      <c r="P67" s="236">
        <f t="shared" si="20"/>
        <v>3.2000000000000695E-2</v>
      </c>
      <c r="Q67" s="236">
        <f t="shared" si="20"/>
        <v>3.1999999999999806E-2</v>
      </c>
      <c r="R67" s="236">
        <f t="shared" si="20"/>
        <v>2.9999999999999805E-2</v>
      </c>
    </row>
    <row r="68" spans="1:18" s="65" customFormat="1" x14ac:dyDescent="0.35">
      <c r="A68" s="50"/>
      <c r="B68" s="61"/>
      <c r="C68" s="116"/>
      <c r="D68" s="55"/>
      <c r="E68" s="7"/>
      <c r="F68" s="7"/>
      <c r="G68" s="7"/>
      <c r="H68" s="7"/>
      <c r="I68" s="7"/>
      <c r="J68" s="234"/>
      <c r="K68" s="234"/>
      <c r="L68" s="234"/>
      <c r="M68" s="234"/>
      <c r="N68" s="234"/>
      <c r="O68" s="234"/>
      <c r="P68" s="234"/>
      <c r="Q68" s="234"/>
      <c r="R68" s="234"/>
    </row>
    <row r="69" spans="1:18" s="65" customFormat="1" x14ac:dyDescent="0.35">
      <c r="A69" s="50"/>
      <c r="B69" s="61"/>
      <c r="C69" s="116"/>
      <c r="D69" s="55"/>
      <c r="E69" s="168" t="str">
        <f xml:space="preserve"> E$67</f>
        <v>RPI: Fin year average - percentage increase - final determination active</v>
      </c>
      <c r="F69" s="168"/>
      <c r="G69" s="168" t="str">
        <f t="shared" ref="G69:R69" si="21" xml:space="preserve"> G$67</f>
        <v>%</v>
      </c>
      <c r="H69" s="7"/>
      <c r="I69" s="7"/>
      <c r="J69" s="235">
        <f t="shared" si="21"/>
        <v>0</v>
      </c>
      <c r="K69" s="235">
        <f t="shared" si="21"/>
        <v>0</v>
      </c>
      <c r="L69" s="235">
        <f t="shared" si="21"/>
        <v>3.1522140708501789E-2</v>
      </c>
      <c r="M69" s="235">
        <f t="shared" si="21"/>
        <v>2.4258091513662761E-2</v>
      </c>
      <c r="N69" s="235">
        <f t="shared" si="21"/>
        <v>2.9587648685595269E-2</v>
      </c>
      <c r="O69" s="235">
        <f t="shared" si="21"/>
        <v>3.150368327076003E-2</v>
      </c>
      <c r="P69" s="235">
        <f t="shared" si="21"/>
        <v>3.2000000000000695E-2</v>
      </c>
      <c r="Q69" s="235">
        <f t="shared" si="21"/>
        <v>3.1999999999999806E-2</v>
      </c>
      <c r="R69" s="235">
        <f t="shared" si="21"/>
        <v>2.9999999999999805E-2</v>
      </c>
    </row>
    <row r="70" spans="1:18" s="65" customFormat="1" x14ac:dyDescent="0.35">
      <c r="A70" s="50"/>
      <c r="B70" s="61"/>
      <c r="C70" s="116"/>
      <c r="D70" s="55"/>
      <c r="E70" s="168" t="str">
        <f>E$48</f>
        <v>CPI(H): Fin year average - percentage increase - final determination</v>
      </c>
      <c r="F70" s="168"/>
      <c r="G70" s="168" t="str">
        <f t="shared" ref="G70:R70" si="22">G$48</f>
        <v>%</v>
      </c>
      <c r="H70" s="168"/>
      <c r="I70" s="168"/>
      <c r="J70" s="235">
        <f t="shared" si="22"/>
        <v>0</v>
      </c>
      <c r="K70" s="235">
        <f t="shared" si="22"/>
        <v>2.1269790500559882E-2</v>
      </c>
      <c r="L70" s="235">
        <f t="shared" si="22"/>
        <v>1.9909655450194075E-2</v>
      </c>
      <c r="M70" s="235">
        <f t="shared" si="22"/>
        <v>1.9833640562247679E-2</v>
      </c>
      <c r="N70" s="235">
        <f t="shared" si="22"/>
        <v>2.0041983108134653E-2</v>
      </c>
      <c r="O70" s="235">
        <f t="shared" si="22"/>
        <v>2.0751251595618081E-2</v>
      </c>
      <c r="P70" s="235">
        <f t="shared" si="22"/>
        <v>2.1000000000000574E-2</v>
      </c>
      <c r="Q70" s="235">
        <f t="shared" si="22"/>
        <v>2.100000000000124E-2</v>
      </c>
      <c r="R70" s="235">
        <f t="shared" si="22"/>
        <v>1.999999999999913E-2</v>
      </c>
    </row>
    <row r="71" spans="1:18" s="65" customFormat="1" x14ac:dyDescent="0.35">
      <c r="A71" s="50"/>
      <c r="B71" s="61"/>
      <c r="C71" s="116"/>
      <c r="D71" s="55"/>
      <c r="E71" s="237" t="s">
        <v>480</v>
      </c>
      <c r="F71" s="237"/>
      <c r="G71" s="237" t="s">
        <v>422</v>
      </c>
      <c r="H71" s="237"/>
      <c r="I71" s="237"/>
      <c r="J71" s="238"/>
      <c r="K71" s="238">
        <f>K69-K70</f>
        <v>-2.1269790500559882E-2</v>
      </c>
      <c r="L71" s="238">
        <f t="shared" ref="L71:R71" si="23">L69-L70</f>
        <v>1.1612485258307714E-2</v>
      </c>
      <c r="M71" s="238">
        <f t="shared" si="23"/>
        <v>4.424450951415082E-3</v>
      </c>
      <c r="N71" s="238">
        <f t="shared" si="23"/>
        <v>9.5456655774606158E-3</v>
      </c>
      <c r="O71" s="238">
        <f t="shared" si="23"/>
        <v>1.0752431675141949E-2</v>
      </c>
      <c r="P71" s="238">
        <f t="shared" si="23"/>
        <v>1.1000000000000121E-2</v>
      </c>
      <c r="Q71" s="238">
        <f t="shared" si="23"/>
        <v>1.0999999999998566E-2</v>
      </c>
      <c r="R71" s="238">
        <f t="shared" si="23"/>
        <v>1.0000000000000675E-2</v>
      </c>
    </row>
    <row r="72" spans="1:18" s="65" customFormat="1" x14ac:dyDescent="0.35">
      <c r="A72" s="50"/>
      <c r="B72" s="61"/>
      <c r="C72" s="116"/>
      <c r="D72" s="55"/>
      <c r="E72" s="231"/>
      <c r="F72" s="231"/>
      <c r="G72" s="231"/>
      <c r="H72" s="231"/>
      <c r="I72" s="231"/>
      <c r="J72" s="231"/>
      <c r="K72" s="231"/>
      <c r="L72" s="231"/>
      <c r="M72" s="231"/>
      <c r="N72" s="231"/>
      <c r="O72" s="231"/>
      <c r="P72" s="231"/>
      <c r="Q72" s="231"/>
      <c r="R72" s="231"/>
    </row>
    <row r="73" spans="1:18" x14ac:dyDescent="0.35">
      <c r="A73" s="283" t="s">
        <v>481</v>
      </c>
      <c r="B73" s="284"/>
      <c r="C73" s="285"/>
      <c r="D73" s="285"/>
      <c r="E73" s="285"/>
      <c r="F73" s="285"/>
      <c r="G73" s="285"/>
      <c r="H73" s="285"/>
      <c r="I73" s="285"/>
      <c r="J73" s="285"/>
      <c r="K73" s="285"/>
      <c r="L73" s="285"/>
      <c r="M73" s="285"/>
      <c r="N73" s="285"/>
      <c r="O73" s="285"/>
      <c r="P73" s="285"/>
      <c r="Q73" s="285"/>
      <c r="R73" s="285"/>
    </row>
    <row r="74" spans="1:18" s="65" customFormat="1" x14ac:dyDescent="0.35">
      <c r="A74" s="50"/>
      <c r="B74" s="61" t="s">
        <v>390</v>
      </c>
      <c r="C74" s="116"/>
      <c r="D74" s="53"/>
      <c r="E74" s="93"/>
      <c r="F74" s="93"/>
      <c r="G74" s="93"/>
      <c r="H74" s="93"/>
      <c r="I74" s="93"/>
      <c r="J74" s="93"/>
      <c r="K74" s="93"/>
      <c r="L74" s="93"/>
      <c r="M74" s="93"/>
      <c r="N74" s="93"/>
      <c r="O74" s="93"/>
      <c r="P74" s="93"/>
      <c r="Q74" s="93"/>
      <c r="R74" s="93"/>
    </row>
    <row r="75" spans="1:18" s="65" customFormat="1" x14ac:dyDescent="0.35">
      <c r="A75" s="50"/>
      <c r="B75" s="61"/>
      <c r="C75" s="116"/>
      <c r="D75" s="53"/>
      <c r="E75" s="231" t="str">
        <f>InpR!E$56</f>
        <v>RPI: April - index - actual (including forecast)</v>
      </c>
      <c r="F75" s="231"/>
      <c r="G75" s="231" t="str">
        <f>InpR!G$56</f>
        <v>index</v>
      </c>
      <c r="H75" s="231"/>
      <c r="I75" s="231"/>
      <c r="J75" s="231">
        <f>InpR!J$56</f>
        <v>0</v>
      </c>
      <c r="K75" s="231">
        <f>InpR!K$56</f>
        <v>279.7</v>
      </c>
      <c r="L75" s="231">
        <f>InpR!L$56</f>
        <v>288.2</v>
      </c>
      <c r="M75" s="231">
        <f>InpR!M$56</f>
        <v>292.60000000000002</v>
      </c>
      <c r="N75" s="231">
        <f>InpR!N$56</f>
        <v>301.10000000000002</v>
      </c>
      <c r="O75" s="231">
        <f>InpR!O$56</f>
        <v>334.6</v>
      </c>
      <c r="P75" s="231">
        <f>InpR!P$56</f>
        <v>372.8</v>
      </c>
      <c r="Q75" s="231">
        <f>InpR!Q$56</f>
        <v>385</v>
      </c>
      <c r="R75" s="231">
        <f>InpR!R$56</f>
        <v>0</v>
      </c>
    </row>
    <row r="76" spans="1:18" s="65" customFormat="1" x14ac:dyDescent="0.35">
      <c r="A76" s="50"/>
      <c r="B76" s="61"/>
      <c r="C76" s="116"/>
      <c r="D76" s="53"/>
      <c r="E76" s="231" t="str">
        <f>InpR!E$57</f>
        <v>RPI: May - index - actual (including forecast)</v>
      </c>
      <c r="F76" s="231"/>
      <c r="G76" s="231" t="str">
        <f>InpR!G$57</f>
        <v>index</v>
      </c>
      <c r="H76" s="231"/>
      <c r="I76" s="231"/>
      <c r="J76" s="231">
        <f>InpR!J$57</f>
        <v>0</v>
      </c>
      <c r="K76" s="231">
        <f>InpR!K$57</f>
        <v>280.7</v>
      </c>
      <c r="L76" s="231">
        <f>InpR!L$57</f>
        <v>289.2</v>
      </c>
      <c r="M76" s="231">
        <f>InpR!M$57</f>
        <v>292.2</v>
      </c>
      <c r="N76" s="231">
        <f>InpR!N$57</f>
        <v>301.89999999999998</v>
      </c>
      <c r="O76" s="231">
        <f>InpR!O$57</f>
        <v>337.1</v>
      </c>
      <c r="P76" s="231">
        <f>InpR!P$57</f>
        <v>375.3</v>
      </c>
      <c r="Q76" s="231">
        <f>InpR!Q$57</f>
        <v>386.4</v>
      </c>
      <c r="R76" s="231">
        <f>InpR!R$57</f>
        <v>0</v>
      </c>
    </row>
    <row r="77" spans="1:18" s="65" customFormat="1" x14ac:dyDescent="0.35">
      <c r="A77" s="50"/>
      <c r="B77" s="61"/>
      <c r="C77" s="116"/>
      <c r="D77" s="53"/>
      <c r="E77" s="231" t="str">
        <f>InpR!E$58</f>
        <v>RPI: June - index - actual (including forecast)</v>
      </c>
      <c r="F77" s="231"/>
      <c r="G77" s="231" t="str">
        <f>InpR!G$58</f>
        <v>index</v>
      </c>
      <c r="H77" s="231"/>
      <c r="I77" s="231"/>
      <c r="J77" s="231">
        <f>InpR!J$58</f>
        <v>0</v>
      </c>
      <c r="K77" s="231">
        <f>InpR!K$58</f>
        <v>281.5</v>
      </c>
      <c r="L77" s="231">
        <f>InpR!L$58</f>
        <v>289.60000000000002</v>
      </c>
      <c r="M77" s="231">
        <f>InpR!M$58</f>
        <v>292.7</v>
      </c>
      <c r="N77" s="231">
        <f>InpR!N$58</f>
        <v>304</v>
      </c>
      <c r="O77" s="231">
        <f>InpR!O$58</f>
        <v>340</v>
      </c>
      <c r="P77" s="231">
        <f>InpR!P$58</f>
        <v>376.4</v>
      </c>
      <c r="Q77" s="231">
        <f>InpR!Q$58</f>
        <v>387.3</v>
      </c>
      <c r="R77" s="231">
        <f>InpR!R$58</f>
        <v>0</v>
      </c>
    </row>
    <row r="78" spans="1:18" s="65" customFormat="1" x14ac:dyDescent="0.35">
      <c r="A78" s="50"/>
      <c r="B78" s="61"/>
      <c r="C78" s="116"/>
      <c r="D78" s="53"/>
      <c r="E78" s="231" t="str">
        <f>InpR!E$59</f>
        <v>RPI: July - index - actual (including forecast)</v>
      </c>
      <c r="F78" s="231"/>
      <c r="G78" s="231" t="str">
        <f>InpR!G$59</f>
        <v>index</v>
      </c>
      <c r="H78" s="231"/>
      <c r="I78" s="231"/>
      <c r="J78" s="231">
        <f>InpR!J$59</f>
        <v>0</v>
      </c>
      <c r="K78" s="231">
        <f>InpR!K$59</f>
        <v>281.7</v>
      </c>
      <c r="L78" s="231">
        <f>InpR!L$59</f>
        <v>289.5</v>
      </c>
      <c r="M78" s="231">
        <f>InpR!M$59</f>
        <v>294.2</v>
      </c>
      <c r="N78" s="231">
        <f>InpR!N$59</f>
        <v>305.5</v>
      </c>
      <c r="O78" s="231">
        <f>InpR!O$59</f>
        <v>343.2</v>
      </c>
      <c r="P78" s="231">
        <f>InpR!P$59</f>
        <v>374.2</v>
      </c>
      <c r="Q78" s="231">
        <f>InpR!Q$59</f>
        <v>387.5</v>
      </c>
      <c r="R78" s="231">
        <f>InpR!R$59</f>
        <v>0</v>
      </c>
    </row>
    <row r="79" spans="1:18" s="65" customFormat="1" x14ac:dyDescent="0.35">
      <c r="A79" s="50"/>
      <c r="B79" s="61"/>
      <c r="C79" s="116"/>
      <c r="D79" s="53"/>
      <c r="E79" s="231" t="str">
        <f>InpR!E$60</f>
        <v>RPI: August - index - actual (including forecast)</v>
      </c>
      <c r="F79" s="231"/>
      <c r="G79" s="231" t="str">
        <f>InpR!G$60</f>
        <v>index</v>
      </c>
      <c r="H79" s="231"/>
      <c r="I79" s="231"/>
      <c r="J79" s="231">
        <f>InpR!J$60</f>
        <v>0</v>
      </c>
      <c r="K79" s="231">
        <f>InpR!K$60</f>
        <v>284.2</v>
      </c>
      <c r="L79" s="231">
        <f>InpR!L$60</f>
        <v>291.7</v>
      </c>
      <c r="M79" s="231">
        <f>InpR!M$60</f>
        <v>293.3</v>
      </c>
      <c r="N79" s="231">
        <f>InpR!N$60</f>
        <v>307.39999999999998</v>
      </c>
      <c r="O79" s="231">
        <f>InpR!O$60</f>
        <v>345.2</v>
      </c>
      <c r="P79" s="231">
        <f>InpR!P$60</f>
        <v>376.6</v>
      </c>
      <c r="Q79" s="231">
        <f>InpR!Q$60</f>
        <v>389.9</v>
      </c>
      <c r="R79" s="231">
        <f>InpR!R$60</f>
        <v>0</v>
      </c>
    </row>
    <row r="80" spans="1:18" s="65" customFormat="1" x14ac:dyDescent="0.35">
      <c r="A80" s="50"/>
      <c r="B80" s="61"/>
      <c r="C80" s="116"/>
      <c r="D80" s="53"/>
      <c r="E80" s="231" t="str">
        <f>InpR!E$61</f>
        <v>RPI: September - index - actual (including forecast)</v>
      </c>
      <c r="F80" s="231"/>
      <c r="G80" s="231" t="str">
        <f>InpR!G$61</f>
        <v>index</v>
      </c>
      <c r="H80" s="231"/>
      <c r="I80" s="231"/>
      <c r="J80" s="231">
        <f>InpR!J$61</f>
        <v>0</v>
      </c>
      <c r="K80" s="231">
        <f>InpR!K$61</f>
        <v>284.10000000000002</v>
      </c>
      <c r="L80" s="231">
        <f>InpR!L$61</f>
        <v>291</v>
      </c>
      <c r="M80" s="231">
        <f>InpR!M$61</f>
        <v>294.3</v>
      </c>
      <c r="N80" s="231">
        <f>InpR!N$61</f>
        <v>308.60000000000002</v>
      </c>
      <c r="O80" s="231">
        <f>InpR!O$61</f>
        <v>347.6</v>
      </c>
      <c r="P80" s="231">
        <f>InpR!P$61</f>
        <v>378.4</v>
      </c>
      <c r="Q80" s="231">
        <f>InpR!Q$61</f>
        <v>391.05083251793508</v>
      </c>
      <c r="R80" s="231">
        <f>InpR!R$61</f>
        <v>0</v>
      </c>
    </row>
    <row r="81" spans="1:18" s="65" customFormat="1" x14ac:dyDescent="0.35">
      <c r="A81" s="50"/>
      <c r="B81" s="61"/>
      <c r="C81" s="116"/>
      <c r="D81" s="53"/>
      <c r="E81" s="231" t="str">
        <f>InpR!E$62</f>
        <v>RPI: October - index - actual (including forecast)</v>
      </c>
      <c r="F81" s="231"/>
      <c r="G81" s="231" t="str">
        <f>InpR!G$62</f>
        <v>index</v>
      </c>
      <c r="H81" s="231"/>
      <c r="I81" s="231"/>
      <c r="J81" s="231">
        <f>InpR!J$62</f>
        <v>0</v>
      </c>
      <c r="K81" s="231">
        <f>InpR!K$62</f>
        <v>284.5</v>
      </c>
      <c r="L81" s="231">
        <f>InpR!L$62</f>
        <v>290.39999999999998</v>
      </c>
      <c r="M81" s="231">
        <f>InpR!M$62</f>
        <v>294.3</v>
      </c>
      <c r="N81" s="231">
        <f>InpR!N$62</f>
        <v>312</v>
      </c>
      <c r="O81" s="231">
        <f>InpR!O$62</f>
        <v>356.2</v>
      </c>
      <c r="P81" s="231">
        <f>InpR!P$62</f>
        <v>377.8</v>
      </c>
      <c r="Q81" s="231">
        <f>InpR!Q$62</f>
        <v>392.20506184398596</v>
      </c>
      <c r="R81" s="231">
        <f>InpR!R$62</f>
        <v>0</v>
      </c>
    </row>
    <row r="82" spans="1:18" s="65" customFormat="1" x14ac:dyDescent="0.35">
      <c r="A82" s="50"/>
      <c r="B82" s="61"/>
      <c r="C82" s="116"/>
      <c r="D82" s="53"/>
      <c r="E82" s="231" t="str">
        <f>InpR!E$63</f>
        <v>RPI: November - index - actual (including forecast)</v>
      </c>
      <c r="F82" s="231"/>
      <c r="G82" s="231" t="str">
        <f>InpR!G$63</f>
        <v>index</v>
      </c>
      <c r="H82" s="231"/>
      <c r="I82" s="231"/>
      <c r="J82" s="231">
        <f>InpR!J$63</f>
        <v>0</v>
      </c>
      <c r="K82" s="231">
        <f>InpR!K$63</f>
        <v>284.60000000000002</v>
      </c>
      <c r="L82" s="231">
        <f>InpR!L$63</f>
        <v>291</v>
      </c>
      <c r="M82" s="231">
        <f>InpR!M$63</f>
        <v>293.5</v>
      </c>
      <c r="N82" s="231">
        <f>InpR!N$63</f>
        <v>314.3</v>
      </c>
      <c r="O82" s="231">
        <f>InpR!O$63</f>
        <v>358.3</v>
      </c>
      <c r="P82" s="231">
        <f>InpR!P$63</f>
        <v>377.3</v>
      </c>
      <c r="Q82" s="231">
        <f>InpR!Q$63</f>
        <v>393.36269800420348</v>
      </c>
      <c r="R82" s="231">
        <f>InpR!R$63</f>
        <v>0</v>
      </c>
    </row>
    <row r="83" spans="1:18" s="65" customFormat="1" x14ac:dyDescent="0.35">
      <c r="A83" s="50"/>
      <c r="B83" s="61"/>
      <c r="C83" s="116"/>
      <c r="D83" s="53"/>
      <c r="E83" s="231" t="str">
        <f>InpR!E$64</f>
        <v>RPI: December - index - actual (including forecast)</v>
      </c>
      <c r="F83" s="231"/>
      <c r="G83" s="231" t="str">
        <f>InpR!G$64</f>
        <v>index</v>
      </c>
      <c r="H83" s="231"/>
      <c r="I83" s="231"/>
      <c r="J83" s="231">
        <f>InpR!J$64</f>
        <v>0</v>
      </c>
      <c r="K83" s="231">
        <f>InpR!K$64</f>
        <v>285.60000000000002</v>
      </c>
      <c r="L83" s="231">
        <f>InpR!L$64</f>
        <v>291.89999999999998</v>
      </c>
      <c r="M83" s="231">
        <f>InpR!M$64</f>
        <v>295.39999999999998</v>
      </c>
      <c r="N83" s="231">
        <f>InpR!N$64</f>
        <v>317.7</v>
      </c>
      <c r="O83" s="231">
        <f>InpR!O$64</f>
        <v>360.4</v>
      </c>
      <c r="P83" s="231">
        <f>InpR!P$64</f>
        <v>379</v>
      </c>
      <c r="Q83" s="231">
        <f>InpR!Q$64</f>
        <v>394.52375105423147</v>
      </c>
      <c r="R83" s="231">
        <f>InpR!R$64</f>
        <v>0</v>
      </c>
    </row>
    <row r="84" spans="1:18" s="65" customFormat="1" x14ac:dyDescent="0.35">
      <c r="A84" s="50"/>
      <c r="B84" s="61"/>
      <c r="C84" s="116"/>
      <c r="D84" s="53"/>
      <c r="E84" s="231" t="str">
        <f>InpR!E$65</f>
        <v>RPI: January - index - actual (including forecast)</v>
      </c>
      <c r="F84" s="231"/>
      <c r="G84" s="231" t="str">
        <f>InpR!G$65</f>
        <v>index</v>
      </c>
      <c r="H84" s="231"/>
      <c r="I84" s="231"/>
      <c r="J84" s="231">
        <f>InpR!J$65</f>
        <v>0</v>
      </c>
      <c r="K84" s="231">
        <f>InpR!K$65</f>
        <v>283</v>
      </c>
      <c r="L84" s="231">
        <f>InpR!L$65</f>
        <v>290.60000000000002</v>
      </c>
      <c r="M84" s="231">
        <f>InpR!M$65</f>
        <v>294.60000000000002</v>
      </c>
      <c r="N84" s="231">
        <f>InpR!N$65</f>
        <v>317.7</v>
      </c>
      <c r="O84" s="231">
        <f>InpR!O$65</f>
        <v>360.3</v>
      </c>
      <c r="P84" s="231">
        <f>InpR!P$65</f>
        <v>378</v>
      </c>
      <c r="Q84" s="231">
        <f>InpR!Q$65</f>
        <v>395.46474068924954</v>
      </c>
      <c r="R84" s="231">
        <f>InpR!R$65</f>
        <v>0</v>
      </c>
    </row>
    <row r="85" spans="1:18" s="65" customFormat="1" x14ac:dyDescent="0.35">
      <c r="A85" s="50"/>
      <c r="B85" s="61"/>
      <c r="C85" s="116"/>
      <c r="D85" s="53"/>
      <c r="E85" s="231" t="str">
        <f>InpR!E$66</f>
        <v>RPI: February - index - actual (including forecast)</v>
      </c>
      <c r="F85" s="231"/>
      <c r="G85" s="231" t="str">
        <f>InpR!G$66</f>
        <v>index</v>
      </c>
      <c r="H85" s="231"/>
      <c r="I85" s="231"/>
      <c r="J85" s="231">
        <f>InpR!J$66</f>
        <v>0</v>
      </c>
      <c r="K85" s="231">
        <f>InpR!K$66</f>
        <v>285</v>
      </c>
      <c r="L85" s="231">
        <f>InpR!L$66</f>
        <v>292</v>
      </c>
      <c r="M85" s="231">
        <f>InpR!M$66</f>
        <v>296</v>
      </c>
      <c r="N85" s="231">
        <f>InpR!N$66</f>
        <v>320.2</v>
      </c>
      <c r="O85" s="231">
        <f>InpR!O$66</f>
        <v>364.5</v>
      </c>
      <c r="P85" s="231">
        <f>InpR!P$66</f>
        <v>381</v>
      </c>
      <c r="Q85" s="231">
        <f>InpR!Q$66</f>
        <v>396.40797470496926</v>
      </c>
      <c r="R85" s="231">
        <f>InpR!R$66</f>
        <v>0</v>
      </c>
    </row>
    <row r="86" spans="1:18" s="65" customFormat="1" x14ac:dyDescent="0.35">
      <c r="A86" s="50"/>
      <c r="B86" s="61"/>
      <c r="C86" s="116"/>
      <c r="D86" s="53"/>
      <c r="E86" s="231" t="str">
        <f>InpR!E$67</f>
        <v>RPI: March - index - actual (including forecast)</v>
      </c>
      <c r="F86" s="231"/>
      <c r="G86" s="231" t="str">
        <f>InpR!G$67</f>
        <v>index</v>
      </c>
      <c r="H86" s="231"/>
      <c r="I86" s="231"/>
      <c r="J86" s="231">
        <f>InpR!J$67</f>
        <v>0</v>
      </c>
      <c r="K86" s="231">
        <f>InpR!K$67</f>
        <v>285.10000000000002</v>
      </c>
      <c r="L86" s="231">
        <f>InpR!L$67</f>
        <v>292.60000000000002</v>
      </c>
      <c r="M86" s="231">
        <f>InpR!M$67</f>
        <v>296.89999999999998</v>
      </c>
      <c r="N86" s="231">
        <f>InpR!N$67</f>
        <v>323.5</v>
      </c>
      <c r="O86" s="231">
        <f>InpR!O$67</f>
        <v>367.2</v>
      </c>
      <c r="P86" s="231">
        <f>InpR!P$67</f>
        <v>383</v>
      </c>
      <c r="Q86" s="231">
        <f>InpR!Q$67</f>
        <v>397.35345845452588</v>
      </c>
      <c r="R86" s="231">
        <f>InpR!R$67</f>
        <v>0</v>
      </c>
    </row>
    <row r="87" spans="1:18" s="65" customFormat="1" x14ac:dyDescent="0.35">
      <c r="A87" s="49"/>
      <c r="B87" s="61"/>
      <c r="C87" s="116"/>
      <c r="D87" s="53"/>
      <c r="E87" s="93"/>
      <c r="F87" s="93"/>
      <c r="G87" s="93"/>
      <c r="H87" s="93"/>
      <c r="I87" s="93"/>
      <c r="J87" s="93"/>
      <c r="K87" s="93"/>
      <c r="L87" s="93"/>
      <c r="M87" s="93"/>
      <c r="N87" s="93"/>
      <c r="O87" s="93"/>
      <c r="P87" s="93"/>
      <c r="Q87" s="93"/>
      <c r="R87" s="93"/>
    </row>
    <row r="88" spans="1:18" s="65" customFormat="1" x14ac:dyDescent="0.35">
      <c r="A88" s="50"/>
      <c r="B88" s="61"/>
      <c r="C88" s="116"/>
      <c r="D88" s="55"/>
      <c r="E88" s="91" t="s">
        <v>482</v>
      </c>
      <c r="F88" s="91"/>
      <c r="G88" s="91" t="s">
        <v>364</v>
      </c>
      <c r="H88" s="7"/>
      <c r="I88" s="7"/>
      <c r="J88" s="91">
        <f xml:space="preserve"> SUM(J75:J86) / 12</f>
        <v>0</v>
      </c>
      <c r="K88" s="91">
        <f t="shared" ref="K88:R88" si="24" xml:space="preserve"> SUM(K75:K86) / 12</f>
        <v>283.30833333333334</v>
      </c>
      <c r="L88" s="91">
        <f t="shared" si="24"/>
        <v>290.64166666666665</v>
      </c>
      <c r="M88" s="91">
        <f t="shared" si="24"/>
        <v>294.16666666666669</v>
      </c>
      <c r="N88" s="91">
        <f t="shared" si="24"/>
        <v>311.1583333333333</v>
      </c>
      <c r="O88" s="91">
        <f t="shared" si="24"/>
        <v>351.2166666666667</v>
      </c>
      <c r="P88" s="91">
        <f t="shared" si="24"/>
        <v>377.48333333333341</v>
      </c>
      <c r="Q88" s="91">
        <f t="shared" si="24"/>
        <v>391.37237643909174</v>
      </c>
      <c r="R88" s="91">
        <f t="shared" si="24"/>
        <v>0</v>
      </c>
    </row>
    <row r="89" spans="1:18" s="65" customFormat="1" x14ac:dyDescent="0.35">
      <c r="A89" s="50"/>
      <c r="B89" s="61"/>
      <c r="C89" s="116"/>
      <c r="D89" s="55"/>
      <c r="E89" s="91" t="s">
        <v>483</v>
      </c>
      <c r="F89" s="7"/>
      <c r="G89" s="91" t="s">
        <v>422</v>
      </c>
      <c r="H89" s="7"/>
      <c r="I89" s="7"/>
      <c r="J89" s="232">
        <f xml:space="preserve"> IF(I$88 = 0, 0, J$88 / I$88 - 1)</f>
        <v>0</v>
      </c>
      <c r="K89" s="232">
        <f t="shared" ref="K89:R89" si="25" xml:space="preserve"> IF(J$88 = 0, 0, K$88 / J$88 - 1)</f>
        <v>0</v>
      </c>
      <c r="L89" s="232">
        <f t="shared" si="25"/>
        <v>2.5884636879724532E-2</v>
      </c>
      <c r="M89" s="232">
        <f t="shared" si="25"/>
        <v>1.2128336726209277E-2</v>
      </c>
      <c r="N89" s="232">
        <f t="shared" si="25"/>
        <v>5.7762039660056441E-2</v>
      </c>
      <c r="O89" s="232">
        <f t="shared" si="25"/>
        <v>0.12873938777149907</v>
      </c>
      <c r="P89" s="232">
        <f t="shared" si="25"/>
        <v>7.4787642955440825E-2</v>
      </c>
      <c r="Q89" s="232">
        <f t="shared" si="25"/>
        <v>3.6793791617532712E-2</v>
      </c>
      <c r="R89" s="232">
        <f t="shared" si="25"/>
        <v>-1</v>
      </c>
    </row>
    <row r="90" spans="1:18" s="65" customFormat="1" x14ac:dyDescent="0.35">
      <c r="A90" s="50"/>
      <c r="B90" s="61"/>
      <c r="C90" s="116"/>
      <c r="D90" s="55"/>
      <c r="E90" s="91"/>
      <c r="F90" s="91"/>
      <c r="G90" s="91"/>
      <c r="H90" s="91"/>
      <c r="I90" s="91"/>
      <c r="J90" s="7"/>
      <c r="K90" s="7"/>
      <c r="L90" s="7"/>
      <c r="M90" s="7"/>
      <c r="N90" s="7"/>
      <c r="O90" s="7"/>
      <c r="P90" s="7"/>
      <c r="Q90" s="7"/>
      <c r="R90" s="7"/>
    </row>
    <row r="91" spans="1:18" s="65" customFormat="1" x14ac:dyDescent="0.35">
      <c r="A91" s="50"/>
      <c r="B91" s="61"/>
      <c r="C91" s="116"/>
      <c r="D91" s="55"/>
      <c r="E91" s="91" t="str">
        <f>E$86</f>
        <v>RPI: March - index - actual (including forecast)</v>
      </c>
      <c r="F91" s="91"/>
      <c r="G91" s="91" t="str">
        <f t="shared" ref="G91:R91" si="26">G$86</f>
        <v>index</v>
      </c>
      <c r="H91" s="91"/>
      <c r="I91" s="91"/>
      <c r="J91" s="91">
        <f t="shared" si="26"/>
        <v>0</v>
      </c>
      <c r="K91" s="91">
        <f t="shared" si="26"/>
        <v>285.10000000000002</v>
      </c>
      <c r="L91" s="91">
        <f t="shared" si="26"/>
        <v>292.60000000000002</v>
      </c>
      <c r="M91" s="91">
        <f t="shared" si="26"/>
        <v>296.89999999999998</v>
      </c>
      <c r="N91" s="91">
        <f t="shared" si="26"/>
        <v>323.5</v>
      </c>
      <c r="O91" s="91">
        <f t="shared" si="26"/>
        <v>367.2</v>
      </c>
      <c r="P91" s="91">
        <f t="shared" si="26"/>
        <v>383</v>
      </c>
      <c r="Q91" s="91">
        <f t="shared" si="26"/>
        <v>397.35345845452588</v>
      </c>
      <c r="R91" s="91">
        <f t="shared" si="26"/>
        <v>0</v>
      </c>
    </row>
    <row r="92" spans="1:18" s="65" customFormat="1" x14ac:dyDescent="0.35">
      <c r="A92" s="5"/>
      <c r="B92" s="9"/>
      <c r="C92" s="117"/>
      <c r="D92" s="6"/>
      <c r="E92" s="168" t="str">
        <f>E$88</f>
        <v>RPI: Financial year average - index - actual (including forecast)</v>
      </c>
      <c r="F92" s="7"/>
      <c r="G92" s="91" t="str">
        <f>G$88</f>
        <v>index</v>
      </c>
      <c r="H92" s="91"/>
      <c r="I92" s="91"/>
      <c r="J92" s="91">
        <f t="shared" ref="J92:R92" si="27">J$88</f>
        <v>0</v>
      </c>
      <c r="K92" s="91">
        <f t="shared" si="27"/>
        <v>283.30833333333334</v>
      </c>
      <c r="L92" s="91">
        <f t="shared" si="27"/>
        <v>290.64166666666665</v>
      </c>
      <c r="M92" s="91">
        <f t="shared" si="27"/>
        <v>294.16666666666669</v>
      </c>
      <c r="N92" s="91">
        <f t="shared" si="27"/>
        <v>311.1583333333333</v>
      </c>
      <c r="O92" s="91">
        <f t="shared" si="27"/>
        <v>351.2166666666667</v>
      </c>
      <c r="P92" s="91">
        <f t="shared" si="27"/>
        <v>377.48333333333341</v>
      </c>
      <c r="Q92" s="91">
        <f t="shared" si="27"/>
        <v>391.37237643909174</v>
      </c>
      <c r="R92" s="91">
        <f t="shared" si="27"/>
        <v>0</v>
      </c>
    </row>
    <row r="93" spans="1:18" s="65" customFormat="1" x14ac:dyDescent="0.35">
      <c r="A93" s="50"/>
      <c r="B93" s="233"/>
      <c r="C93" s="233"/>
      <c r="D93" s="233"/>
      <c r="E93" s="101" t="str">
        <f>Time!E$46</f>
        <v>1st Forecast Period Flag</v>
      </c>
      <c r="F93" s="101"/>
      <c r="G93" s="101" t="str">
        <f>Time!G$46</f>
        <v>flag</v>
      </c>
      <c r="H93" s="101">
        <f>Time!H$46</f>
        <v>1</v>
      </c>
      <c r="I93" s="101">
        <f>Time!I$46</f>
        <v>0</v>
      </c>
      <c r="J93" s="101">
        <f>Time!J$46</f>
        <v>0</v>
      </c>
      <c r="K93" s="101">
        <f>Time!K$46</f>
        <v>0</v>
      </c>
      <c r="L93" s="101">
        <f>Time!L$46</f>
        <v>0</v>
      </c>
      <c r="M93" s="101">
        <f>Time!M$46</f>
        <v>1</v>
      </c>
      <c r="N93" s="101">
        <f>Time!N$46</f>
        <v>0</v>
      </c>
      <c r="O93" s="101">
        <f>Time!O$46</f>
        <v>0</v>
      </c>
      <c r="P93" s="101">
        <f>Time!P$46</f>
        <v>0</v>
      </c>
      <c r="Q93" s="101">
        <f>Time!Q$46</f>
        <v>0</v>
      </c>
      <c r="R93" s="101">
        <f>Time!R$46</f>
        <v>0</v>
      </c>
    </row>
    <row r="94" spans="1:18" s="65" customFormat="1" x14ac:dyDescent="0.35">
      <c r="A94" s="50"/>
      <c r="B94" s="61"/>
      <c r="C94" s="116"/>
      <c r="D94" s="55"/>
      <c r="E94" s="168" t="s">
        <v>484</v>
      </c>
      <c r="F94" s="7"/>
      <c r="G94" s="91" t="s">
        <v>422</v>
      </c>
      <c r="H94" s="7"/>
      <c r="I94" s="7"/>
      <c r="J94" s="232">
        <f xml:space="preserve"> IFERROR((J92 / I91 - 1) * J93, 0)</f>
        <v>0</v>
      </c>
      <c r="K94" s="232">
        <f t="shared" ref="K94" si="28" xml:space="preserve"> IFERROR((K92 / J91 - 1) * K93, 0)</f>
        <v>0</v>
      </c>
      <c r="L94" s="232">
        <f t="shared" ref="L94" si="29" xml:space="preserve"> IFERROR((L92 / K91 - 1) * L93, 0)</f>
        <v>0</v>
      </c>
      <c r="M94" s="232">
        <f xml:space="preserve"> IFERROR((M92 / L91 - 1) * M93, 0)</f>
        <v>5.3542948279790004E-3</v>
      </c>
      <c r="N94" s="232">
        <f t="shared" ref="N94" si="30" xml:space="preserve"> IFERROR((N92 / M91 - 1) * N93, 0)</f>
        <v>0</v>
      </c>
      <c r="O94" s="232">
        <f t="shared" ref="O94" si="31" xml:space="preserve"> IFERROR((O92 / N91 - 1) * O93, 0)</f>
        <v>0</v>
      </c>
      <c r="P94" s="232">
        <f t="shared" ref="P94" si="32" xml:space="preserve"> IFERROR((P92 / O91 - 1) * P93, 0)</f>
        <v>0</v>
      </c>
      <c r="Q94" s="232">
        <f t="shared" ref="Q94" si="33" xml:space="preserve"> IFERROR((Q92 / P91 - 1) * Q93, 0)</f>
        <v>0</v>
      </c>
      <c r="R94" s="232">
        <f t="shared" ref="R94" si="34" xml:space="preserve"> IFERROR((R92 / Q91 - 1) * R93, 0)</f>
        <v>0</v>
      </c>
    </row>
    <row r="95" spans="1:18" s="65" customFormat="1" x14ac:dyDescent="0.35">
      <c r="A95" s="50"/>
      <c r="B95" s="61"/>
      <c r="C95" s="116"/>
      <c r="D95" s="53"/>
      <c r="E95" s="93"/>
      <c r="F95" s="93"/>
      <c r="G95" s="93"/>
      <c r="H95" s="93"/>
      <c r="I95" s="93"/>
      <c r="J95" s="93"/>
      <c r="K95" s="93"/>
      <c r="L95" s="93"/>
      <c r="M95" s="93"/>
      <c r="N95" s="93"/>
      <c r="O95" s="93"/>
      <c r="P95" s="93"/>
      <c r="Q95" s="93"/>
      <c r="R95" s="93"/>
    </row>
    <row r="96" spans="1:18" s="65" customFormat="1" x14ac:dyDescent="0.35">
      <c r="A96" s="50"/>
      <c r="B96" s="61" t="s">
        <v>403</v>
      </c>
      <c r="C96" s="116"/>
      <c r="D96" s="53"/>
      <c r="E96" s="93"/>
      <c r="F96" s="93"/>
      <c r="G96" s="93"/>
      <c r="H96" s="93"/>
      <c r="I96" s="93"/>
      <c r="J96" s="93"/>
      <c r="K96" s="93"/>
      <c r="L96" s="93"/>
      <c r="M96" s="93"/>
      <c r="N96" s="93"/>
      <c r="O96" s="93"/>
      <c r="P96" s="93"/>
      <c r="Q96" s="93"/>
      <c r="R96" s="93"/>
    </row>
    <row r="97" spans="1:18" s="65" customFormat="1" x14ac:dyDescent="0.35">
      <c r="A97" s="50"/>
      <c r="B97" s="61"/>
      <c r="C97" s="116"/>
      <c r="D97" s="53"/>
      <c r="E97" s="231" t="str">
        <f>InpR!E$70</f>
        <v>CPI(H): April - index - actual (including forecast)</v>
      </c>
      <c r="F97" s="231"/>
      <c r="G97" s="231" t="str">
        <f>InpR!G$70</f>
        <v>index</v>
      </c>
      <c r="H97" s="231"/>
      <c r="I97" s="231"/>
      <c r="J97" s="231">
        <f>InpR!J$70</f>
        <v>103.2</v>
      </c>
      <c r="K97" s="231">
        <f>InpR!K$70</f>
        <v>105.5</v>
      </c>
      <c r="L97" s="231">
        <f>InpR!L$70</f>
        <v>107.6</v>
      </c>
      <c r="M97" s="231">
        <f>InpR!M$70</f>
        <v>108.6</v>
      </c>
      <c r="N97" s="231">
        <f>InpR!N$70</f>
        <v>110.4</v>
      </c>
      <c r="O97" s="231">
        <f>InpR!O$70</f>
        <v>119</v>
      </c>
      <c r="P97" s="231">
        <f>InpR!P$70</f>
        <v>128.30000000000001</v>
      </c>
      <c r="Q97" s="231">
        <f>InpR!Q$70</f>
        <v>132.19999999999999</v>
      </c>
      <c r="R97" s="231">
        <f>InpR!R$70</f>
        <v>0</v>
      </c>
    </row>
    <row r="98" spans="1:18" s="65" customFormat="1" x14ac:dyDescent="0.35">
      <c r="A98" s="50"/>
      <c r="B98" s="61"/>
      <c r="C98" s="116"/>
      <c r="D98" s="53"/>
      <c r="E98" s="231" t="str">
        <f>InpR!E$71</f>
        <v>CPI(H): May - index - actual (including forecast)</v>
      </c>
      <c r="F98" s="231"/>
      <c r="G98" s="231" t="str">
        <f>InpR!G$71</f>
        <v>index</v>
      </c>
      <c r="H98" s="231"/>
      <c r="I98" s="231"/>
      <c r="J98" s="231">
        <f>InpR!J$71</f>
        <v>103.5</v>
      </c>
      <c r="K98" s="231">
        <f>InpR!K$71</f>
        <v>105.9</v>
      </c>
      <c r="L98" s="231">
        <f>InpR!L$71</f>
        <v>107.9</v>
      </c>
      <c r="M98" s="231">
        <f>InpR!M$71</f>
        <v>108.6</v>
      </c>
      <c r="N98" s="231">
        <f>InpR!N$71</f>
        <v>111</v>
      </c>
      <c r="O98" s="231">
        <f>InpR!O$71</f>
        <v>119.7</v>
      </c>
      <c r="P98" s="231">
        <f>InpR!P$71</f>
        <v>129.1</v>
      </c>
      <c r="Q98" s="231">
        <f>InpR!Q$71</f>
        <v>132.69999999999999</v>
      </c>
      <c r="R98" s="231">
        <f>InpR!R$71</f>
        <v>0</v>
      </c>
    </row>
    <row r="99" spans="1:18" s="65" customFormat="1" x14ac:dyDescent="0.35">
      <c r="A99" s="50"/>
      <c r="B99" s="61"/>
      <c r="C99" s="116"/>
      <c r="D99" s="53"/>
      <c r="E99" s="231" t="str">
        <f>InpR!E$72</f>
        <v>CPI(H): June - index - actual (including forecast)</v>
      </c>
      <c r="F99" s="231"/>
      <c r="G99" s="231" t="str">
        <f>InpR!G$72</f>
        <v>index</v>
      </c>
      <c r="H99" s="231"/>
      <c r="I99" s="231"/>
      <c r="J99" s="231">
        <f>InpR!J$72</f>
        <v>103.5</v>
      </c>
      <c r="K99" s="231">
        <f>InpR!K$72</f>
        <v>105.9</v>
      </c>
      <c r="L99" s="231">
        <f>InpR!L$72</f>
        <v>107.9</v>
      </c>
      <c r="M99" s="231">
        <f>InpR!M$72</f>
        <v>108.8</v>
      </c>
      <c r="N99" s="231">
        <f>InpR!N$72</f>
        <v>111.4</v>
      </c>
      <c r="O99" s="231">
        <f>InpR!O$72</f>
        <v>120.5</v>
      </c>
      <c r="P99" s="231">
        <f>InpR!P$72</f>
        <v>129.4</v>
      </c>
      <c r="Q99" s="231">
        <f>InpR!Q$72</f>
        <v>133</v>
      </c>
      <c r="R99" s="231">
        <f>InpR!R$72</f>
        <v>0</v>
      </c>
    </row>
    <row r="100" spans="1:18" s="65" customFormat="1" x14ac:dyDescent="0.35">
      <c r="A100" s="50"/>
      <c r="B100" s="61"/>
      <c r="C100" s="116"/>
      <c r="D100" s="53"/>
      <c r="E100" s="231" t="str">
        <f>InpR!E$73</f>
        <v>CPI(H): July - index - actual (including forecast)</v>
      </c>
      <c r="F100" s="231"/>
      <c r="G100" s="231" t="str">
        <f>InpR!G$73</f>
        <v>index</v>
      </c>
      <c r="H100" s="231"/>
      <c r="I100" s="231"/>
      <c r="J100" s="231">
        <f>InpR!J$73</f>
        <v>103.5</v>
      </c>
      <c r="K100" s="231">
        <f>InpR!K$73</f>
        <v>105.9</v>
      </c>
      <c r="L100" s="231">
        <f>InpR!L$73</f>
        <v>108</v>
      </c>
      <c r="M100" s="231">
        <f>InpR!M$73</f>
        <v>109.2</v>
      </c>
      <c r="N100" s="231">
        <f>InpR!N$73</f>
        <v>111.4</v>
      </c>
      <c r="O100" s="231">
        <f>InpR!O$73</f>
        <v>121.2</v>
      </c>
      <c r="P100" s="231">
        <f>InpR!P$73</f>
        <v>129</v>
      </c>
      <c r="Q100" s="231">
        <f>InpR!Q$73</f>
        <v>132.9</v>
      </c>
      <c r="R100" s="231">
        <f>InpR!R$73</f>
        <v>0</v>
      </c>
    </row>
    <row r="101" spans="1:18" s="65" customFormat="1" x14ac:dyDescent="0.35">
      <c r="A101" s="50"/>
      <c r="B101" s="61"/>
      <c r="C101" s="116"/>
      <c r="D101" s="53"/>
      <c r="E101" s="231" t="str">
        <f>InpR!E$74</f>
        <v>CPI(H): August - index - actual (including forecast)</v>
      </c>
      <c r="F101" s="231"/>
      <c r="G101" s="231" t="str">
        <f>InpR!G$74</f>
        <v>index</v>
      </c>
      <c r="H101" s="231"/>
      <c r="I101" s="231"/>
      <c r="J101" s="231">
        <f>InpR!J$74</f>
        <v>104</v>
      </c>
      <c r="K101" s="231">
        <f>InpR!K$74</f>
        <v>106.5</v>
      </c>
      <c r="L101" s="231">
        <f>InpR!L$74</f>
        <v>108.3</v>
      </c>
      <c r="M101" s="231">
        <f>InpR!M$74</f>
        <v>108.8</v>
      </c>
      <c r="N101" s="231">
        <f>InpR!N$74</f>
        <v>112.1</v>
      </c>
      <c r="O101" s="231">
        <f>InpR!O$74</f>
        <v>121.8</v>
      </c>
      <c r="P101" s="231">
        <f>InpR!P$74</f>
        <v>129.4</v>
      </c>
      <c r="Q101" s="231">
        <f>InpR!Q$74</f>
        <v>133.4</v>
      </c>
      <c r="R101" s="231">
        <f>InpR!R$74</f>
        <v>0</v>
      </c>
    </row>
    <row r="102" spans="1:18" s="65" customFormat="1" x14ac:dyDescent="0.35">
      <c r="A102" s="50"/>
      <c r="B102" s="61"/>
      <c r="C102" s="116"/>
      <c r="D102" s="53"/>
      <c r="E102" s="231" t="str">
        <f>InpR!E$75</f>
        <v>CPI(H): September - index - actual (including forecast)</v>
      </c>
      <c r="F102" s="231"/>
      <c r="G102" s="231" t="str">
        <f>InpR!G$75</f>
        <v>index</v>
      </c>
      <c r="H102" s="231"/>
      <c r="I102" s="231"/>
      <c r="J102" s="231">
        <f>InpR!J$75</f>
        <v>104.3</v>
      </c>
      <c r="K102" s="231">
        <f>InpR!K$75</f>
        <v>106.6</v>
      </c>
      <c r="L102" s="231">
        <f>InpR!L$75</f>
        <v>108.4</v>
      </c>
      <c r="M102" s="231">
        <f>InpR!M$75</f>
        <v>109.2</v>
      </c>
      <c r="N102" s="231">
        <f>InpR!N$75</f>
        <v>112.4</v>
      </c>
      <c r="O102" s="231">
        <f>InpR!O$75</f>
        <v>122.3</v>
      </c>
      <c r="P102" s="231">
        <f>InpR!P$75</f>
        <v>130.1</v>
      </c>
      <c r="Q102" s="231">
        <f>InpR!Q$75</f>
        <v>133.6856451702761</v>
      </c>
      <c r="R102" s="231">
        <f>InpR!R$75</f>
        <v>0</v>
      </c>
    </row>
    <row r="103" spans="1:18" s="65" customFormat="1" x14ac:dyDescent="0.35">
      <c r="A103" s="50"/>
      <c r="B103" s="61"/>
      <c r="C103" s="116"/>
      <c r="D103" s="53"/>
      <c r="E103" s="231" t="str">
        <f>InpR!E$76</f>
        <v>CPI(H): October - index - actual (including forecast)</v>
      </c>
      <c r="F103" s="231"/>
      <c r="G103" s="231" t="str">
        <f>InpR!G$76</f>
        <v>index</v>
      </c>
      <c r="H103" s="231"/>
      <c r="I103" s="231"/>
      <c r="J103" s="231">
        <f>InpR!J$76</f>
        <v>104.4</v>
      </c>
      <c r="K103" s="231">
        <f>InpR!K$76</f>
        <v>106.7</v>
      </c>
      <c r="L103" s="231">
        <f>InpR!L$76</f>
        <v>108.3</v>
      </c>
      <c r="M103" s="231">
        <f>InpR!M$76</f>
        <v>109.2</v>
      </c>
      <c r="N103" s="231">
        <f>InpR!N$76</f>
        <v>113.4</v>
      </c>
      <c r="O103" s="231">
        <f>InpR!O$76</f>
        <v>124.3</v>
      </c>
      <c r="P103" s="231">
        <f>InpR!P$76</f>
        <v>130.19999999999999</v>
      </c>
      <c r="Q103" s="231">
        <f>InpR!Q$76</f>
        <v>133.97190198345552</v>
      </c>
      <c r="R103" s="231">
        <f>InpR!R$76</f>
        <v>0</v>
      </c>
    </row>
    <row r="104" spans="1:18" s="65" customFormat="1" x14ac:dyDescent="0.35">
      <c r="A104" s="50"/>
      <c r="B104" s="61"/>
      <c r="C104" s="116"/>
      <c r="D104" s="53"/>
      <c r="E104" s="231" t="str">
        <f>InpR!E$77</f>
        <v>CPI(H): November - index - actual (including forecast)</v>
      </c>
      <c r="F104" s="231"/>
      <c r="G104" s="231" t="str">
        <f>InpR!G$77</f>
        <v>index</v>
      </c>
      <c r="H104" s="231"/>
      <c r="I104" s="231"/>
      <c r="J104" s="231">
        <f>InpR!J$77</f>
        <v>104.7</v>
      </c>
      <c r="K104" s="231">
        <f>InpR!K$77</f>
        <v>106.9</v>
      </c>
      <c r="L104" s="231">
        <f>InpR!L$77</f>
        <v>108.5</v>
      </c>
      <c r="M104" s="231">
        <f>InpR!M$77</f>
        <v>109.1</v>
      </c>
      <c r="N104" s="231">
        <f>InpR!N$77</f>
        <v>114.1</v>
      </c>
      <c r="O104" s="231">
        <f>InpR!O$77</f>
        <v>124.8</v>
      </c>
      <c r="P104" s="231">
        <f>InpR!P$77</f>
        <v>130</v>
      </c>
      <c r="Q104" s="231">
        <f>InpR!Q$77</f>
        <v>134.25877174922974</v>
      </c>
      <c r="R104" s="231">
        <f>InpR!R$77</f>
        <v>0</v>
      </c>
    </row>
    <row r="105" spans="1:18" s="65" customFormat="1" x14ac:dyDescent="0.35">
      <c r="A105" s="50"/>
      <c r="B105" s="61"/>
      <c r="C105" s="116"/>
      <c r="D105" s="53"/>
      <c r="E105" s="231" t="str">
        <f>InpR!E$78</f>
        <v>CPI(H): December - index - actual (including forecast)</v>
      </c>
      <c r="F105" s="231"/>
      <c r="G105" s="231" t="str">
        <f>InpR!G$78</f>
        <v>index</v>
      </c>
      <c r="H105" s="231"/>
      <c r="I105" s="231"/>
      <c r="J105" s="231">
        <f>InpR!J$78</f>
        <v>105</v>
      </c>
      <c r="K105" s="231">
        <f>InpR!K$78</f>
        <v>107.1</v>
      </c>
      <c r="L105" s="231">
        <f>InpR!L$78</f>
        <v>108.5</v>
      </c>
      <c r="M105" s="231">
        <f>InpR!M$78</f>
        <v>109.4</v>
      </c>
      <c r="N105" s="231">
        <f>InpR!N$78</f>
        <v>114.7</v>
      </c>
      <c r="O105" s="231">
        <f>InpR!O$78</f>
        <v>125.3</v>
      </c>
      <c r="P105" s="231">
        <f>InpR!P$78</f>
        <v>130.5</v>
      </c>
      <c r="Q105" s="231">
        <f>InpR!Q$78</f>
        <v>134.54625578009458</v>
      </c>
      <c r="R105" s="231">
        <f>InpR!R$78</f>
        <v>0</v>
      </c>
    </row>
    <row r="106" spans="1:18" s="65" customFormat="1" x14ac:dyDescent="0.35">
      <c r="A106" s="50"/>
      <c r="B106" s="61"/>
      <c r="C106" s="116"/>
      <c r="D106" s="53"/>
      <c r="E106" s="231" t="str">
        <f>InpR!E$79</f>
        <v>CPI(H): January - index - actual (including forecast)</v>
      </c>
      <c r="F106" s="231"/>
      <c r="G106" s="231" t="str">
        <f>InpR!G$79</f>
        <v>index</v>
      </c>
      <c r="H106" s="231"/>
      <c r="I106" s="231"/>
      <c r="J106" s="231">
        <f>InpR!J$79</f>
        <v>104.5</v>
      </c>
      <c r="K106" s="231">
        <f>InpR!K$79</f>
        <v>106.4</v>
      </c>
      <c r="L106" s="231">
        <f>InpR!L$79</f>
        <v>108.3</v>
      </c>
      <c r="M106" s="231">
        <f>InpR!M$79</f>
        <v>109.3</v>
      </c>
      <c r="N106" s="231">
        <f>InpR!N$79</f>
        <v>114.6</v>
      </c>
      <c r="O106" s="231">
        <f>InpR!O$79</f>
        <v>124.8</v>
      </c>
      <c r="P106" s="231">
        <f>InpR!P$79</f>
        <v>130</v>
      </c>
      <c r="Q106" s="231">
        <f>InpR!Q$79</f>
        <v>134.79047113195841</v>
      </c>
      <c r="R106" s="231">
        <f>InpR!R$79</f>
        <v>0</v>
      </c>
    </row>
    <row r="107" spans="1:18" s="65" customFormat="1" x14ac:dyDescent="0.35">
      <c r="A107" s="50"/>
      <c r="B107" s="61"/>
      <c r="C107" s="116"/>
      <c r="D107" s="53"/>
      <c r="E107" s="231" t="str">
        <f>InpR!E$80</f>
        <v>CPI(H): February - index - actual (including forecast)</v>
      </c>
      <c r="F107" s="231"/>
      <c r="G107" s="231" t="str">
        <f>InpR!G$80</f>
        <v>index</v>
      </c>
      <c r="H107" s="231"/>
      <c r="I107" s="231"/>
      <c r="J107" s="231">
        <f>InpR!J$80</f>
        <v>104.9</v>
      </c>
      <c r="K107" s="231">
        <f>InpR!K$80</f>
        <v>106.8</v>
      </c>
      <c r="L107" s="231">
        <f>InpR!L$80</f>
        <v>108.6</v>
      </c>
      <c r="M107" s="231">
        <f>InpR!M$80</f>
        <v>109.4</v>
      </c>
      <c r="N107" s="231">
        <f>InpR!N$80</f>
        <v>115.4</v>
      </c>
      <c r="O107" s="231">
        <f>InpR!O$80</f>
        <v>126</v>
      </c>
      <c r="P107" s="231">
        <f>InpR!P$80</f>
        <v>130.80000000000001</v>
      </c>
      <c r="Q107" s="231">
        <f>InpR!Q$80</f>
        <v>135.03512975991148</v>
      </c>
      <c r="R107" s="231">
        <f>InpR!R$80</f>
        <v>0</v>
      </c>
    </row>
    <row r="108" spans="1:18" s="65" customFormat="1" x14ac:dyDescent="0.35">
      <c r="A108" s="50"/>
      <c r="B108" s="61"/>
      <c r="C108" s="116"/>
      <c r="D108" s="53"/>
      <c r="E108" s="231" t="str">
        <f>InpR!E$81</f>
        <v>CPI(H): March - index - actual (including forecast)</v>
      </c>
      <c r="F108" s="231"/>
      <c r="G108" s="231" t="str">
        <f>InpR!G$81</f>
        <v>index</v>
      </c>
      <c r="H108" s="231"/>
      <c r="I108" s="231"/>
      <c r="J108" s="231">
        <f>InpR!J$81</f>
        <v>105.1</v>
      </c>
      <c r="K108" s="231">
        <f>InpR!K$81</f>
        <v>107</v>
      </c>
      <c r="L108" s="231">
        <f>InpR!L$81</f>
        <v>108.6</v>
      </c>
      <c r="M108" s="231">
        <f>InpR!M$81</f>
        <v>109.7</v>
      </c>
      <c r="N108" s="231">
        <f>InpR!N$81</f>
        <v>116.5</v>
      </c>
      <c r="O108" s="231">
        <f>InpR!O$81</f>
        <v>126.8</v>
      </c>
      <c r="P108" s="231">
        <f>InpR!P$81</f>
        <v>131.6</v>
      </c>
      <c r="Q108" s="231">
        <f>InpR!Q$81</f>
        <v>135.28023246854571</v>
      </c>
      <c r="R108" s="231">
        <f>InpR!R$81</f>
        <v>0</v>
      </c>
    </row>
    <row r="109" spans="1:18" s="65" customFormat="1" x14ac:dyDescent="0.35">
      <c r="A109" s="48"/>
      <c r="B109" s="59"/>
      <c r="C109" s="108"/>
      <c r="D109" s="53"/>
      <c r="E109" s="93"/>
      <c r="G109" s="37"/>
    </row>
    <row r="110" spans="1:18" s="65" customFormat="1" x14ac:dyDescent="0.35">
      <c r="A110" s="50"/>
      <c r="B110" s="61"/>
      <c r="C110" s="116"/>
      <c r="D110" s="55"/>
      <c r="E110" s="91" t="s">
        <v>485</v>
      </c>
      <c r="F110" s="91"/>
      <c r="G110" s="91" t="s">
        <v>364</v>
      </c>
      <c r="H110" s="7"/>
      <c r="I110" s="7"/>
      <c r="J110" s="230">
        <f xml:space="preserve"> SUM(J97:J108) / 12</f>
        <v>104.21666666666665</v>
      </c>
      <c r="K110" s="230">
        <f t="shared" ref="K110:R110" si="35" xml:space="preserve"> SUM(K97:K108) / 12</f>
        <v>106.43333333333334</v>
      </c>
      <c r="L110" s="230">
        <f t="shared" si="35"/>
        <v>108.24166666666663</v>
      </c>
      <c r="M110" s="230">
        <f t="shared" si="35"/>
        <v>109.10833333333335</v>
      </c>
      <c r="N110" s="230">
        <f t="shared" si="35"/>
        <v>113.11666666666667</v>
      </c>
      <c r="O110" s="230">
        <f t="shared" si="35"/>
        <v>123.04166666666664</v>
      </c>
      <c r="P110" s="230">
        <f t="shared" si="35"/>
        <v>129.86666666666665</v>
      </c>
      <c r="Q110" s="230">
        <f t="shared" si="35"/>
        <v>133.81403400362262</v>
      </c>
      <c r="R110" s="230">
        <f t="shared" si="35"/>
        <v>0</v>
      </c>
    </row>
    <row r="111" spans="1:18" s="65" customFormat="1" x14ac:dyDescent="0.35">
      <c r="A111" s="50"/>
      <c r="B111" s="61"/>
      <c r="C111" s="116"/>
      <c r="D111" s="55"/>
      <c r="E111" s="91" t="s">
        <v>486</v>
      </c>
      <c r="F111" s="91"/>
      <c r="G111" s="91" t="s">
        <v>422</v>
      </c>
      <c r="H111" s="7"/>
      <c r="I111" s="7"/>
      <c r="J111" s="232">
        <f xml:space="preserve"> IF(I$110 = 0, 0, J$110 / $J$110)</f>
        <v>0</v>
      </c>
      <c r="K111" s="232">
        <f t="shared" ref="K111:R111" si="36" xml:space="preserve"> IF(J$110 = 0, 0, K$110 / $J$110)</f>
        <v>1.0212697905005599</v>
      </c>
      <c r="L111" s="232">
        <f t="shared" si="36"/>
        <v>1.0386214616983847</v>
      </c>
      <c r="M111" s="232">
        <f t="shared" si="36"/>
        <v>1.0469374700143934</v>
      </c>
      <c r="N111" s="232">
        <f t="shared" si="36"/>
        <v>1.0853990084759317</v>
      </c>
      <c r="O111" s="232">
        <f t="shared" si="36"/>
        <v>1.1806332960179113</v>
      </c>
      <c r="P111" s="232">
        <f t="shared" si="36"/>
        <v>1.2461218615064769</v>
      </c>
      <c r="Q111" s="232">
        <f t="shared" si="36"/>
        <v>1.2839984071993216</v>
      </c>
      <c r="R111" s="232">
        <f t="shared" si="36"/>
        <v>0</v>
      </c>
    </row>
    <row r="112" spans="1:18" s="65" customFormat="1" x14ac:dyDescent="0.35">
      <c r="A112" s="50"/>
      <c r="B112" s="61"/>
      <c r="C112" s="116"/>
      <c r="D112" s="55"/>
      <c r="E112" s="91" t="s">
        <v>487</v>
      </c>
      <c r="F112" s="7"/>
      <c r="G112" s="91" t="s">
        <v>422</v>
      </c>
      <c r="H112" s="7"/>
      <c r="I112" s="7"/>
      <c r="J112" s="232">
        <f xml:space="preserve"> IF(I$110 = 0, 0, J$110 / I$110 - 1)</f>
        <v>0</v>
      </c>
      <c r="K112" s="232">
        <f t="shared" ref="K112:R112" si="37" xml:space="preserve"> IF(J$110 = 0, 0, K$110 / J$110 - 1)</f>
        <v>2.1269790500559882E-2</v>
      </c>
      <c r="L112" s="232">
        <f t="shared" si="37"/>
        <v>1.6990291262135582E-2</v>
      </c>
      <c r="M112" s="232">
        <f t="shared" si="37"/>
        <v>8.0067749634311625E-3</v>
      </c>
      <c r="N112" s="232">
        <f t="shared" si="37"/>
        <v>3.6737187810280236E-2</v>
      </c>
      <c r="O112" s="232">
        <f t="shared" si="37"/>
        <v>8.7741270075143429E-2</v>
      </c>
      <c r="P112" s="232">
        <f t="shared" si="37"/>
        <v>5.5469014561462915E-2</v>
      </c>
      <c r="Q112" s="232">
        <f t="shared" si="37"/>
        <v>3.0395539042268771E-2</v>
      </c>
      <c r="R112" s="232">
        <f t="shared" si="37"/>
        <v>-1</v>
      </c>
    </row>
    <row r="113" spans="1:18" s="65" customFormat="1" x14ac:dyDescent="0.35">
      <c r="A113" s="50"/>
      <c r="B113" s="61"/>
      <c r="C113" s="116"/>
      <c r="D113" s="55"/>
      <c r="E113" s="7"/>
      <c r="F113" s="7"/>
      <c r="G113" s="7"/>
      <c r="H113" s="7"/>
      <c r="I113" s="7"/>
      <c r="J113" s="7"/>
      <c r="K113" s="7"/>
      <c r="L113" s="7"/>
      <c r="M113" s="7"/>
      <c r="N113" s="7"/>
      <c r="O113" s="7"/>
      <c r="P113" s="7"/>
      <c r="Q113" s="7"/>
      <c r="R113" s="7"/>
    </row>
    <row r="114" spans="1:18" s="65" customFormat="1" x14ac:dyDescent="0.35">
      <c r="A114" s="50"/>
      <c r="B114" s="61"/>
      <c r="C114" s="116"/>
      <c r="D114" s="55"/>
      <c r="E114" s="91" t="str">
        <f>E$108</f>
        <v>CPI(H): March - index - actual (including forecast)</v>
      </c>
      <c r="F114" s="91"/>
      <c r="G114" s="91" t="str">
        <f t="shared" ref="G114" si="38">G$108</f>
        <v>index</v>
      </c>
      <c r="H114" s="91"/>
      <c r="I114" s="91"/>
      <c r="J114" s="91">
        <f t="shared" ref="J114:R114" si="39">J$108</f>
        <v>105.1</v>
      </c>
      <c r="K114" s="91">
        <f t="shared" si="39"/>
        <v>107</v>
      </c>
      <c r="L114" s="91">
        <f t="shared" si="39"/>
        <v>108.6</v>
      </c>
      <c r="M114" s="91">
        <f t="shared" si="39"/>
        <v>109.7</v>
      </c>
      <c r="N114" s="91">
        <f t="shared" si="39"/>
        <v>116.5</v>
      </c>
      <c r="O114" s="91">
        <f t="shared" si="39"/>
        <v>126.8</v>
      </c>
      <c r="P114" s="91">
        <f t="shared" si="39"/>
        <v>131.6</v>
      </c>
      <c r="Q114" s="91">
        <f t="shared" si="39"/>
        <v>135.28023246854571</v>
      </c>
      <c r="R114" s="91">
        <f t="shared" si="39"/>
        <v>0</v>
      </c>
    </row>
    <row r="115" spans="1:18" s="65" customFormat="1" x14ac:dyDescent="0.35">
      <c r="A115" s="50"/>
      <c r="B115" s="61"/>
      <c r="C115" s="116"/>
      <c r="D115" s="55"/>
      <c r="E115" s="91" t="str">
        <f>E$110</f>
        <v>CPI(H): Financial year average - index - actual (including forecast)</v>
      </c>
      <c r="F115" s="91"/>
      <c r="G115" s="91" t="str">
        <f t="shared" ref="G115" si="40">G$110</f>
        <v>index</v>
      </c>
      <c r="H115" s="91"/>
      <c r="I115" s="91"/>
      <c r="J115" s="91">
        <f t="shared" ref="J115:R115" si="41">J$110</f>
        <v>104.21666666666665</v>
      </c>
      <c r="K115" s="91">
        <f t="shared" si="41"/>
        <v>106.43333333333334</v>
      </c>
      <c r="L115" s="91">
        <f t="shared" si="41"/>
        <v>108.24166666666663</v>
      </c>
      <c r="M115" s="91">
        <f t="shared" si="41"/>
        <v>109.10833333333335</v>
      </c>
      <c r="N115" s="91">
        <f t="shared" si="41"/>
        <v>113.11666666666667</v>
      </c>
      <c r="O115" s="91">
        <f t="shared" si="41"/>
        <v>123.04166666666664</v>
      </c>
      <c r="P115" s="91">
        <f t="shared" si="41"/>
        <v>129.86666666666665</v>
      </c>
      <c r="Q115" s="91">
        <f t="shared" si="41"/>
        <v>133.81403400362262</v>
      </c>
      <c r="R115" s="91">
        <f t="shared" si="41"/>
        <v>0</v>
      </c>
    </row>
    <row r="116" spans="1:18" s="65" customFormat="1" x14ac:dyDescent="0.35">
      <c r="A116" s="50"/>
      <c r="B116" s="233"/>
      <c r="C116" s="233"/>
      <c r="D116" s="233"/>
      <c r="E116" s="101" t="str">
        <f>Time!E$46</f>
        <v>1st Forecast Period Flag</v>
      </c>
      <c r="F116" s="101"/>
      <c r="G116" s="101" t="str">
        <f>Time!G$46</f>
        <v>flag</v>
      </c>
      <c r="H116" s="101">
        <f>Time!H$46</f>
        <v>1</v>
      </c>
      <c r="I116" s="101">
        <f>Time!I$46</f>
        <v>0</v>
      </c>
      <c r="J116" s="101">
        <f>Time!J$46</f>
        <v>0</v>
      </c>
      <c r="K116" s="101">
        <f>Time!K$46</f>
        <v>0</v>
      </c>
      <c r="L116" s="101">
        <f>Time!L$46</f>
        <v>0</v>
      </c>
      <c r="M116" s="101">
        <f>Time!M$46</f>
        <v>1</v>
      </c>
      <c r="N116" s="101">
        <f>Time!N$46</f>
        <v>0</v>
      </c>
      <c r="O116" s="101">
        <f>Time!O$46</f>
        <v>0</v>
      </c>
      <c r="P116" s="101">
        <f>Time!P$46</f>
        <v>0</v>
      </c>
      <c r="Q116" s="101">
        <f>Time!Q$46</f>
        <v>0</v>
      </c>
      <c r="R116" s="101">
        <f>Time!R$46</f>
        <v>0</v>
      </c>
    </row>
    <row r="117" spans="1:18" s="65" customFormat="1" x14ac:dyDescent="0.35">
      <c r="A117" s="50"/>
      <c r="B117" s="61"/>
      <c r="C117" s="116"/>
      <c r="D117" s="55"/>
      <c r="E117" s="91" t="s">
        <v>488</v>
      </c>
      <c r="F117" s="7"/>
      <c r="G117" s="91" t="s">
        <v>422</v>
      </c>
      <c r="H117" s="7"/>
      <c r="I117" s="7"/>
      <c r="J117" s="232">
        <f xml:space="preserve"> IFERROR((J115 / I114 - 1) * J116, 0)</f>
        <v>0</v>
      </c>
      <c r="K117" s="232">
        <f t="shared" ref="K117" si="42" xml:space="preserve"> IFERROR((K115 / J114 - 1) * K116, 0)</f>
        <v>0</v>
      </c>
      <c r="L117" s="232">
        <f t="shared" ref="L117" si="43" xml:space="preserve"> IFERROR((L115 / K114 - 1) * L116, 0)</f>
        <v>0</v>
      </c>
      <c r="M117" s="232">
        <f xml:space="preserve"> IFERROR((M115 / L114 - 1) * M116, 0)</f>
        <v>4.6807857581339096E-3</v>
      </c>
      <c r="N117" s="232">
        <f t="shared" ref="N117" si="44" xml:space="preserve"> IFERROR((N115 / M114 - 1) * N116, 0)</f>
        <v>0</v>
      </c>
      <c r="O117" s="232">
        <f t="shared" ref="O117" si="45" xml:space="preserve"> IFERROR((O115 / N114 - 1) * O116, 0)</f>
        <v>0</v>
      </c>
      <c r="P117" s="232">
        <f t="shared" ref="P117" si="46" xml:space="preserve"> IFERROR((P115 / O114 - 1) * P116, 0)</f>
        <v>0</v>
      </c>
      <c r="Q117" s="232">
        <f t="shared" ref="Q117" si="47" xml:space="preserve"> IFERROR((Q115 / P114 - 1) * Q116, 0)</f>
        <v>0</v>
      </c>
      <c r="R117" s="232">
        <f t="shared" ref="R117" si="48" xml:space="preserve"> IFERROR((R115 / Q114 - 1) * R116, 0)</f>
        <v>0</v>
      </c>
    </row>
    <row r="118" spans="1:18" s="65" customFormat="1" x14ac:dyDescent="0.35">
      <c r="A118" s="50"/>
      <c r="B118" s="61"/>
      <c r="C118" s="116"/>
      <c r="D118" s="55"/>
      <c r="E118" s="7"/>
      <c r="F118" s="7"/>
      <c r="G118" s="7"/>
      <c r="H118" s="7"/>
      <c r="I118" s="7"/>
      <c r="J118" s="7"/>
      <c r="K118" s="7"/>
      <c r="L118" s="7"/>
      <c r="M118" s="7"/>
      <c r="N118" s="7"/>
      <c r="O118" s="7"/>
      <c r="P118" s="7"/>
      <c r="Q118" s="7"/>
      <c r="R118" s="7"/>
    </row>
    <row r="119" spans="1:18" s="65" customFormat="1" x14ac:dyDescent="0.35">
      <c r="A119" s="50"/>
      <c r="B119" s="61"/>
      <c r="C119" s="116"/>
      <c r="D119" s="55"/>
      <c r="E119" s="168" t="str">
        <f>E$94 &amp; " - actual (including forecast)"</f>
        <v>RPI Growth from 2019-20 FYE to 2020-21 FYA - actual (including forecast) - actual (including forecast)</v>
      </c>
      <c r="F119" s="7"/>
      <c r="G119" s="91" t="str">
        <f>G$94</f>
        <v>%</v>
      </c>
      <c r="H119" s="7"/>
      <c r="I119" s="7"/>
      <c r="J119" s="232">
        <f t="shared" ref="J119:R119" si="49">J$94</f>
        <v>0</v>
      </c>
      <c r="K119" s="232">
        <f t="shared" si="49"/>
        <v>0</v>
      </c>
      <c r="L119" s="232">
        <f t="shared" si="49"/>
        <v>0</v>
      </c>
      <c r="M119" s="232">
        <f t="shared" si="49"/>
        <v>5.3542948279790004E-3</v>
      </c>
      <c r="N119" s="232">
        <f t="shared" si="49"/>
        <v>0</v>
      </c>
      <c r="O119" s="232">
        <f t="shared" si="49"/>
        <v>0</v>
      </c>
      <c r="P119" s="232">
        <f t="shared" si="49"/>
        <v>0</v>
      </c>
      <c r="Q119" s="232">
        <f t="shared" si="49"/>
        <v>0</v>
      </c>
      <c r="R119" s="232">
        <f t="shared" si="49"/>
        <v>0</v>
      </c>
    </row>
    <row r="120" spans="1:18" s="65" customFormat="1" x14ac:dyDescent="0.35">
      <c r="A120" s="50"/>
      <c r="B120" s="61"/>
      <c r="C120" s="116"/>
      <c r="D120" s="55"/>
      <c r="E120" s="168" t="str">
        <f>E$117 &amp; " - actual (including forecast)"</f>
        <v>CPIH Growth from 2019-20 FYE to 2020-21 FYA - actual (including forecast) - actual (including forecast)</v>
      </c>
      <c r="F120" s="7"/>
      <c r="G120" s="91" t="str">
        <f>G$117</f>
        <v>%</v>
      </c>
      <c r="H120" s="7"/>
      <c r="I120" s="7"/>
      <c r="J120" s="232">
        <f t="shared" ref="J120:R120" si="50">J$117</f>
        <v>0</v>
      </c>
      <c r="K120" s="232">
        <f t="shared" si="50"/>
        <v>0</v>
      </c>
      <c r="L120" s="232">
        <f t="shared" si="50"/>
        <v>0</v>
      </c>
      <c r="M120" s="232">
        <f t="shared" si="50"/>
        <v>4.6807857581339096E-3</v>
      </c>
      <c r="N120" s="232">
        <f t="shared" si="50"/>
        <v>0</v>
      </c>
      <c r="O120" s="232">
        <f t="shared" si="50"/>
        <v>0</v>
      </c>
      <c r="P120" s="232">
        <f t="shared" si="50"/>
        <v>0</v>
      </c>
      <c r="Q120" s="232">
        <f t="shared" si="50"/>
        <v>0</v>
      </c>
      <c r="R120" s="232">
        <f t="shared" si="50"/>
        <v>0</v>
      </c>
    </row>
    <row r="121" spans="1:18" s="65" customFormat="1" x14ac:dyDescent="0.35">
      <c r="A121" s="50"/>
      <c r="B121" s="61"/>
      <c r="C121" s="116"/>
      <c r="D121" s="55"/>
      <c r="E121" s="168" t="s">
        <v>489</v>
      </c>
      <c r="F121" s="7"/>
      <c r="G121" s="91" t="s">
        <v>422</v>
      </c>
      <c r="H121" s="7"/>
      <c r="I121" s="7"/>
      <c r="J121" s="232">
        <f xml:space="preserve"> (1 + J$119) / (1 + J$120) - 1</f>
        <v>0</v>
      </c>
      <c r="K121" s="232">
        <f t="shared" ref="K121:R121" si="51" xml:space="preserve"> (1 + K$119) / (1 + K$120) - 1</f>
        <v>0</v>
      </c>
      <c r="L121" s="232">
        <f t="shared" si="51"/>
        <v>0</v>
      </c>
      <c r="M121" s="232">
        <f xml:space="preserve"> (1 + M$119) / (1 + M$120) - 1</f>
        <v>6.7037120585200505E-4</v>
      </c>
      <c r="N121" s="232">
        <f t="shared" si="51"/>
        <v>0</v>
      </c>
      <c r="O121" s="232">
        <f t="shared" si="51"/>
        <v>0</v>
      </c>
      <c r="P121" s="232">
        <f t="shared" si="51"/>
        <v>0</v>
      </c>
      <c r="Q121" s="232">
        <f t="shared" si="51"/>
        <v>0</v>
      </c>
      <c r="R121" s="232">
        <f t="shared" si="51"/>
        <v>0</v>
      </c>
    </row>
    <row r="122" spans="1:18" s="65" customFormat="1" x14ac:dyDescent="0.35">
      <c r="A122" s="50"/>
      <c r="B122" s="61"/>
      <c r="C122" s="116"/>
      <c r="D122" s="55"/>
      <c r="E122" s="7"/>
      <c r="F122" s="7"/>
      <c r="G122" s="7"/>
      <c r="H122" s="7"/>
      <c r="I122" s="7"/>
      <c r="J122" s="234"/>
      <c r="K122" s="234"/>
      <c r="L122" s="234"/>
      <c r="M122" s="234"/>
      <c r="N122" s="234"/>
      <c r="O122" s="234"/>
      <c r="P122" s="234"/>
      <c r="Q122" s="234"/>
      <c r="R122" s="234"/>
    </row>
    <row r="123" spans="1:18" s="65" customFormat="1" x14ac:dyDescent="0.35">
      <c r="A123" s="50"/>
      <c r="B123" s="61" t="s">
        <v>477</v>
      </c>
      <c r="C123" s="116"/>
      <c r="D123" s="55"/>
      <c r="E123" s="7"/>
      <c r="F123" s="7"/>
      <c r="G123" s="7"/>
      <c r="H123" s="7"/>
      <c r="I123" s="7"/>
      <c r="J123" s="234"/>
      <c r="K123" s="234"/>
      <c r="L123" s="234"/>
      <c r="M123" s="234"/>
      <c r="N123" s="234"/>
      <c r="O123" s="234"/>
      <c r="P123" s="234"/>
      <c r="Q123" s="234"/>
      <c r="R123" s="234"/>
    </row>
    <row r="124" spans="1:18" s="65" customFormat="1" x14ac:dyDescent="0.35">
      <c r="A124" s="50"/>
      <c r="B124" s="61"/>
      <c r="C124" s="116"/>
      <c r="D124" s="55"/>
      <c r="E124" s="168" t="str">
        <f>E$121</f>
        <v>Wedge between RPI and CPIH 2020-21 - actual (including forecast)</v>
      </c>
      <c r="F124" s="168"/>
      <c r="G124" s="168" t="str">
        <f t="shared" ref="G124:R124" si="52">G$121</f>
        <v>%</v>
      </c>
      <c r="H124" s="168"/>
      <c r="I124" s="168"/>
      <c r="J124" s="232">
        <f t="shared" si="52"/>
        <v>0</v>
      </c>
      <c r="K124" s="232">
        <f t="shared" si="52"/>
        <v>0</v>
      </c>
      <c r="L124" s="232">
        <f t="shared" si="52"/>
        <v>0</v>
      </c>
      <c r="M124" s="232">
        <f t="shared" si="52"/>
        <v>6.7037120585200505E-4</v>
      </c>
      <c r="N124" s="232">
        <f t="shared" si="52"/>
        <v>0</v>
      </c>
      <c r="O124" s="232">
        <f t="shared" si="52"/>
        <v>0</v>
      </c>
      <c r="P124" s="232">
        <f t="shared" si="52"/>
        <v>0</v>
      </c>
      <c r="Q124" s="232">
        <f t="shared" si="52"/>
        <v>0</v>
      </c>
      <c r="R124" s="232">
        <f t="shared" si="52"/>
        <v>0</v>
      </c>
    </row>
    <row r="125" spans="1:18" s="65" customFormat="1" x14ac:dyDescent="0.35">
      <c r="A125" s="50"/>
      <c r="B125" s="61"/>
      <c r="C125" s="116"/>
      <c r="D125" s="55"/>
      <c r="E125" s="168" t="str">
        <f>E$112</f>
        <v>CPI(H): Fin year average - percentage increase - actual (including forecast)</v>
      </c>
      <c r="F125" s="168"/>
      <c r="G125" s="168" t="str">
        <f t="shared" ref="G125:R125" si="53">G$112</f>
        <v>%</v>
      </c>
      <c r="H125" s="168"/>
      <c r="I125" s="168"/>
      <c r="J125" s="232">
        <f t="shared" si="53"/>
        <v>0</v>
      </c>
      <c r="K125" s="232">
        <f t="shared" si="53"/>
        <v>2.1269790500559882E-2</v>
      </c>
      <c r="L125" s="232">
        <f t="shared" si="53"/>
        <v>1.6990291262135582E-2</v>
      </c>
      <c r="M125" s="232">
        <f t="shared" si="53"/>
        <v>8.0067749634311625E-3</v>
      </c>
      <c r="N125" s="232">
        <f t="shared" si="53"/>
        <v>3.6737187810280236E-2</v>
      </c>
      <c r="O125" s="232">
        <f t="shared" si="53"/>
        <v>8.7741270075143429E-2</v>
      </c>
      <c r="P125" s="232">
        <f t="shared" si="53"/>
        <v>5.5469014561462915E-2</v>
      </c>
      <c r="Q125" s="232">
        <f t="shared" si="53"/>
        <v>3.0395539042268771E-2</v>
      </c>
      <c r="R125" s="232">
        <f t="shared" si="53"/>
        <v>-1</v>
      </c>
    </row>
    <row r="126" spans="1:18" s="65" customFormat="1" x14ac:dyDescent="0.35">
      <c r="A126" s="50"/>
      <c r="B126" s="233"/>
      <c r="C126" s="233"/>
      <c r="D126" s="233"/>
      <c r="E126" s="101" t="str">
        <f>Time!E$46</f>
        <v>1st Forecast Period Flag</v>
      </c>
      <c r="F126" s="101"/>
      <c r="G126" s="101" t="str">
        <f>Time!G$46</f>
        <v>flag</v>
      </c>
      <c r="H126" s="101">
        <f>Time!H$46</f>
        <v>1</v>
      </c>
      <c r="I126" s="101">
        <f>Time!I$46</f>
        <v>0</v>
      </c>
      <c r="J126" s="101">
        <f>Time!J$46</f>
        <v>0</v>
      </c>
      <c r="K126" s="101">
        <f>Time!K$46</f>
        <v>0</v>
      </c>
      <c r="L126" s="101">
        <f>Time!L$46</f>
        <v>0</v>
      </c>
      <c r="M126" s="101">
        <f>Time!M$46</f>
        <v>1</v>
      </c>
      <c r="N126" s="101">
        <f>Time!N$46</f>
        <v>0</v>
      </c>
      <c r="O126" s="101">
        <f>Time!O$46</f>
        <v>0</v>
      </c>
      <c r="P126" s="101">
        <f>Time!P$46</f>
        <v>0</v>
      </c>
      <c r="Q126" s="101">
        <f>Time!Q$46</f>
        <v>0</v>
      </c>
      <c r="R126" s="101">
        <f>Time!R$46</f>
        <v>0</v>
      </c>
    </row>
    <row r="127" spans="1:18" s="65" customFormat="1" x14ac:dyDescent="0.35">
      <c r="A127" s="50"/>
      <c r="B127" s="61"/>
      <c r="C127" s="116"/>
      <c r="D127" s="55"/>
      <c r="E127" s="168" t="s">
        <v>490</v>
      </c>
      <c r="F127" s="168"/>
      <c r="G127" s="168" t="s">
        <v>422</v>
      </c>
      <c r="H127" s="168"/>
      <c r="I127" s="168"/>
      <c r="J127" s="232">
        <f xml:space="preserve"> ((1 + J$124)  * (1 + J$125) - 1) * J$126</f>
        <v>0</v>
      </c>
      <c r="K127" s="232">
        <f t="shared" ref="K127:R127" si="54" xml:space="preserve"> ((1 + K$124)  * (1 + K$125) - 1) * K$126</f>
        <v>0</v>
      </c>
      <c r="L127" s="232">
        <f t="shared" si="54"/>
        <v>0</v>
      </c>
      <c r="M127" s="232">
        <f xml:space="preserve"> ((1 + M$124)  * (1 + M$125) - 1) * M$126</f>
        <v>8.6825136806703007E-3</v>
      </c>
      <c r="N127" s="232">
        <f t="shared" si="54"/>
        <v>0</v>
      </c>
      <c r="O127" s="232">
        <f t="shared" si="54"/>
        <v>0</v>
      </c>
      <c r="P127" s="232">
        <f t="shared" si="54"/>
        <v>0</v>
      </c>
      <c r="Q127" s="232">
        <f t="shared" si="54"/>
        <v>0</v>
      </c>
      <c r="R127" s="232">
        <f t="shared" si="54"/>
        <v>0</v>
      </c>
    </row>
    <row r="128" spans="1:18" s="65" customFormat="1" x14ac:dyDescent="0.35">
      <c r="A128" s="50"/>
      <c r="B128" s="61"/>
      <c r="C128" s="116"/>
      <c r="D128" s="55"/>
      <c r="E128" s="7"/>
      <c r="F128" s="7"/>
      <c r="G128" s="7"/>
      <c r="H128" s="7"/>
      <c r="I128" s="7"/>
      <c r="J128" s="234"/>
      <c r="K128" s="234"/>
      <c r="L128" s="234"/>
      <c r="M128" s="234"/>
      <c r="N128" s="234"/>
      <c r="O128" s="234"/>
      <c r="P128" s="234"/>
      <c r="Q128" s="234"/>
      <c r="R128" s="234"/>
    </row>
    <row r="129" spans="1:18" s="65" customFormat="1" x14ac:dyDescent="0.35">
      <c r="A129" s="50"/>
      <c r="B129" s="61"/>
      <c r="C129" s="116"/>
      <c r="D129" s="55"/>
      <c r="E129" s="168" t="str">
        <f>E127</f>
        <v>CPI(H) + RPI wedge 2020-21 percentage movement - actual (including forecast)</v>
      </c>
      <c r="F129" s="168"/>
      <c r="G129" s="168" t="str">
        <f t="shared" ref="G129:R129" si="55">G127</f>
        <v>%</v>
      </c>
      <c r="H129" s="168"/>
      <c r="I129" s="168"/>
      <c r="J129" s="232">
        <f t="shared" si="55"/>
        <v>0</v>
      </c>
      <c r="K129" s="232">
        <f t="shared" si="55"/>
        <v>0</v>
      </c>
      <c r="L129" s="232">
        <f t="shared" si="55"/>
        <v>0</v>
      </c>
      <c r="M129" s="232">
        <f t="shared" si="55"/>
        <v>8.6825136806703007E-3</v>
      </c>
      <c r="N129" s="232">
        <f t="shared" si="55"/>
        <v>0</v>
      </c>
      <c r="O129" s="232">
        <f t="shared" si="55"/>
        <v>0</v>
      </c>
      <c r="P129" s="232">
        <f t="shared" si="55"/>
        <v>0</v>
      </c>
      <c r="Q129" s="232">
        <f t="shared" si="55"/>
        <v>0</v>
      </c>
      <c r="R129" s="232">
        <f t="shared" si="55"/>
        <v>0</v>
      </c>
    </row>
    <row r="130" spans="1:18" s="65" customFormat="1" x14ac:dyDescent="0.35">
      <c r="A130" s="50"/>
      <c r="B130" s="61"/>
      <c r="C130" s="116"/>
      <c r="D130" s="55"/>
      <c r="E130" s="168" t="str">
        <f xml:space="preserve"> E$89</f>
        <v>RPI: Fin year average - percentage increase - actual (including forecast)</v>
      </c>
      <c r="F130" s="168"/>
      <c r="G130" s="168" t="str">
        <f xml:space="preserve"> G$89</f>
        <v>%</v>
      </c>
      <c r="H130" s="7"/>
      <c r="I130" s="7"/>
      <c r="J130" s="235">
        <f t="shared" ref="J130:R130" si="56" xml:space="preserve"> J$89</f>
        <v>0</v>
      </c>
      <c r="K130" s="235">
        <f t="shared" si="56"/>
        <v>0</v>
      </c>
      <c r="L130" s="235">
        <f t="shared" si="56"/>
        <v>2.5884636879724532E-2</v>
      </c>
      <c r="M130" s="235">
        <f t="shared" si="56"/>
        <v>1.2128336726209277E-2</v>
      </c>
      <c r="N130" s="235">
        <f t="shared" si="56"/>
        <v>5.7762039660056441E-2</v>
      </c>
      <c r="O130" s="235">
        <f t="shared" si="56"/>
        <v>0.12873938777149907</v>
      </c>
      <c r="P130" s="235">
        <f t="shared" si="56"/>
        <v>7.4787642955440825E-2</v>
      </c>
      <c r="Q130" s="235">
        <f t="shared" si="56"/>
        <v>3.6793791617532712E-2</v>
      </c>
      <c r="R130" s="235">
        <f t="shared" si="56"/>
        <v>-1</v>
      </c>
    </row>
    <row r="131" spans="1:18" s="65" customFormat="1" x14ac:dyDescent="0.35">
      <c r="A131" s="50"/>
      <c r="B131" s="61"/>
      <c r="C131" s="116"/>
      <c r="D131" s="55"/>
      <c r="E131" s="168" t="s">
        <v>491</v>
      </c>
      <c r="F131" s="168"/>
      <c r="G131" s="168" t="s">
        <v>422</v>
      </c>
      <c r="H131" s="7"/>
      <c r="I131" s="7"/>
      <c r="J131" s="236">
        <f xml:space="preserve"> IF(J129 = 0, J130, J129)</f>
        <v>0</v>
      </c>
      <c r="K131" s="236">
        <f xml:space="preserve"> IF(K129 = 0, K130, K129)</f>
        <v>0</v>
      </c>
      <c r="L131" s="236">
        <f t="shared" ref="L131:R131" si="57" xml:space="preserve"> IF(L129 = 0, L130, L129)</f>
        <v>2.5884636879724532E-2</v>
      </c>
      <c r="M131" s="236">
        <f t="shared" si="57"/>
        <v>8.6825136806703007E-3</v>
      </c>
      <c r="N131" s="236">
        <f t="shared" si="57"/>
        <v>5.7762039660056441E-2</v>
      </c>
      <c r="O131" s="236">
        <f t="shared" si="57"/>
        <v>0.12873938777149907</v>
      </c>
      <c r="P131" s="236">
        <f t="shared" si="57"/>
        <v>7.4787642955440825E-2</v>
      </c>
      <c r="Q131" s="236">
        <f t="shared" si="57"/>
        <v>3.6793791617532712E-2</v>
      </c>
      <c r="R131" s="236">
        <f t="shared" si="57"/>
        <v>-1</v>
      </c>
    </row>
    <row r="132" spans="1:18" s="65" customFormat="1" x14ac:dyDescent="0.35">
      <c r="A132" s="50"/>
      <c r="B132" s="61"/>
      <c r="C132" s="116"/>
      <c r="D132" s="55"/>
      <c r="E132" s="7"/>
      <c r="F132" s="7"/>
      <c r="G132" s="7"/>
      <c r="H132" s="7"/>
      <c r="I132" s="7"/>
      <c r="J132" s="234"/>
      <c r="K132" s="234"/>
      <c r="L132" s="234"/>
      <c r="M132" s="234"/>
      <c r="N132" s="234"/>
      <c r="O132" s="234"/>
      <c r="P132" s="234"/>
      <c r="Q132" s="234"/>
      <c r="R132" s="234"/>
    </row>
    <row r="133" spans="1:18" s="65" customFormat="1" x14ac:dyDescent="0.35">
      <c r="A133" s="50"/>
      <c r="B133" s="61"/>
      <c r="C133" s="116"/>
      <c r="D133" s="55"/>
      <c r="E133" s="168" t="str">
        <f>E131</f>
        <v>RPI: Fin year average - percentage increase - actual (including forecast) active</v>
      </c>
      <c r="F133" s="168"/>
      <c r="G133" s="168" t="str">
        <f t="shared" ref="G133:R133" si="58">G131</f>
        <v>%</v>
      </c>
      <c r="H133" s="168"/>
      <c r="I133" s="168"/>
      <c r="J133" s="235">
        <f t="shared" si="58"/>
        <v>0</v>
      </c>
      <c r="K133" s="235">
        <f t="shared" si="58"/>
        <v>0</v>
      </c>
      <c r="L133" s="235">
        <f t="shared" si="58"/>
        <v>2.5884636879724532E-2</v>
      </c>
      <c r="M133" s="235">
        <f t="shared" si="58"/>
        <v>8.6825136806703007E-3</v>
      </c>
      <c r="N133" s="235">
        <f t="shared" si="58"/>
        <v>5.7762039660056441E-2</v>
      </c>
      <c r="O133" s="235">
        <f t="shared" si="58"/>
        <v>0.12873938777149907</v>
      </c>
      <c r="P133" s="235">
        <f t="shared" si="58"/>
        <v>7.4787642955440825E-2</v>
      </c>
      <c r="Q133" s="235">
        <f t="shared" si="58"/>
        <v>3.6793791617532712E-2</v>
      </c>
      <c r="R133" s="235">
        <f t="shared" si="58"/>
        <v>-1</v>
      </c>
    </row>
    <row r="134" spans="1:18" s="65" customFormat="1" x14ac:dyDescent="0.35">
      <c r="A134" s="50"/>
      <c r="B134" s="61"/>
      <c r="C134" s="116"/>
      <c r="D134" s="55"/>
      <c r="E134" s="168" t="str">
        <f>E112</f>
        <v>CPI(H): Fin year average - percentage increase - actual (including forecast)</v>
      </c>
      <c r="F134" s="168"/>
      <c r="G134" s="168" t="str">
        <f t="shared" ref="G134:R134" si="59">G112</f>
        <v>%</v>
      </c>
      <c r="H134" s="168"/>
      <c r="I134" s="168"/>
      <c r="J134" s="235">
        <f t="shared" si="59"/>
        <v>0</v>
      </c>
      <c r="K134" s="235">
        <f t="shared" si="59"/>
        <v>2.1269790500559882E-2</v>
      </c>
      <c r="L134" s="235">
        <f t="shared" si="59"/>
        <v>1.6990291262135582E-2</v>
      </c>
      <c r="M134" s="235">
        <f t="shared" si="59"/>
        <v>8.0067749634311625E-3</v>
      </c>
      <c r="N134" s="235">
        <f t="shared" si="59"/>
        <v>3.6737187810280236E-2</v>
      </c>
      <c r="O134" s="235">
        <f t="shared" si="59"/>
        <v>8.7741270075143429E-2</v>
      </c>
      <c r="P134" s="235">
        <f t="shared" si="59"/>
        <v>5.5469014561462915E-2</v>
      </c>
      <c r="Q134" s="235">
        <f t="shared" si="59"/>
        <v>3.0395539042268771E-2</v>
      </c>
      <c r="R134" s="235">
        <f t="shared" si="59"/>
        <v>-1</v>
      </c>
    </row>
    <row r="135" spans="1:18" s="65" customFormat="1" x14ac:dyDescent="0.35">
      <c r="A135" s="50"/>
      <c r="B135" s="61"/>
      <c r="C135" s="116"/>
      <c r="D135" s="55"/>
      <c r="E135" s="237" t="s">
        <v>492</v>
      </c>
      <c r="F135" s="237"/>
      <c r="G135" s="237" t="s">
        <v>422</v>
      </c>
      <c r="H135" s="237"/>
      <c r="I135" s="237"/>
      <c r="J135" s="238"/>
      <c r="K135" s="238">
        <f>(K133-K134)*2</f>
        <v>-4.2539581001119764E-2</v>
      </c>
      <c r="L135" s="238">
        <f t="shared" ref="L135:R135" si="60">L133-L134</f>
        <v>8.8943456175889501E-3</v>
      </c>
      <c r="M135" s="238">
        <f t="shared" si="60"/>
        <v>6.7573871723913825E-4</v>
      </c>
      <c r="N135" s="238">
        <f t="shared" si="60"/>
        <v>2.1024851849776205E-2</v>
      </c>
      <c r="O135" s="238">
        <f t="shared" si="60"/>
        <v>4.099811769635564E-2</v>
      </c>
      <c r="P135" s="238">
        <f t="shared" si="60"/>
        <v>1.931862839397791E-2</v>
      </c>
      <c r="Q135" s="238">
        <f t="shared" si="60"/>
        <v>6.3982525752639408E-3</v>
      </c>
      <c r="R135" s="238">
        <f t="shared" si="60"/>
        <v>0</v>
      </c>
    </row>
    <row r="136" spans="1:18" s="65" customFormat="1" x14ac:dyDescent="0.35">
      <c r="A136" s="48"/>
      <c r="B136" s="59"/>
      <c r="C136" s="108"/>
      <c r="D136" s="53"/>
      <c r="E136" s="93"/>
      <c r="G136" s="37"/>
      <c r="K136" s="239"/>
      <c r="L136" s="239"/>
      <c r="M136" s="239"/>
      <c r="N136" s="239"/>
      <c r="O136" s="239"/>
      <c r="P136" s="239"/>
      <c r="Q136" s="239"/>
      <c r="R136" s="239"/>
    </row>
    <row r="137" spans="1:18" x14ac:dyDescent="0.35">
      <c r="A137" s="49"/>
      <c r="D137" s="57"/>
      <c r="E137" s="92"/>
    </row>
    <row r="138" spans="1:18" x14ac:dyDescent="0.4">
      <c r="A138" s="10" t="s">
        <v>120</v>
      </c>
      <c r="B138" s="1"/>
      <c r="C138" s="1"/>
      <c r="D138" s="1"/>
      <c r="E138" s="1"/>
      <c r="F138" s="1"/>
      <c r="G138" s="1"/>
      <c r="H138" s="1"/>
      <c r="I138" s="1"/>
      <c r="J138" s="1"/>
      <c r="K138" s="1"/>
      <c r="L138" s="1"/>
      <c r="M138" s="1"/>
      <c r="N138" s="1"/>
      <c r="O138" s="1"/>
      <c r="P138" s="1"/>
      <c r="Q138" s="1"/>
      <c r="R138" s="1"/>
    </row>
  </sheetData>
  <conditionalFormatting sqref="F2">
    <cfRule type="cellIs" dxfId="63" priority="2" stopIfTrue="1" operator="notEqual">
      <formula>0</formula>
    </cfRule>
    <cfRule type="cellIs" dxfId="62" priority="3" stopIfTrue="1" operator="equal">
      <formula>""</formula>
    </cfRule>
  </conditionalFormatting>
  <conditionalFormatting sqref="J3:BZ3">
    <cfRule type="cellIs" dxfId="61" priority="6" operator="equal">
      <formula>"Post-Fcst"</formula>
    </cfRule>
    <cfRule type="cellIs" dxfId="60" priority="7" operator="equal">
      <formula>"Forecast"</formula>
    </cfRule>
    <cfRule type="cellIs" dxfId="59" priority="8" operator="equal">
      <formula>"Pre Fcst"</formula>
    </cfRule>
  </conditionalFormatting>
  <pageMargins left="0.70866141732283472" right="0.70866141732283472" top="0.74803149606299213" bottom="0.74803149606299213" header="0.31496062992125984" footer="0.31496062992125984"/>
  <pageSetup paperSize="8" scale="68" fitToHeight="0" orientation="landscape"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D97E0-960A-485C-80DE-ABD3EFCB5CF2}">
  <sheetPr codeName="Sheet11">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Calcs-WR</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6.8404376013101507</v>
      </c>
      <c r="N22" s="241">
        <f t="shared" si="3"/>
        <v>6.5194306000330133</v>
      </c>
      <c r="O22" s="241">
        <f t="shared" si="3"/>
        <v>6.2458186193100547</v>
      </c>
      <c r="P22" s="241">
        <f t="shared" si="3"/>
        <v>5.9948252595546849</v>
      </c>
      <c r="Q22" s="241">
        <f t="shared" si="3"/>
        <v>5.7566868209441378</v>
      </c>
      <c r="R22" s="241">
        <f t="shared" si="3"/>
        <v>5.5280081936689518</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0.1659359613260814</v>
      </c>
      <c r="N24" s="184">
        <f t="shared" si="5"/>
        <v>0.19289462222389636</v>
      </c>
      <c r="O24" s="184">
        <f t="shared" si="5"/>
        <v>0.19676629154935968</v>
      </c>
      <c r="P24" s="184">
        <f t="shared" si="5"/>
        <v>0.19183440830575407</v>
      </c>
      <c r="Q24" s="184">
        <f t="shared" si="5"/>
        <v>0.1842139782702113</v>
      </c>
      <c r="R24" s="184">
        <f t="shared" si="5"/>
        <v>0.16584024581006748</v>
      </c>
      <c r="S24" s="92"/>
      <c r="T24" s="92"/>
      <c r="U24" s="92"/>
      <c r="V24" s="92"/>
      <c r="W24" s="92"/>
      <c r="X24" s="92"/>
      <c r="Y24" s="92"/>
      <c r="Z24" s="92"/>
    </row>
    <row r="26" spans="1:16383" s="205" customFormat="1" x14ac:dyDescent="0.35">
      <c r="A26" s="201"/>
      <c r="B26" s="202"/>
      <c r="C26" s="203"/>
      <c r="D26" s="204"/>
      <c r="E26" s="37" t="str">
        <f xml:space="preserve"> InpR!E$98</f>
        <v>Run-off rate - CPI(H) + RPI wedge - active - WR</v>
      </c>
      <c r="F26" s="205">
        <f xml:space="preserve"> InpR!F$98</f>
        <v>0</v>
      </c>
      <c r="G26" s="223" t="str">
        <f xml:space="preserve"> InpR!G$98</f>
        <v>%</v>
      </c>
      <c r="H26" s="205">
        <f xml:space="preserve"> InpR!H$98</f>
        <v>0</v>
      </c>
      <c r="I26" s="205">
        <f xml:space="preserve"> InpR!I$98</f>
        <v>0</v>
      </c>
      <c r="J26" s="205">
        <f xml:space="preserve"> InpR!J$98</f>
        <v>0</v>
      </c>
      <c r="K26" s="205">
        <f xml:space="preserve"> InpR!K$98</f>
        <v>0</v>
      </c>
      <c r="L26" s="205">
        <f xml:space="preserve"> InpR!L$98</f>
        <v>0</v>
      </c>
      <c r="M26" s="205">
        <f xml:space="preserve"> InpR!M$98</f>
        <v>6.9500000000000006E-2</v>
      </c>
      <c r="N26" s="205">
        <f xml:space="preserve"> InpR!N$98</f>
        <v>6.9500000000000006E-2</v>
      </c>
      <c r="O26" s="205">
        <f xml:space="preserve"> InpR!O$98</f>
        <v>6.9500000000000006E-2</v>
      </c>
      <c r="P26" s="205">
        <f xml:space="preserve"> InpR!P$98</f>
        <v>6.9500000000000006E-2</v>
      </c>
      <c r="Q26" s="205">
        <f xml:space="preserve"> InpR!Q$98</f>
        <v>6.9500000000000006E-2</v>
      </c>
      <c r="R26" s="205">
        <f xml:space="preserve"> InpR!R$98</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6.8404376013101507</v>
      </c>
      <c r="N27" s="241">
        <f t="shared" si="6"/>
        <v>6.5194306000330133</v>
      </c>
      <c r="O27" s="241">
        <f t="shared" si="6"/>
        <v>6.2458186193100547</v>
      </c>
      <c r="P27" s="241">
        <f t="shared" si="6"/>
        <v>5.9948252595546849</v>
      </c>
      <c r="Q27" s="241">
        <f t="shared" si="6"/>
        <v>5.7566868209441378</v>
      </c>
      <c r="R27" s="241">
        <f t="shared" si="6"/>
        <v>5.5280081936689518</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0.1659359613260814</v>
      </c>
      <c r="N28" s="184">
        <f t="shared" si="7"/>
        <v>0.19289462222389636</v>
      </c>
      <c r="O28" s="184">
        <f t="shared" si="7"/>
        <v>0.19676629154935968</v>
      </c>
      <c r="P28" s="184">
        <f t="shared" si="7"/>
        <v>0.19183440830575407</v>
      </c>
      <c r="Q28" s="184">
        <f t="shared" si="7"/>
        <v>0.1842139782702113</v>
      </c>
      <c r="R28" s="184">
        <f t="shared" si="7"/>
        <v>0.16584024581006748</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0.48694296260321818</v>
      </c>
      <c r="N29" s="184">
        <f t="shared" si="8"/>
        <v>0.46650660294685525</v>
      </c>
      <c r="O29" s="184">
        <f t="shared" si="8"/>
        <v>0.44775965130472933</v>
      </c>
      <c r="P29" s="184">
        <f t="shared" si="8"/>
        <v>0.4299728469163005</v>
      </c>
      <c r="Q29" s="184">
        <f t="shared" si="8"/>
        <v>0.41289260554539731</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InpR!$E$91</f>
        <v>RCV - CPI(H) + RPI wedge initial balance - nominal - WR</v>
      </c>
      <c r="F31" s="250">
        <f>InpR!$F$91</f>
        <v>6.8404376013101507</v>
      </c>
      <c r="G31" s="200" t="str">
        <f>InpR!$G$91</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6.8404376013101507</v>
      </c>
      <c r="N34" s="242">
        <f t="shared" si="9"/>
        <v>6.5194306000330133</v>
      </c>
      <c r="O34" s="242">
        <f t="shared" si="9"/>
        <v>6.2458186193100547</v>
      </c>
      <c r="P34" s="242">
        <f t="shared" si="9"/>
        <v>5.9948252595546849</v>
      </c>
      <c r="Q34" s="242">
        <f t="shared" si="9"/>
        <v>5.7566868209441378</v>
      </c>
      <c r="R34" s="242">
        <f t="shared" si="9"/>
        <v>5.5280081936689518</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0.1659359613260814</v>
      </c>
      <c r="N35" s="242">
        <f t="shared" si="10"/>
        <v>0.19289462222389636</v>
      </c>
      <c r="O35" s="242">
        <f t="shared" si="10"/>
        <v>0.19676629154935968</v>
      </c>
      <c r="P35" s="242">
        <f t="shared" si="10"/>
        <v>0.19183440830575407</v>
      </c>
      <c r="Q35" s="242">
        <f t="shared" si="10"/>
        <v>0.1842139782702113</v>
      </c>
      <c r="R35" s="242">
        <f t="shared" si="10"/>
        <v>0.16584024581006748</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0.48694296260321818</v>
      </c>
      <c r="N36" s="242">
        <f t="shared" si="11"/>
        <v>0.46650660294685525</v>
      </c>
      <c r="O36" s="242">
        <f t="shared" si="11"/>
        <v>0.44775965130472933</v>
      </c>
      <c r="P36" s="242">
        <f t="shared" si="11"/>
        <v>0.4299728469163005</v>
      </c>
      <c r="Q36" s="242">
        <f t="shared" si="11"/>
        <v>0.41289260554539731</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6.8404376013101507</v>
      </c>
      <c r="M37" s="243">
        <f t="shared" si="12"/>
        <v>6.5194306000330133</v>
      </c>
      <c r="N37" s="243">
        <f t="shared" si="12"/>
        <v>6.2458186193100547</v>
      </c>
      <c r="O37" s="243">
        <f t="shared" si="12"/>
        <v>5.9948252595546849</v>
      </c>
      <c r="P37" s="243">
        <f t="shared" si="12"/>
        <v>5.7566868209441378</v>
      </c>
      <c r="Q37" s="243">
        <f t="shared" si="12"/>
        <v>5.5280081936689518</v>
      </c>
      <c r="R37" s="243">
        <f t="shared" si="12"/>
        <v>5.6938484394790194</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6.8404376013101507</v>
      </c>
      <c r="N39" s="185">
        <f t="shared" si="13"/>
        <v>6.5194306000330133</v>
      </c>
      <c r="O39" s="185">
        <f t="shared" si="13"/>
        <v>6.2458186193100547</v>
      </c>
      <c r="P39" s="185">
        <f t="shared" si="13"/>
        <v>5.9948252595546849</v>
      </c>
      <c r="Q39" s="185">
        <f t="shared" si="13"/>
        <v>5.7566868209441378</v>
      </c>
      <c r="R39" s="185">
        <f t="shared" si="13"/>
        <v>5.5280081936689518</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0.1659359613260814</v>
      </c>
      <c r="N40" s="242">
        <f t="shared" si="14"/>
        <v>0.19289462222389636</v>
      </c>
      <c r="O40" s="242">
        <f t="shared" si="14"/>
        <v>0.19676629154935968</v>
      </c>
      <c r="P40" s="242">
        <f t="shared" si="14"/>
        <v>0.19183440830575407</v>
      </c>
      <c r="Q40" s="242">
        <f t="shared" si="14"/>
        <v>0.1842139782702113</v>
      </c>
      <c r="R40" s="242">
        <f t="shared" si="14"/>
        <v>0.16584024581006748</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6.8404376013101507</v>
      </c>
      <c r="M41" s="185">
        <f t="shared" si="15"/>
        <v>6.5194306000330133</v>
      </c>
      <c r="N41" s="185">
        <f t="shared" si="15"/>
        <v>6.2458186193100547</v>
      </c>
      <c r="O41" s="185">
        <f t="shared" si="15"/>
        <v>5.9948252595546849</v>
      </c>
      <c r="P41" s="185">
        <f t="shared" si="15"/>
        <v>5.7566868209441378</v>
      </c>
      <c r="Q41" s="185">
        <f t="shared" si="15"/>
        <v>5.5280081936689518</v>
      </c>
      <c r="R41" s="185">
        <f t="shared" si="15"/>
        <v>5.6938484394790194</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3.4202188006550753</v>
      </c>
      <c r="M42" s="185">
        <f xml:space="preserve"> ( (M39+M40) + M41) / 2</f>
        <v>6.762902081334623</v>
      </c>
      <c r="N42" s="185">
        <f t="shared" ref="N42:R42" si="17" xml:space="preserve"> ( (N39+N40) + N41) / 2</f>
        <v>6.4790719207834826</v>
      </c>
      <c r="O42" s="185">
        <f t="shared" si="17"/>
        <v>6.2187050852070502</v>
      </c>
      <c r="P42" s="185">
        <f t="shared" si="17"/>
        <v>5.9716732444022878</v>
      </c>
      <c r="Q42" s="185">
        <f t="shared" si="17"/>
        <v>5.73445449644165</v>
      </c>
      <c r="R42" s="185">
        <f t="shared" si="17"/>
        <v>5.6938484394790194</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InpR!E$105</f>
        <v>WACC on RCV - CPI(H) + RPI wedge bf and additions - WR</v>
      </c>
      <c r="F45" s="205">
        <f xml:space="preserve"> InpR!F$105</f>
        <v>0</v>
      </c>
      <c r="G45" s="223" t="str">
        <f xml:space="preserve"> InpR!G$105</f>
        <v>%</v>
      </c>
      <c r="H45" s="205">
        <f xml:space="preserve"> InpR!H$105</f>
        <v>0</v>
      </c>
      <c r="I45" s="205">
        <f xml:space="preserve"> InpR!I$105</f>
        <v>0</v>
      </c>
      <c r="J45" s="205">
        <f xml:space="preserve"> InpR!J$105</f>
        <v>0</v>
      </c>
      <c r="K45" s="205">
        <f xml:space="preserve"> InpR!K$105</f>
        <v>0</v>
      </c>
      <c r="L45" s="205">
        <f xml:space="preserve"> InpR!L$105</f>
        <v>0</v>
      </c>
      <c r="M45" s="205">
        <f xml:space="preserve"> InpR!M$105</f>
        <v>1.920357193840716E-2</v>
      </c>
      <c r="N45" s="205">
        <f xml:space="preserve"> InpR!N$105</f>
        <v>1.920357193840716E-2</v>
      </c>
      <c r="O45" s="205">
        <f xml:space="preserve"> InpR!O$105</f>
        <v>1.920357193840716E-2</v>
      </c>
      <c r="P45" s="205">
        <f xml:space="preserve"> InpR!P$105</f>
        <v>1.920357193840716E-2</v>
      </c>
      <c r="Q45" s="205">
        <f xml:space="preserve"> InpR!Q$105</f>
        <v>1.920357193840716E-2</v>
      </c>
      <c r="R45" s="205">
        <f xml:space="preserve"> InpR!R$105</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3.4202188006550753</v>
      </c>
      <c r="M47" s="184">
        <f t="shared" si="18"/>
        <v>6.762902081334623</v>
      </c>
      <c r="N47" s="184">
        <f t="shared" si="18"/>
        <v>6.4790719207834826</v>
      </c>
      <c r="O47" s="184">
        <f t="shared" si="18"/>
        <v>6.2187050852070502</v>
      </c>
      <c r="P47" s="184">
        <f t="shared" si="18"/>
        <v>5.9716732444022878</v>
      </c>
      <c r="Q47" s="184">
        <f t="shared" si="18"/>
        <v>5.73445449644165</v>
      </c>
      <c r="R47" s="184">
        <f t="shared" si="18"/>
        <v>5.6938484394790194</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0.12987187663131294</v>
      </c>
      <c r="N48" s="184">
        <f t="shared" ref="N48:R48" si="20">N45*N47*N46</f>
        <v>0.12442132372487946</v>
      </c>
      <c r="O48" s="184">
        <f t="shared" si="20"/>
        <v>0.11942135046751201</v>
      </c>
      <c r="P48" s="184">
        <f t="shared" si="20"/>
        <v>0.11467745674154062</v>
      </c>
      <c r="Q48" s="184">
        <f t="shared" si="20"/>
        <v>0.11012200944993963</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0.48694296260321818</v>
      </c>
      <c r="N51" s="184">
        <f t="shared" si="21"/>
        <v>0.46650660294685525</v>
      </c>
      <c r="O51" s="184">
        <f t="shared" si="21"/>
        <v>0.44775965130472933</v>
      </c>
      <c r="P51" s="184">
        <f t="shared" si="21"/>
        <v>0.4299728469163005</v>
      </c>
      <c r="Q51" s="184">
        <f t="shared" si="21"/>
        <v>0.41289260554539731</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0.12987187663131294</v>
      </c>
      <c r="N52" s="184">
        <f t="shared" si="22"/>
        <v>0.12442132372487946</v>
      </c>
      <c r="O52" s="184">
        <f t="shared" si="22"/>
        <v>0.11942135046751201</v>
      </c>
      <c r="P52" s="184">
        <f t="shared" si="22"/>
        <v>0.11467745674154062</v>
      </c>
      <c r="Q52" s="184">
        <f t="shared" si="22"/>
        <v>0.11012200944993963</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2.8425886863316858</v>
      </c>
      <c r="I53" s="184"/>
      <c r="J53" s="184">
        <f t="shared" ref="J53:R53" si="23">SUM(J51:J52)</f>
        <v>0</v>
      </c>
      <c r="K53" s="184">
        <f t="shared" si="23"/>
        <v>0</v>
      </c>
      <c r="L53" s="184">
        <f>SUM(L51:L52)</f>
        <v>0</v>
      </c>
      <c r="M53" s="185">
        <f t="shared" si="23"/>
        <v>0.61681483923453118</v>
      </c>
      <c r="N53" s="185">
        <f t="shared" si="23"/>
        <v>0.59092792667173466</v>
      </c>
      <c r="O53" s="184">
        <f t="shared" si="23"/>
        <v>0.5671810017722414</v>
      </c>
      <c r="P53" s="184">
        <f t="shared" si="23"/>
        <v>0.54465030365784117</v>
      </c>
      <c r="Q53" s="184">
        <f t="shared" si="23"/>
        <v>0.52301461499533697</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0.61681483923453118</v>
      </c>
      <c r="N61" s="184">
        <f t="shared" si="24"/>
        <v>0.59092792667173466</v>
      </c>
      <c r="O61" s="184">
        <f t="shared" si="24"/>
        <v>0.5671810017722414</v>
      </c>
      <c r="P61" s="184">
        <f t="shared" si="24"/>
        <v>0.54465030365784117</v>
      </c>
      <c r="Q61" s="184">
        <f t="shared" si="24"/>
        <v>0.52301461499533697</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6.8404376013101507</v>
      </c>
      <c r="N73" s="241">
        <f t="shared" si="27"/>
        <v>6.4955699447424236</v>
      </c>
      <c r="O73" s="241">
        <f t="shared" si="27"/>
        <v>6.2923410337890866</v>
      </c>
      <c r="P73" s="241">
        <f t="shared" si="27"/>
        <v>6.2165673298778765</v>
      </c>
      <c r="Q73" s="241">
        <f t="shared" si="27"/>
        <v>6.017739647480723</v>
      </c>
      <c r="R73" s="241">
        <f t="shared" si="27"/>
        <v>5.7529234419945032</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0.14029312920293291</v>
      </c>
      <c r="N75" s="184">
        <f t="shared" ref="N75:R75" si="30">N73*N74</f>
        <v>0.26675249887830327</v>
      </c>
      <c r="O75" s="184">
        <f t="shared" si="30"/>
        <v>0.38854809020648201</v>
      </c>
      <c r="P75" s="184">
        <f t="shared" si="30"/>
        <v>0.25064346805949317</v>
      </c>
      <c r="Q75" s="184">
        <f t="shared" si="30"/>
        <v>0.1648755507938641</v>
      </c>
      <c r="R75" s="184">
        <f t="shared" si="30"/>
        <v>0.11505846883988506</v>
      </c>
    </row>
    <row r="77" spans="1:16383" s="205" customFormat="1" x14ac:dyDescent="0.35">
      <c r="A77" s="201"/>
      <c r="B77" s="202"/>
      <c r="C77" s="203"/>
      <c r="D77" s="204"/>
      <c r="E77" s="37" t="str">
        <f xml:space="preserve"> InpR!E$98</f>
        <v>Run-off rate - CPI(H) + RPI wedge - active - WR</v>
      </c>
      <c r="F77" s="205">
        <f xml:space="preserve"> InpR!F$98</f>
        <v>0</v>
      </c>
      <c r="G77" s="223" t="str">
        <f xml:space="preserve"> InpR!G$98</f>
        <v>%</v>
      </c>
      <c r="H77" s="205">
        <f xml:space="preserve"> InpR!H$98</f>
        <v>0</v>
      </c>
      <c r="I77" s="205">
        <f xml:space="preserve"> InpR!I$98</f>
        <v>0</v>
      </c>
      <c r="J77" s="205">
        <f xml:space="preserve"> InpR!J$98</f>
        <v>0</v>
      </c>
      <c r="K77" s="205">
        <f xml:space="preserve"> InpR!K$98</f>
        <v>0</v>
      </c>
      <c r="L77" s="205">
        <f xml:space="preserve"> InpR!L$98</f>
        <v>0</v>
      </c>
      <c r="M77" s="205">
        <f xml:space="preserve"> InpR!M$98</f>
        <v>6.9500000000000006E-2</v>
      </c>
      <c r="N77" s="205">
        <f xml:space="preserve"> InpR!N$98</f>
        <v>6.9500000000000006E-2</v>
      </c>
      <c r="O77" s="205">
        <f xml:space="preserve"> InpR!O$98</f>
        <v>6.9500000000000006E-2</v>
      </c>
      <c r="P77" s="205">
        <f xml:space="preserve"> InpR!P$98</f>
        <v>6.9500000000000006E-2</v>
      </c>
      <c r="Q77" s="205">
        <f xml:space="preserve"> InpR!Q$98</f>
        <v>6.9500000000000006E-2</v>
      </c>
      <c r="R77" s="205">
        <f xml:space="preserve"> InpR!R$98</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6.8404376013101507</v>
      </c>
      <c r="N78" s="241">
        <f t="shared" si="31"/>
        <v>6.4955699447424236</v>
      </c>
      <c r="O78" s="241">
        <f t="shared" si="31"/>
        <v>6.2923410337890866</v>
      </c>
      <c r="P78" s="241">
        <f t="shared" si="31"/>
        <v>6.2165673298778765</v>
      </c>
      <c r="Q78" s="241">
        <f t="shared" si="31"/>
        <v>6.017739647480723</v>
      </c>
      <c r="R78" s="241">
        <f t="shared" si="31"/>
        <v>5.7529234419945032</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0.14029312920293291</v>
      </c>
      <c r="N79" s="184">
        <f t="shared" si="32"/>
        <v>0.26675249887830327</v>
      </c>
      <c r="O79" s="184">
        <f t="shared" si="32"/>
        <v>0.38854809020648201</v>
      </c>
      <c r="P79" s="184">
        <f t="shared" si="32"/>
        <v>0.25064346805949317</v>
      </c>
      <c r="Q79" s="184">
        <f t="shared" si="32"/>
        <v>0.1648755507938641</v>
      </c>
      <c r="R79" s="184">
        <f t="shared" si="32"/>
        <v>0.11505846883988506</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0.48516078577065935</v>
      </c>
      <c r="N80" s="184">
        <f xml:space="preserve"> (N78+N79) * N77</f>
        <v>0.46998140983164055</v>
      </c>
      <c r="O80" s="184">
        <f t="shared" si="33"/>
        <v>0.46432179411769209</v>
      </c>
      <c r="P80" s="184">
        <f t="shared" si="33"/>
        <v>0.44947115045664726</v>
      </c>
      <c r="Q80" s="184">
        <f t="shared" si="33"/>
        <v>0.42969175628008383</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InpR!$E$91</f>
        <v>RCV - CPI(H) + RPI wedge initial balance - nominal - WR</v>
      </c>
      <c r="F82" s="250">
        <f>InpR!$F$91</f>
        <v>6.8404376013101507</v>
      </c>
      <c r="G82" s="200" t="str">
        <f>InpR!$G$91</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6.8404376013101507</v>
      </c>
      <c r="N85" s="242">
        <f t="shared" si="34"/>
        <v>6.4955699447424236</v>
      </c>
      <c r="O85" s="242">
        <f t="shared" si="34"/>
        <v>6.2923410337890866</v>
      </c>
      <c r="P85" s="242">
        <f t="shared" si="34"/>
        <v>6.2165673298778765</v>
      </c>
      <c r="Q85" s="242">
        <f t="shared" si="34"/>
        <v>6.017739647480723</v>
      </c>
      <c r="R85" s="242">
        <f t="shared" si="34"/>
        <v>5.7529234419945032</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0.14029312920293291</v>
      </c>
      <c r="N86" s="242">
        <f t="shared" si="35"/>
        <v>0.26675249887830327</v>
      </c>
      <c r="O86" s="242">
        <f t="shared" si="35"/>
        <v>0.38854809020648201</v>
      </c>
      <c r="P86" s="242">
        <f t="shared" si="35"/>
        <v>0.25064346805949317</v>
      </c>
      <c r="Q86" s="242">
        <f t="shared" si="35"/>
        <v>0.1648755507938641</v>
      </c>
      <c r="R86" s="242">
        <f t="shared" si="35"/>
        <v>0.11505846883988506</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0.48516078577065935</v>
      </c>
      <c r="N87" s="242">
        <f t="shared" si="36"/>
        <v>0.46998140983164055</v>
      </c>
      <c r="O87" s="242">
        <f t="shared" si="36"/>
        <v>0.46432179411769209</v>
      </c>
      <c r="P87" s="242">
        <f t="shared" si="36"/>
        <v>0.44947115045664726</v>
      </c>
      <c r="Q87" s="242">
        <f t="shared" si="36"/>
        <v>0.42969175628008383</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6.8404376013101507</v>
      </c>
      <c r="M88" s="243">
        <f t="shared" si="37"/>
        <v>6.4955699447424236</v>
      </c>
      <c r="N88" s="243">
        <f t="shared" si="37"/>
        <v>6.2923410337890866</v>
      </c>
      <c r="O88" s="243">
        <f t="shared" si="37"/>
        <v>6.2165673298778765</v>
      </c>
      <c r="P88" s="243">
        <f t="shared" si="37"/>
        <v>6.017739647480723</v>
      </c>
      <c r="Q88" s="243">
        <f t="shared" si="37"/>
        <v>5.7529234419945032</v>
      </c>
      <c r="R88" s="243">
        <f t="shared" si="37"/>
        <v>5.8679819108343887</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6.8404376013101507</v>
      </c>
      <c r="N90" s="185">
        <f t="shared" si="38"/>
        <v>6.4955699447424236</v>
      </c>
      <c r="O90" s="185">
        <f t="shared" si="38"/>
        <v>6.2923410337890866</v>
      </c>
      <c r="P90" s="185">
        <f t="shared" si="38"/>
        <v>6.2165673298778765</v>
      </c>
      <c r="Q90" s="185">
        <f t="shared" si="38"/>
        <v>6.017739647480723</v>
      </c>
      <c r="R90" s="185">
        <f t="shared" si="38"/>
        <v>5.7529234419945032</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0.14029312920293291</v>
      </c>
      <c r="N91" s="242">
        <f t="shared" si="39"/>
        <v>0.26675249887830327</v>
      </c>
      <c r="O91" s="242">
        <f t="shared" si="39"/>
        <v>0.38854809020648201</v>
      </c>
      <c r="P91" s="242">
        <f t="shared" si="39"/>
        <v>0.25064346805949317</v>
      </c>
      <c r="Q91" s="242">
        <f t="shared" si="39"/>
        <v>0.1648755507938641</v>
      </c>
      <c r="R91" s="242">
        <f t="shared" si="39"/>
        <v>0.11505846883988506</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6.8404376013101507</v>
      </c>
      <c r="M92" s="185">
        <f t="shared" si="40"/>
        <v>6.4955699447424236</v>
      </c>
      <c r="N92" s="185">
        <f t="shared" si="40"/>
        <v>6.2923410337890866</v>
      </c>
      <c r="O92" s="185">
        <f t="shared" si="40"/>
        <v>6.2165673298778765</v>
      </c>
      <c r="P92" s="185">
        <f t="shared" si="40"/>
        <v>6.017739647480723</v>
      </c>
      <c r="Q92" s="185">
        <f t="shared" si="40"/>
        <v>5.7529234419945032</v>
      </c>
      <c r="R92" s="185">
        <f t="shared" si="40"/>
        <v>5.8679819108343887</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3.4202188006550753</v>
      </c>
      <c r="M93" s="185">
        <f xml:space="preserve"> ( (M90+M91) + M92) / 2</f>
        <v>6.7381503376277534</v>
      </c>
      <c r="N93" s="185">
        <f t="shared" ref="N93:P93" si="42" xml:space="preserve"> ( (N90+N91) + N92) / 2</f>
        <v>6.5273317387049072</v>
      </c>
      <c r="O93" s="185">
        <f t="shared" si="42"/>
        <v>6.4487282269367228</v>
      </c>
      <c r="P93" s="185">
        <f t="shared" si="42"/>
        <v>6.2424752227090465</v>
      </c>
      <c r="Q93" s="185">
        <f xml:space="preserve"> ( (Q90+Q91) + Q92) / 2</f>
        <v>5.9677693201345452</v>
      </c>
      <c r="R93" s="185">
        <f t="shared" ref="R93" si="43" xml:space="preserve"> ( (R90+R91) + R92) / 2</f>
        <v>5.8679819108343887</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InpR!E$105</f>
        <v>WACC on RCV - CPI(H) + RPI wedge bf and additions - WR</v>
      </c>
      <c r="F96" s="205">
        <f xml:space="preserve"> InpR!F$105</f>
        <v>0</v>
      </c>
      <c r="G96" s="223" t="str">
        <f xml:space="preserve"> InpR!G$105</f>
        <v>%</v>
      </c>
      <c r="H96" s="205">
        <f xml:space="preserve"> InpR!H$105</f>
        <v>0</v>
      </c>
      <c r="I96" s="205">
        <f xml:space="preserve"> InpR!I$105</f>
        <v>0</v>
      </c>
      <c r="J96" s="205">
        <f xml:space="preserve"> InpR!J$105</f>
        <v>0</v>
      </c>
      <c r="K96" s="205">
        <f xml:space="preserve"> InpR!K$105</f>
        <v>0</v>
      </c>
      <c r="L96" s="205">
        <f xml:space="preserve"> InpR!L$105</f>
        <v>0</v>
      </c>
      <c r="M96" s="205">
        <f xml:space="preserve"> InpR!M$105</f>
        <v>1.920357193840716E-2</v>
      </c>
      <c r="N96" s="205">
        <f xml:space="preserve"> InpR!N$105</f>
        <v>1.920357193840716E-2</v>
      </c>
      <c r="O96" s="205">
        <f xml:space="preserve"> InpR!O$105</f>
        <v>1.920357193840716E-2</v>
      </c>
      <c r="P96" s="205">
        <f xml:space="preserve"> InpR!P$105</f>
        <v>1.920357193840716E-2</v>
      </c>
      <c r="Q96" s="205">
        <f xml:space="preserve"> InpR!Q$105</f>
        <v>1.920357193840716E-2</v>
      </c>
      <c r="R96" s="205">
        <f xml:space="preserve"> InpR!R$105</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3.4202188006550753</v>
      </c>
      <c r="M98" s="184">
        <f t="shared" si="44"/>
        <v>6.7381503376277534</v>
      </c>
      <c r="N98" s="184">
        <f t="shared" si="44"/>
        <v>6.5273317387049072</v>
      </c>
      <c r="O98" s="184">
        <f t="shared" si="44"/>
        <v>6.4487282269367228</v>
      </c>
      <c r="P98" s="184">
        <f t="shared" si="44"/>
        <v>6.2424752227090465</v>
      </c>
      <c r="Q98" s="184">
        <f t="shared" si="44"/>
        <v>5.9677693201345452</v>
      </c>
      <c r="R98" s="184">
        <f t="shared" si="44"/>
        <v>5.8679819108343887</v>
      </c>
    </row>
    <row r="99" spans="1:26" x14ac:dyDescent="0.35">
      <c r="E99" s="7" t="s">
        <v>526</v>
      </c>
      <c r="F99" s="244"/>
      <c r="G99" s="184" t="s">
        <v>295</v>
      </c>
      <c r="H99" s="244"/>
      <c r="I99" s="244"/>
      <c r="J99" s="244">
        <f t="shared" ref="J99:K99" si="45">J96*J97*J98</f>
        <v>0</v>
      </c>
      <c r="K99" s="244">
        <f t="shared" si="45"/>
        <v>0</v>
      </c>
      <c r="L99" s="244">
        <f>L96*L97*L98</f>
        <v>0</v>
      </c>
      <c r="M99" s="244">
        <f>M96*M97*M98</f>
        <v>0.12939655474043707</v>
      </c>
      <c r="N99" s="244">
        <f t="shared" ref="N99:R99" si="46">N96*N97*N98</f>
        <v>0.12534808461006797</v>
      </c>
      <c r="O99" s="244">
        <f t="shared" si="46"/>
        <v>0.1238386164172162</v>
      </c>
      <c r="P99" s="244">
        <f t="shared" si="46"/>
        <v>0.11987782201301743</v>
      </c>
      <c r="Q99" s="244">
        <f t="shared" si="46"/>
        <v>0.11460248745102293</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6.8404376013101507</v>
      </c>
      <c r="M102" s="185">
        <f t="shared" si="47"/>
        <v>6.4955699447424236</v>
      </c>
      <c r="N102" s="185">
        <f t="shared" si="47"/>
        <v>6.2923410337890866</v>
      </c>
      <c r="O102" s="185">
        <f t="shared" si="47"/>
        <v>6.2165673298778765</v>
      </c>
      <c r="P102" s="185">
        <f t="shared" si="47"/>
        <v>6.017739647480723</v>
      </c>
      <c r="Q102" s="185">
        <f t="shared" si="47"/>
        <v>5.7529234419945032</v>
      </c>
      <c r="R102" s="185">
        <f t="shared" si="47"/>
        <v>5.8679819108343887</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5.7529234419945032</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0.48516078577065935</v>
      </c>
      <c r="N106" s="184">
        <f t="shared" si="49"/>
        <v>0.46998140983164055</v>
      </c>
      <c r="O106" s="184">
        <f t="shared" si="49"/>
        <v>0.46432179411769209</v>
      </c>
      <c r="P106" s="184">
        <f t="shared" si="49"/>
        <v>0.44947115045664726</v>
      </c>
      <c r="Q106" s="184">
        <f t="shared" si="49"/>
        <v>0.42969175628008383</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0.12939655474043707</v>
      </c>
      <c r="N107" s="184">
        <f t="shared" si="50"/>
        <v>0.12534808461006797</v>
      </c>
      <c r="O107" s="184">
        <f t="shared" si="50"/>
        <v>0.1238386164172162</v>
      </c>
      <c r="P107" s="184">
        <f t="shared" si="50"/>
        <v>0.11987782201301743</v>
      </c>
      <c r="Q107" s="184">
        <f t="shared" si="50"/>
        <v>0.11460248745102293</v>
      </c>
      <c r="R107" s="184">
        <f t="shared" si="50"/>
        <v>0</v>
      </c>
      <c r="S107" s="92"/>
      <c r="T107" s="92"/>
      <c r="U107" s="92"/>
      <c r="V107" s="92"/>
      <c r="W107" s="92"/>
      <c r="X107" s="92"/>
      <c r="Y107" s="92"/>
      <c r="Z107" s="92"/>
    </row>
    <row r="108" spans="1:26" x14ac:dyDescent="0.35">
      <c r="E108" s="7" t="s">
        <v>529</v>
      </c>
      <c r="F108" s="244"/>
      <c r="G108" s="184" t="str">
        <f t="shared" si="50"/>
        <v>£m</v>
      </c>
      <c r="H108" s="244">
        <f>SUM(J108:R108)</f>
        <v>2.9116904616884844</v>
      </c>
      <c r="I108" s="244"/>
      <c r="J108" s="244">
        <f t="shared" ref="J108:R108" si="51">SUM(J106:J107)</f>
        <v>0</v>
      </c>
      <c r="K108" s="244">
        <f t="shared" si="51"/>
        <v>0</v>
      </c>
      <c r="L108" s="244">
        <f t="shared" si="51"/>
        <v>0</v>
      </c>
      <c r="M108" s="244">
        <f t="shared" si="51"/>
        <v>0.61455734051109645</v>
      </c>
      <c r="N108" s="244">
        <f t="shared" si="51"/>
        <v>0.59532949444170846</v>
      </c>
      <c r="O108" s="244">
        <f t="shared" si="51"/>
        <v>0.58816041053490831</v>
      </c>
      <c r="P108" s="244">
        <f t="shared" si="51"/>
        <v>0.56934897246966465</v>
      </c>
      <c r="Q108" s="244">
        <f t="shared" si="51"/>
        <v>0.5442942437311068</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0.61681483923453118</v>
      </c>
      <c r="N114" s="184">
        <f t="shared" si="52"/>
        <v>0.59092792667173466</v>
      </c>
      <c r="O114" s="184">
        <f t="shared" si="52"/>
        <v>0.5671810017722414</v>
      </c>
      <c r="P114" s="184">
        <f t="shared" si="52"/>
        <v>0.54465030365784117</v>
      </c>
      <c r="Q114" s="184">
        <f t="shared" si="52"/>
        <v>0.52301461499533697</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2.9116904616884844</v>
      </c>
      <c r="I115" s="184">
        <f t="shared" si="53"/>
        <v>0</v>
      </c>
      <c r="J115" s="184">
        <f t="shared" si="53"/>
        <v>0</v>
      </c>
      <c r="K115" s="184">
        <f t="shared" si="53"/>
        <v>0</v>
      </c>
      <c r="L115" s="184">
        <f t="shared" si="53"/>
        <v>0</v>
      </c>
      <c r="M115" s="184">
        <f t="shared" si="53"/>
        <v>0.61455734051109645</v>
      </c>
      <c r="N115" s="184">
        <f t="shared" si="53"/>
        <v>0.59532949444170846</v>
      </c>
      <c r="O115" s="184">
        <f t="shared" si="53"/>
        <v>0.58816041053490831</v>
      </c>
      <c r="P115" s="184">
        <f t="shared" si="53"/>
        <v>0.56934897246966465</v>
      </c>
      <c r="Q115" s="184">
        <f t="shared" si="53"/>
        <v>0.5442942437311068</v>
      </c>
      <c r="R115" s="184">
        <f t="shared" si="53"/>
        <v>0</v>
      </c>
    </row>
    <row r="116" spans="1:26" s="184" customFormat="1" x14ac:dyDescent="0.35">
      <c r="A116" s="180"/>
      <c r="B116" s="181"/>
      <c r="C116" s="182"/>
      <c r="D116" s="183"/>
      <c r="E116" s="7" t="s">
        <v>532</v>
      </c>
      <c r="G116" s="184" t="str">
        <f t="shared" ref="G116" si="54" xml:space="preserve"> G$99</f>
        <v>£m</v>
      </c>
      <c r="H116" s="244">
        <f>SUM(J116:R116)</f>
        <v>6.9101775356799289E-2</v>
      </c>
      <c r="M116" s="184">
        <f>M115-M114</f>
        <v>-2.2574987234347255E-3</v>
      </c>
      <c r="N116" s="184">
        <f t="shared" ref="N116:Q116" si="55">N115-N114</f>
        <v>4.4015677699738021E-3</v>
      </c>
      <c r="O116" s="184">
        <f t="shared" si="55"/>
        <v>2.0979408762666907E-2</v>
      </c>
      <c r="P116" s="184">
        <f t="shared" si="55"/>
        <v>2.4698668811823477E-2</v>
      </c>
      <c r="Q116" s="184">
        <f t="shared" si="55"/>
        <v>2.1279628735769829E-2</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6.8404376013101507</v>
      </c>
      <c r="N128" s="342">
        <f t="shared" si="58"/>
        <v>6.5194306000330133</v>
      </c>
      <c r="O128" s="342">
        <f t="shared" si="58"/>
        <v>6.2458186193100547</v>
      </c>
      <c r="P128" s="342">
        <f t="shared" si="58"/>
        <v>5.9948252595546849</v>
      </c>
      <c r="Q128" s="342">
        <f t="shared" si="58"/>
        <v>5.7566868209441378</v>
      </c>
      <c r="R128" s="342">
        <f t="shared" si="58"/>
        <v>5.5280081936689518</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0.1659359613260814</v>
      </c>
      <c r="N130" s="246">
        <f t="shared" ref="N130:R130" si="61">N128*N129</f>
        <v>0.19289462222389636</v>
      </c>
      <c r="O130" s="246">
        <f t="shared" si="61"/>
        <v>0.19676629154935968</v>
      </c>
      <c r="P130" s="246">
        <f t="shared" si="61"/>
        <v>0.19183440830575407</v>
      </c>
      <c r="Q130" s="246">
        <f t="shared" si="61"/>
        <v>0.1842139782702113</v>
      </c>
      <c r="R130" s="246">
        <f t="shared" si="61"/>
        <v>0.16584024581006748</v>
      </c>
    </row>
    <row r="132" spans="1:16383" s="205" customFormat="1" x14ac:dyDescent="0.35">
      <c r="A132" s="201"/>
      <c r="B132" s="202"/>
      <c r="C132" s="203"/>
      <c r="D132" s="204"/>
      <c r="E132" s="37" t="str">
        <f xml:space="preserve"> InpR!E$98</f>
        <v>Run-off rate - CPI(H) + RPI wedge - active - WR</v>
      </c>
      <c r="F132" s="205">
        <f xml:space="preserve"> InpR!F$98</f>
        <v>0</v>
      </c>
      <c r="G132" s="223" t="str">
        <f xml:space="preserve"> InpR!G$98</f>
        <v>%</v>
      </c>
      <c r="H132" s="205">
        <f xml:space="preserve"> InpR!H$98</f>
        <v>0</v>
      </c>
      <c r="I132" s="205">
        <f xml:space="preserve"> InpR!I$98</f>
        <v>0</v>
      </c>
      <c r="J132" s="205">
        <f xml:space="preserve"> InpR!J$98</f>
        <v>0</v>
      </c>
      <c r="K132" s="205">
        <f xml:space="preserve"> InpR!K$98</f>
        <v>0</v>
      </c>
      <c r="L132" s="205">
        <f xml:space="preserve"> InpR!L$98</f>
        <v>0</v>
      </c>
      <c r="M132" s="205">
        <f xml:space="preserve"> InpR!M$98</f>
        <v>6.9500000000000006E-2</v>
      </c>
      <c r="N132" s="205">
        <f xml:space="preserve"> InpR!N$98</f>
        <v>6.9500000000000006E-2</v>
      </c>
      <c r="O132" s="205">
        <f xml:space="preserve"> InpR!O$98</f>
        <v>6.9500000000000006E-2</v>
      </c>
      <c r="P132" s="205">
        <f xml:space="preserve"> InpR!P$98</f>
        <v>6.9500000000000006E-2</v>
      </c>
      <c r="Q132" s="205">
        <f xml:space="preserve"> InpR!Q$98</f>
        <v>6.9500000000000006E-2</v>
      </c>
      <c r="R132" s="205">
        <f xml:space="preserve"> InpR!R$98</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6.8404376013101507</v>
      </c>
      <c r="N133" s="342">
        <f t="shared" si="62"/>
        <v>6.5194306000330133</v>
      </c>
      <c r="O133" s="342">
        <f t="shared" si="62"/>
        <v>6.2458186193100547</v>
      </c>
      <c r="P133" s="342">
        <f t="shared" si="62"/>
        <v>5.9948252595546849</v>
      </c>
      <c r="Q133" s="342">
        <f t="shared" si="62"/>
        <v>5.7566868209441378</v>
      </c>
      <c r="R133" s="342">
        <f t="shared" si="62"/>
        <v>5.5280081936689518</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0.1659359613260814</v>
      </c>
      <c r="N134" s="246">
        <f t="shared" si="63"/>
        <v>0.19289462222389636</v>
      </c>
      <c r="O134" s="246">
        <f t="shared" si="63"/>
        <v>0.19676629154935968</v>
      </c>
      <c r="P134" s="246">
        <f t="shared" si="63"/>
        <v>0.19183440830575407</v>
      </c>
      <c r="Q134" s="246">
        <f t="shared" si="63"/>
        <v>0.1842139782702113</v>
      </c>
      <c r="R134" s="246">
        <f t="shared" si="63"/>
        <v>0.16584024581006748</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0.48694296260321818</v>
      </c>
      <c r="N135" s="246">
        <f t="shared" ref="N135:R135" si="65" xml:space="preserve"> (N133+N134) * N132</f>
        <v>0.46650660294685525</v>
      </c>
      <c r="O135" s="246">
        <f t="shared" si="65"/>
        <v>0.44775965130472933</v>
      </c>
      <c r="P135" s="246">
        <f t="shared" si="65"/>
        <v>0.4299728469163005</v>
      </c>
      <c r="Q135" s="246">
        <f t="shared" si="65"/>
        <v>0.41289260554539731</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InpR!$E$91</f>
        <v>RCV - CPI(H) + RPI wedge initial balance - nominal - WR</v>
      </c>
      <c r="F137" s="250">
        <f>InpR!$F$91</f>
        <v>6.8404376013101507</v>
      </c>
      <c r="G137" s="200" t="str">
        <f>InpR!$G$91</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6.8404376013101507</v>
      </c>
      <c r="N140" s="242">
        <f t="shared" ref="N140" si="70" xml:space="preserve"> M143</f>
        <v>6.5194306000330133</v>
      </c>
      <c r="O140" s="242">
        <f t="shared" ref="O140" si="71" xml:space="preserve"> N143</f>
        <v>6.2458186193100547</v>
      </c>
      <c r="P140" s="242">
        <f t="shared" ref="P140" si="72" xml:space="preserve"> O143</f>
        <v>5.9948252595546849</v>
      </c>
      <c r="Q140" s="242">
        <f t="shared" ref="Q140" si="73" xml:space="preserve"> P143</f>
        <v>5.7566868209441378</v>
      </c>
      <c r="R140" s="242">
        <f t="shared" ref="R140" si="74" xml:space="preserve"> Q143</f>
        <v>5.5280081936689518</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0.1659359613260814</v>
      </c>
      <c r="N141" s="242">
        <f t="shared" si="75"/>
        <v>0.19289462222389636</v>
      </c>
      <c r="O141" s="242">
        <f t="shared" si="75"/>
        <v>0.19676629154935968</v>
      </c>
      <c r="P141" s="242">
        <f t="shared" si="75"/>
        <v>0.19183440830575407</v>
      </c>
      <c r="Q141" s="242">
        <f t="shared" si="75"/>
        <v>0.1842139782702113</v>
      </c>
      <c r="R141" s="242">
        <f t="shared" si="75"/>
        <v>0.16584024581006748</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0.48694296260321818</v>
      </c>
      <c r="N142" s="242">
        <f t="shared" si="76"/>
        <v>0.46650660294685525</v>
      </c>
      <c r="O142" s="242">
        <f t="shared" si="76"/>
        <v>0.44775965130472933</v>
      </c>
      <c r="P142" s="242">
        <f t="shared" si="76"/>
        <v>0.4299728469163005</v>
      </c>
      <c r="Q142" s="242">
        <f t="shared" si="76"/>
        <v>0.41289260554539731</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6.8404376013101507</v>
      </c>
      <c r="M143" s="243">
        <f t="shared" ref="M143:R143" si="78" xml:space="preserve"> IF( M138 = 1, $F137, M140 + M141 - M142)</f>
        <v>6.5194306000330133</v>
      </c>
      <c r="N143" s="243">
        <f t="shared" si="78"/>
        <v>6.2458186193100547</v>
      </c>
      <c r="O143" s="243">
        <f t="shared" si="78"/>
        <v>5.9948252595546849</v>
      </c>
      <c r="P143" s="243">
        <f t="shared" si="78"/>
        <v>5.7566868209441378</v>
      </c>
      <c r="Q143" s="243">
        <f t="shared" si="78"/>
        <v>5.5280081936689518</v>
      </c>
      <c r="R143" s="243">
        <f t="shared" si="78"/>
        <v>5.6938484394790194</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6.8404376013101507</v>
      </c>
      <c r="N145" s="185">
        <f t="shared" si="79"/>
        <v>6.5194306000330133</v>
      </c>
      <c r="O145" s="185">
        <f t="shared" si="79"/>
        <v>6.2458186193100547</v>
      </c>
      <c r="P145" s="185">
        <f t="shared" si="79"/>
        <v>5.9948252595546849</v>
      </c>
      <c r="Q145" s="185">
        <f t="shared" si="79"/>
        <v>5.7566868209441378</v>
      </c>
      <c r="R145" s="185">
        <f t="shared" si="79"/>
        <v>5.5280081936689518</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0.1659359613260814</v>
      </c>
      <c r="N146" s="185">
        <f t="shared" si="80"/>
        <v>0.19289462222389636</v>
      </c>
      <c r="O146" s="185">
        <f t="shared" si="80"/>
        <v>0.19676629154935968</v>
      </c>
      <c r="P146" s="185">
        <f t="shared" si="80"/>
        <v>0.19183440830575407</v>
      </c>
      <c r="Q146" s="185">
        <f t="shared" si="80"/>
        <v>0.1842139782702113</v>
      </c>
      <c r="R146" s="185">
        <f t="shared" si="80"/>
        <v>0.16584024581006748</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6.8404376013101507</v>
      </c>
      <c r="M147" s="185">
        <f t="shared" si="81"/>
        <v>6.5194306000330133</v>
      </c>
      <c r="N147" s="185">
        <f t="shared" si="81"/>
        <v>6.2458186193100547</v>
      </c>
      <c r="O147" s="185">
        <f t="shared" si="81"/>
        <v>5.9948252595546849</v>
      </c>
      <c r="P147" s="185">
        <f t="shared" si="81"/>
        <v>5.7566868209441378</v>
      </c>
      <c r="Q147" s="185">
        <f t="shared" si="81"/>
        <v>5.5280081936689518</v>
      </c>
      <c r="R147" s="185">
        <f t="shared" si="81"/>
        <v>5.6938484394790194</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3.4202188006550753</v>
      </c>
      <c r="M148" s="185">
        <f xml:space="preserve"> ( (M145+M146) + M147) / 2</f>
        <v>6.762902081334623</v>
      </c>
      <c r="N148" s="185">
        <f t="shared" ref="N148:R148" si="83" xml:space="preserve"> ( (N145+N146) + N147) / 2</f>
        <v>6.4790719207834826</v>
      </c>
      <c r="O148" s="185">
        <f t="shared" si="83"/>
        <v>6.2187050852070502</v>
      </c>
      <c r="P148" s="185">
        <f t="shared" si="83"/>
        <v>5.9716732444022878</v>
      </c>
      <c r="Q148" s="185">
        <f t="shared" si="83"/>
        <v>5.73445449644165</v>
      </c>
      <c r="R148" s="185">
        <f t="shared" si="83"/>
        <v>5.6938484394790194</v>
      </c>
    </row>
    <row r="150" spans="1:18" s="205" customFormat="1" x14ac:dyDescent="0.35">
      <c r="A150" s="201"/>
      <c r="B150" s="202"/>
      <c r="C150" s="203"/>
      <c r="D150" s="204"/>
      <c r="E150" s="205" t="str">
        <f xml:space="preserve"> InpR!E$105</f>
        <v>WACC on RCV - CPI(H) + RPI wedge bf and additions - WR</v>
      </c>
      <c r="F150" s="205">
        <f xml:space="preserve"> InpR!F$105</f>
        <v>0</v>
      </c>
      <c r="G150" s="223" t="str">
        <f xml:space="preserve"> InpR!G$105</f>
        <v>%</v>
      </c>
      <c r="H150" s="205">
        <f xml:space="preserve"> InpR!H$105</f>
        <v>0</v>
      </c>
      <c r="I150" s="205">
        <f xml:space="preserve"> InpR!I$105</f>
        <v>0</v>
      </c>
      <c r="J150" s="205">
        <f xml:space="preserve"> InpR!J$105</f>
        <v>0</v>
      </c>
      <c r="K150" s="205">
        <f xml:space="preserve"> InpR!K$105</f>
        <v>0</v>
      </c>
      <c r="L150" s="205">
        <f xml:space="preserve"> InpR!L$105</f>
        <v>0</v>
      </c>
      <c r="M150" s="205">
        <f xml:space="preserve"> InpR!M$105</f>
        <v>1.920357193840716E-2</v>
      </c>
      <c r="N150" s="205">
        <f xml:space="preserve"> InpR!N$105</f>
        <v>1.920357193840716E-2</v>
      </c>
      <c r="O150" s="205">
        <f xml:space="preserve"> InpR!O$105</f>
        <v>1.920357193840716E-2</v>
      </c>
      <c r="P150" s="205">
        <f xml:space="preserve"> InpR!P$105</f>
        <v>1.920357193840716E-2</v>
      </c>
      <c r="Q150" s="205">
        <f xml:space="preserve"> InpR!Q$105</f>
        <v>1.920357193840716E-2</v>
      </c>
      <c r="R150" s="205">
        <f xml:space="preserve"> InpR!R$105</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3.4202188006550753</v>
      </c>
      <c r="M152" s="185">
        <f t="shared" si="84"/>
        <v>6.762902081334623</v>
      </c>
      <c r="N152" s="185">
        <f t="shared" si="84"/>
        <v>6.4790719207834826</v>
      </c>
      <c r="O152" s="185">
        <f t="shared" si="84"/>
        <v>6.2187050852070502</v>
      </c>
      <c r="P152" s="185">
        <f t="shared" si="84"/>
        <v>5.9716732444022878</v>
      </c>
      <c r="Q152" s="185">
        <f t="shared" si="84"/>
        <v>5.73445449644165</v>
      </c>
      <c r="R152" s="185">
        <f t="shared" si="84"/>
        <v>5.6938484394790194</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0.12987187663131294</v>
      </c>
      <c r="N153" s="246">
        <f t="shared" si="86"/>
        <v>0.12442132372487946</v>
      </c>
      <c r="O153" s="246">
        <f t="shared" si="86"/>
        <v>0.11942135046751201</v>
      </c>
      <c r="P153" s="246">
        <f t="shared" si="86"/>
        <v>0.11467745674154062</v>
      </c>
      <c r="Q153" s="246">
        <f t="shared" si="86"/>
        <v>0.11012200944993963</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0.48694296260321818</v>
      </c>
      <c r="N155" s="185">
        <f t="shared" si="87"/>
        <v>0.46650660294685525</v>
      </c>
      <c r="O155" s="185">
        <f t="shared" si="87"/>
        <v>0.44775965130472933</v>
      </c>
      <c r="P155" s="185">
        <f t="shared" si="87"/>
        <v>0.4299728469163005</v>
      </c>
      <c r="Q155" s="185">
        <f t="shared" si="87"/>
        <v>0.41289260554539731</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0.12987187663131294</v>
      </c>
      <c r="N156" s="185">
        <f t="shared" si="88"/>
        <v>0.12442132372487946</v>
      </c>
      <c r="O156" s="185">
        <f t="shared" si="88"/>
        <v>0.11942135046751201</v>
      </c>
      <c r="P156" s="185">
        <f t="shared" si="88"/>
        <v>0.11467745674154062</v>
      </c>
      <c r="Q156" s="185">
        <f t="shared" si="88"/>
        <v>0.11012200944993963</v>
      </c>
      <c r="R156" s="185">
        <f t="shared" si="88"/>
        <v>0</v>
      </c>
    </row>
    <row r="157" spans="1:18" x14ac:dyDescent="0.35">
      <c r="C157" s="276"/>
      <c r="E157" s="7" t="s">
        <v>544</v>
      </c>
      <c r="F157" s="244"/>
      <c r="G157" s="184" t="str">
        <f t="shared" ref="G157" si="89">G$270</f>
        <v>£m</v>
      </c>
      <c r="H157" s="244">
        <f>SUM(J157:R157)</f>
        <v>2.8425886863316858</v>
      </c>
      <c r="I157" s="244"/>
      <c r="J157" s="244">
        <f t="shared" ref="J157:K157" si="90">SUM(J155:J156)</f>
        <v>0</v>
      </c>
      <c r="K157" s="244">
        <f t="shared" si="90"/>
        <v>0</v>
      </c>
      <c r="L157" s="244">
        <f>SUM(L155:L156)</f>
        <v>0</v>
      </c>
      <c r="M157" s="244">
        <f t="shared" ref="M157:R157" si="91">SUM(M155:M156)</f>
        <v>0.61681483923453118</v>
      </c>
      <c r="N157" s="244">
        <f t="shared" si="91"/>
        <v>0.59092792667173466</v>
      </c>
      <c r="O157" s="244">
        <f t="shared" si="91"/>
        <v>0.5671810017722414</v>
      </c>
      <c r="P157" s="244">
        <f t="shared" si="91"/>
        <v>0.54465030365784117</v>
      </c>
      <c r="Q157" s="244">
        <f t="shared" si="91"/>
        <v>0.52301461499533697</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2.8425886863316858</v>
      </c>
      <c r="I159" s="244">
        <f t="shared" si="92"/>
        <v>0</v>
      </c>
      <c r="J159" s="244">
        <f t="shared" si="92"/>
        <v>0</v>
      </c>
      <c r="K159" s="244">
        <f t="shared" si="92"/>
        <v>0</v>
      </c>
      <c r="L159" s="244">
        <f t="shared" si="92"/>
        <v>0</v>
      </c>
      <c r="M159" s="244">
        <f t="shared" si="92"/>
        <v>0.61681483923453118</v>
      </c>
      <c r="N159" s="244">
        <f t="shared" si="92"/>
        <v>0.59092792667173466</v>
      </c>
      <c r="O159" s="244">
        <f t="shared" si="92"/>
        <v>0.5671810017722414</v>
      </c>
      <c r="P159" s="244">
        <f t="shared" si="92"/>
        <v>0.54465030365784117</v>
      </c>
      <c r="Q159" s="244">
        <f t="shared" si="92"/>
        <v>0.52301461499533697</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2.9116904616884844</v>
      </c>
      <c r="I160" s="184">
        <f t="shared" si="93"/>
        <v>0</v>
      </c>
      <c r="J160" s="184">
        <f t="shared" si="93"/>
        <v>0</v>
      </c>
      <c r="K160" s="184">
        <f t="shared" si="93"/>
        <v>0</v>
      </c>
      <c r="L160" s="184">
        <f t="shared" si="93"/>
        <v>0</v>
      </c>
      <c r="M160" s="184">
        <f t="shared" si="93"/>
        <v>0.61455734051109645</v>
      </c>
      <c r="N160" s="184">
        <f t="shared" si="93"/>
        <v>0.59532949444170846</v>
      </c>
      <c r="O160" s="184">
        <f t="shared" si="93"/>
        <v>0.58816041053490831</v>
      </c>
      <c r="P160" s="184">
        <f t="shared" si="93"/>
        <v>0.56934897246966465</v>
      </c>
      <c r="Q160" s="184">
        <f t="shared" si="93"/>
        <v>0.5442942437311068</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6.9101775356799289E-2</v>
      </c>
      <c r="J161" s="185">
        <f t="shared" ref="J161:K161" si="95">J160-J159</f>
        <v>0</v>
      </c>
      <c r="K161" s="185">
        <f t="shared" si="95"/>
        <v>0</v>
      </c>
      <c r="L161" s="185">
        <f>L160-L159</f>
        <v>0</v>
      </c>
      <c r="M161" s="185">
        <f>M160-M159</f>
        <v>-2.2574987234347255E-3</v>
      </c>
      <c r="N161" s="185">
        <f t="shared" ref="N161:R161" si="96">N160-N159</f>
        <v>4.4015677699738021E-3</v>
      </c>
      <c r="O161" s="185">
        <f t="shared" si="96"/>
        <v>2.0979408762666907E-2</v>
      </c>
      <c r="P161" s="185">
        <f t="shared" si="96"/>
        <v>2.4698668811823477E-2</v>
      </c>
      <c r="Q161" s="185">
        <f t="shared" si="96"/>
        <v>2.1279628735769829E-2</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6.9101775356799289E-2</v>
      </c>
      <c r="I163" s="185">
        <f t="shared" si="97"/>
        <v>0</v>
      </c>
      <c r="J163" s="185">
        <f t="shared" si="97"/>
        <v>0</v>
      </c>
      <c r="K163" s="185">
        <f t="shared" si="97"/>
        <v>0</v>
      </c>
      <c r="L163" s="185">
        <f t="shared" si="97"/>
        <v>0</v>
      </c>
      <c r="M163" s="185">
        <f t="shared" si="97"/>
        <v>-2.2574987234347255E-3</v>
      </c>
      <c r="N163" s="185">
        <f t="shared" si="97"/>
        <v>4.4015677699738021E-3</v>
      </c>
      <c r="O163" s="185">
        <f t="shared" si="97"/>
        <v>2.0979408762666907E-2</v>
      </c>
      <c r="P163" s="185">
        <f t="shared" si="97"/>
        <v>2.4698668811823477E-2</v>
      </c>
      <c r="Q163" s="185">
        <f t="shared" si="97"/>
        <v>2.1279628735769829E-2</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6.9101775356799289E-2</v>
      </c>
      <c r="I164" s="248">
        <f t="shared" si="98"/>
        <v>0</v>
      </c>
      <c r="J164" s="248">
        <f t="shared" si="98"/>
        <v>0</v>
      </c>
      <c r="K164" s="248">
        <f t="shared" si="98"/>
        <v>0</v>
      </c>
      <c r="L164" s="248">
        <f t="shared" si="98"/>
        <v>0</v>
      </c>
      <c r="M164" s="248">
        <f t="shared" si="98"/>
        <v>-2.2574987234347255E-3</v>
      </c>
      <c r="N164" s="248">
        <f t="shared" si="98"/>
        <v>4.4015677699738021E-3</v>
      </c>
      <c r="O164" s="248">
        <f t="shared" si="98"/>
        <v>2.0979408762666907E-2</v>
      </c>
      <c r="P164" s="248">
        <f t="shared" si="98"/>
        <v>2.4698668811823477E-2</v>
      </c>
      <c r="Q164" s="248">
        <f t="shared" si="98"/>
        <v>2.1279628735769829E-2</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6.8404376013101507</v>
      </c>
      <c r="M169" s="185">
        <f t="shared" si="101"/>
        <v>6.5194306000330133</v>
      </c>
      <c r="N169" s="185">
        <f t="shared" si="101"/>
        <v>6.2458186193100547</v>
      </c>
      <c r="O169" s="185">
        <f t="shared" si="101"/>
        <v>5.9948252595546849</v>
      </c>
      <c r="P169" s="185">
        <f t="shared" si="101"/>
        <v>5.7566868209441378</v>
      </c>
      <c r="Q169" s="185">
        <f t="shared" si="101"/>
        <v>5.5280081936689518</v>
      </c>
      <c r="R169" s="185">
        <f t="shared" si="101"/>
        <v>5.6938484394790194</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6.8404376013101507</v>
      </c>
      <c r="M170" s="185">
        <f t="shared" si="102"/>
        <v>6.4955699447424236</v>
      </c>
      <c r="N170" s="185">
        <f t="shared" si="102"/>
        <v>6.2923410337890866</v>
      </c>
      <c r="O170" s="185">
        <f t="shared" si="102"/>
        <v>6.2165673298778765</v>
      </c>
      <c r="P170" s="185">
        <f t="shared" si="102"/>
        <v>6.017739647480723</v>
      </c>
      <c r="Q170" s="185">
        <f t="shared" si="102"/>
        <v>5.7529234419945032</v>
      </c>
      <c r="R170" s="185">
        <f t="shared" si="102"/>
        <v>5.8679819108343887</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6.5672219892756498</v>
      </c>
      <c r="M172" s="184">
        <f t="shared" si="103"/>
        <v>6.1373111840792456</v>
      </c>
      <c r="N172" s="184">
        <f t="shared" si="103"/>
        <v>5.7642100552164459</v>
      </c>
      <c r="O172" s="184">
        <f t="shared" si="103"/>
        <v>5.4200967406977103</v>
      </c>
      <c r="P172" s="184">
        <f t="shared" si="103"/>
        <v>5.097736354329319</v>
      </c>
      <c r="Q172" s="184">
        <f t="shared" si="103"/>
        <v>4.7945483598334313</v>
      </c>
      <c r="R172" s="184">
        <f t="shared" si="103"/>
        <v>4.8415537359102334</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6.5672219892756498</v>
      </c>
      <c r="M173" s="184">
        <f t="shared" si="104"/>
        <v>6.1148490588479936</v>
      </c>
      <c r="N173" s="184">
        <f t="shared" si="104"/>
        <v>5.8071451748025167</v>
      </c>
      <c r="O173" s="184">
        <f t="shared" si="104"/>
        <v>5.6205802278049841</v>
      </c>
      <c r="P173" s="184">
        <f t="shared" si="104"/>
        <v>5.3289072562089039</v>
      </c>
      <c r="Q173" s="184">
        <f t="shared" si="104"/>
        <v>4.9896217021985567</v>
      </c>
      <c r="R173" s="184">
        <f t="shared" si="104"/>
        <v>4.9896217021985576</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-2.2462125231252017E-2</v>
      </c>
      <c r="N174" s="185">
        <f t="shared" si="105"/>
        <v>4.2935119586070769E-2</v>
      </c>
      <c r="O174" s="185">
        <f t="shared" si="105"/>
        <v>0.20048348710727382</v>
      </c>
      <c r="P174" s="185">
        <f t="shared" si="105"/>
        <v>0.23117090187958489</v>
      </c>
      <c r="Q174" s="185">
        <f t="shared" si="105"/>
        <v>0.19507334236512541</v>
      </c>
      <c r="R174" s="185">
        <f t="shared" si="105"/>
        <v>0.14806796628832419</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-2.2462125231252017E-2</v>
      </c>
      <c r="N176" s="185">
        <f t="shared" si="106"/>
        <v>4.2935119586070769E-2</v>
      </c>
      <c r="O176" s="185">
        <f t="shared" si="106"/>
        <v>0.20048348710727382</v>
      </c>
      <c r="P176" s="185">
        <f t="shared" si="106"/>
        <v>0.23117090187958489</v>
      </c>
      <c r="Q176" s="185">
        <f t="shared" si="106"/>
        <v>0.19507334236512541</v>
      </c>
      <c r="R176" s="185">
        <f t="shared" si="106"/>
        <v>0.14806796628832419</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551</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0.19507334236512541</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0.48694296260321818</v>
      </c>
      <c r="N182" s="184">
        <f t="shared" si="109"/>
        <v>0.46650660294685525</v>
      </c>
      <c r="O182" s="184">
        <f t="shared" si="109"/>
        <v>0.44775965130472933</v>
      </c>
      <c r="P182" s="184">
        <f t="shared" si="109"/>
        <v>0.4299728469163005</v>
      </c>
      <c r="Q182" s="184">
        <f t="shared" si="109"/>
        <v>0.41289260554539731</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0.12987187663131294</v>
      </c>
      <c r="N183" s="184">
        <f t="shared" si="110"/>
        <v>0.12442132372487946</v>
      </c>
      <c r="O183" s="184">
        <f t="shared" si="110"/>
        <v>0.11942135046751201</v>
      </c>
      <c r="P183" s="184">
        <f t="shared" si="110"/>
        <v>0.11467745674154062</v>
      </c>
      <c r="Q183" s="184">
        <f t="shared" si="110"/>
        <v>0.11012200944993963</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2.8425886863316858</v>
      </c>
      <c r="I184" s="184">
        <f t="shared" si="111"/>
        <v>0</v>
      </c>
      <c r="J184" s="184">
        <f t="shared" si="111"/>
        <v>0</v>
      </c>
      <c r="K184" s="184">
        <f t="shared" si="111"/>
        <v>0</v>
      </c>
      <c r="L184" s="184">
        <f t="shared" si="111"/>
        <v>0</v>
      </c>
      <c r="M184" s="184">
        <f t="shared" si="111"/>
        <v>0.61681483923453118</v>
      </c>
      <c r="N184" s="184">
        <f t="shared" si="111"/>
        <v>0.59092792667173466</v>
      </c>
      <c r="O184" s="184">
        <f t="shared" si="111"/>
        <v>0.5671810017722414</v>
      </c>
      <c r="P184" s="184">
        <f t="shared" si="111"/>
        <v>0.54465030365784117</v>
      </c>
      <c r="Q184" s="184">
        <f t="shared" si="111"/>
        <v>0.52301461499533697</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0.48516078577065935</v>
      </c>
      <c r="N185" s="184">
        <f t="shared" si="112"/>
        <v>0.46998140983164055</v>
      </c>
      <c r="O185" s="184">
        <f t="shared" si="112"/>
        <v>0.46432179411769209</v>
      </c>
      <c r="P185" s="184">
        <f t="shared" si="112"/>
        <v>0.44947115045664726</v>
      </c>
      <c r="Q185" s="184">
        <f t="shared" si="112"/>
        <v>0.42969175628008383</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0.12939655474043707</v>
      </c>
      <c r="N186" s="184">
        <f t="shared" si="113"/>
        <v>0.12534808461006797</v>
      </c>
      <c r="O186" s="184">
        <f t="shared" si="113"/>
        <v>0.1238386164172162</v>
      </c>
      <c r="P186" s="184">
        <f t="shared" si="113"/>
        <v>0.11987782201301743</v>
      </c>
      <c r="Q186" s="184">
        <f t="shared" si="113"/>
        <v>0.11460248745102293</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2.9116904616884844</v>
      </c>
      <c r="I187" s="184">
        <f t="shared" si="114"/>
        <v>0</v>
      </c>
      <c r="J187" s="184">
        <f t="shared" si="114"/>
        <v>0</v>
      </c>
      <c r="K187" s="184">
        <f t="shared" si="114"/>
        <v>0</v>
      </c>
      <c r="L187" s="184">
        <f t="shared" si="114"/>
        <v>0</v>
      </c>
      <c r="M187" s="184">
        <f t="shared" si="114"/>
        <v>0.61455734051109645</v>
      </c>
      <c r="N187" s="184">
        <f t="shared" si="114"/>
        <v>0.59532949444170846</v>
      </c>
      <c r="O187" s="184">
        <f t="shared" si="114"/>
        <v>0.58816041053490831</v>
      </c>
      <c r="P187" s="184">
        <f t="shared" si="114"/>
        <v>0.56934897246966465</v>
      </c>
      <c r="Q187" s="184">
        <f t="shared" si="114"/>
        <v>0.5442942437311068</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2.0326343226693746</v>
      </c>
      <c r="I189" s="184"/>
      <c r="J189" s="184">
        <f t="shared" ref="J189:R189" si="118" xml:space="preserve"> IF(J$279 = 0, 0, J182 / J$279)</f>
        <v>0</v>
      </c>
      <c r="K189" s="184">
        <f t="shared" si="118"/>
        <v>0</v>
      </c>
      <c r="L189" s="184">
        <f t="shared" si="118"/>
        <v>0</v>
      </c>
      <c r="M189" s="185">
        <f t="shared" si="118"/>
        <v>0.45840207124503773</v>
      </c>
      <c r="N189" s="184">
        <f t="shared" si="118"/>
        <v>0.43053476500541971</v>
      </c>
      <c r="O189" s="184">
        <f t="shared" si="118"/>
        <v>0.40483258837022124</v>
      </c>
      <c r="P189" s="184">
        <f t="shared" si="118"/>
        <v>0.38075516026425332</v>
      </c>
      <c r="Q189" s="184">
        <f t="shared" si="118"/>
        <v>0.35810973778444227</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0.5421210578319684</v>
      </c>
      <c r="I190" s="184"/>
      <c r="J190" s="184">
        <f t="shared" ref="J190:R190" si="119" xml:space="preserve"> IF(J$279 = 0, 0, J183 / J$279)</f>
        <v>0</v>
      </c>
      <c r="K190" s="184">
        <f t="shared" si="119"/>
        <v>0</v>
      </c>
      <c r="L190" s="184">
        <f t="shared" si="119"/>
        <v>0</v>
      </c>
      <c r="M190" s="185">
        <f t="shared" si="119"/>
        <v>0.12225977540779108</v>
      </c>
      <c r="N190" s="184">
        <f t="shared" si="119"/>
        <v>0.11482732512932234</v>
      </c>
      <c r="O190" s="184">
        <f t="shared" si="119"/>
        <v>0.10797233354000421</v>
      </c>
      <c r="P190" s="184">
        <f t="shared" si="119"/>
        <v>0.10155067635892369</v>
      </c>
      <c r="Q190" s="184">
        <f t="shared" si="119"/>
        <v>9.5510947395927179E-2</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2.574755380501343</v>
      </c>
      <c r="I191" s="184"/>
      <c r="J191" s="184">
        <f t="shared" ref="J191:R191" si="120" xml:space="preserve"> IF(J$279 = 0, 0, J184 / J$279)</f>
        <v>0</v>
      </c>
      <c r="K191" s="184">
        <f t="shared" si="120"/>
        <v>0</v>
      </c>
      <c r="L191" s="184">
        <f t="shared" si="120"/>
        <v>0</v>
      </c>
      <c r="M191" s="185">
        <f t="shared" si="120"/>
        <v>0.58066184665282883</v>
      </c>
      <c r="N191" s="184">
        <f t="shared" si="120"/>
        <v>0.54536209013474202</v>
      </c>
      <c r="O191" s="184">
        <f t="shared" si="120"/>
        <v>0.51280492191022553</v>
      </c>
      <c r="P191" s="184">
        <f t="shared" si="120"/>
        <v>0.48230583662317705</v>
      </c>
      <c r="Q191" s="184">
        <f t="shared" si="120"/>
        <v>0.45362068518036947</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2.0809744091138906</v>
      </c>
      <c r="I192" s="184"/>
      <c r="J192" s="184">
        <f t="shared" ref="J192:R192" si="121" xml:space="preserve"> IF(J$279 = 0, 0, J185 / J$279)</f>
        <v>0</v>
      </c>
      <c r="K192" s="184">
        <f t="shared" si="121"/>
        <v>0</v>
      </c>
      <c r="L192" s="184">
        <f t="shared" si="121"/>
        <v>0</v>
      </c>
      <c r="M192" s="185">
        <f t="shared" si="121"/>
        <v>0.45672435205796413</v>
      </c>
      <c r="N192" s="184">
        <f t="shared" si="121"/>
        <v>0.4337416331529016</v>
      </c>
      <c r="O192" s="184">
        <f t="shared" si="121"/>
        <v>0.41980690578446689</v>
      </c>
      <c r="P192" s="184">
        <f t="shared" si="121"/>
        <v>0.39802155218325502</v>
      </c>
      <c r="Q192" s="184">
        <f t="shared" si="121"/>
        <v>0.37267996593530328</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0.55501377469044144</v>
      </c>
      <c r="I193" s="184"/>
      <c r="J193" s="184">
        <f t="shared" ref="J193:R193" si="122" xml:space="preserve"> IF(J$279 = 0, 0, J186 / J$279)</f>
        <v>0</v>
      </c>
      <c r="K193" s="184">
        <f t="shared" si="122"/>
        <v>0</v>
      </c>
      <c r="L193" s="184">
        <f t="shared" si="122"/>
        <v>0</v>
      </c>
      <c r="M193" s="185">
        <f t="shared" si="122"/>
        <v>0.12181231326947253</v>
      </c>
      <c r="N193" s="184">
        <f t="shared" si="122"/>
        <v>0.11568262444856113</v>
      </c>
      <c r="O193" s="184">
        <f t="shared" si="122"/>
        <v>0.11196611279797798</v>
      </c>
      <c r="P193" s="184">
        <f t="shared" si="122"/>
        <v>0.10615577160290141</v>
      </c>
      <c r="Q193" s="184">
        <f t="shared" si="122"/>
        <v>9.9396952571528432E-2</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2.6359881838043324</v>
      </c>
      <c r="I194" s="184"/>
      <c r="J194" s="184">
        <f t="shared" ref="J194:R194" si="123" xml:space="preserve"> IF(J$279 = 0, 0, J187 / J$279)</f>
        <v>0</v>
      </c>
      <c r="K194" s="184">
        <f t="shared" si="123"/>
        <v>0</v>
      </c>
      <c r="L194" s="184">
        <f t="shared" si="123"/>
        <v>0</v>
      </c>
      <c r="M194" s="185">
        <f t="shared" si="123"/>
        <v>0.57853666532743664</v>
      </c>
      <c r="N194" s="184">
        <f t="shared" si="123"/>
        <v>0.54942425760146263</v>
      </c>
      <c r="O194" s="184">
        <f t="shared" si="123"/>
        <v>0.53177301858244486</v>
      </c>
      <c r="P194" s="184">
        <f t="shared" si="123"/>
        <v>0.50417732378615643</v>
      </c>
      <c r="Q194" s="184">
        <f t="shared" si="123"/>
        <v>0.47207691850683176</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2.0326343226693746</v>
      </c>
      <c r="I196" s="184">
        <f t="shared" si="124"/>
        <v>0</v>
      </c>
      <c r="J196" s="184">
        <f t="shared" si="124"/>
        <v>0</v>
      </c>
      <c r="K196" s="184">
        <f t="shared" si="124"/>
        <v>0</v>
      </c>
      <c r="L196" s="184">
        <f t="shared" si="124"/>
        <v>0</v>
      </c>
      <c r="M196" s="185">
        <f t="shared" si="124"/>
        <v>0.45840207124503773</v>
      </c>
      <c r="N196" s="184">
        <f t="shared" si="124"/>
        <v>0.43053476500541971</v>
      </c>
      <c r="O196" s="184">
        <f t="shared" si="124"/>
        <v>0.40483258837022124</v>
      </c>
      <c r="P196" s="184">
        <f t="shared" si="124"/>
        <v>0.38075516026425332</v>
      </c>
      <c r="Q196" s="184">
        <f t="shared" si="124"/>
        <v>0.35810973778444227</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2.0809744091138906</v>
      </c>
      <c r="I197" s="184">
        <f t="shared" si="125"/>
        <v>0</v>
      </c>
      <c r="J197" s="184">
        <f t="shared" si="125"/>
        <v>0</v>
      </c>
      <c r="K197" s="184">
        <f t="shared" si="125"/>
        <v>0</v>
      </c>
      <c r="L197" s="184">
        <f t="shared" si="125"/>
        <v>0</v>
      </c>
      <c r="M197" s="185">
        <f t="shared" si="125"/>
        <v>0.45672435205796413</v>
      </c>
      <c r="N197" s="184">
        <f t="shared" si="125"/>
        <v>0.4337416331529016</v>
      </c>
      <c r="O197" s="184">
        <f t="shared" si="125"/>
        <v>0.41980690578446689</v>
      </c>
      <c r="P197" s="184">
        <f t="shared" si="125"/>
        <v>0.39802155218325502</v>
      </c>
      <c r="Q197" s="184">
        <f t="shared" si="125"/>
        <v>0.37267996593530328</v>
      </c>
      <c r="R197" s="184">
        <f t="shared" si="125"/>
        <v>0</v>
      </c>
      <c r="S197" s="92"/>
      <c r="T197" s="92"/>
      <c r="U197" s="92"/>
      <c r="V197" s="92"/>
      <c r="W197" s="92"/>
      <c r="X197" s="92"/>
      <c r="Y197" s="92"/>
      <c r="Z197" s="92"/>
    </row>
    <row r="198" spans="1:26" x14ac:dyDescent="0.35">
      <c r="C198" s="276"/>
      <c r="E198" s="7" t="s">
        <v>553</v>
      </c>
      <c r="G198" s="7" t="s">
        <v>295</v>
      </c>
      <c r="H198" s="185">
        <f xml:space="preserve"> SUM(J198:R198)</f>
        <v>4.834008644451665E-2</v>
      </c>
      <c r="I198" s="185"/>
      <c r="J198" s="184">
        <f t="shared" ref="J198:K198" si="126">J197-J196</f>
        <v>0</v>
      </c>
      <c r="K198" s="184">
        <f t="shared" si="126"/>
        <v>0</v>
      </c>
      <c r="L198" s="184">
        <f>L197-L196</f>
        <v>0</v>
      </c>
      <c r="M198" s="185">
        <f>M197-M196</f>
        <v>-1.6777191870736008E-3</v>
      </c>
      <c r="N198" s="184">
        <f t="shared" ref="N198:R198" si="127">N197-N196</f>
        <v>3.2068681474818894E-3</v>
      </c>
      <c r="O198" s="184">
        <f t="shared" si="127"/>
        <v>1.4974317414245653E-2</v>
      </c>
      <c r="P198" s="184">
        <f t="shared" si="127"/>
        <v>1.72663919190017E-2</v>
      </c>
      <c r="Q198" s="184">
        <f t="shared" si="127"/>
        <v>1.4570228150861009E-2</v>
      </c>
      <c r="R198" s="184">
        <f t="shared" si="127"/>
        <v>0</v>
      </c>
    </row>
    <row r="200" spans="1:26" x14ac:dyDescent="0.35">
      <c r="C200" s="276"/>
      <c r="E200" s="7" t="str">
        <f>E$190</f>
        <v>True up Nominal return- real</v>
      </c>
      <c r="F200" s="7">
        <f t="shared" ref="F200:R200" si="128">F$190</f>
        <v>0</v>
      </c>
      <c r="G200" s="7" t="str">
        <f t="shared" si="128"/>
        <v>£m</v>
      </c>
      <c r="H200" s="185">
        <f t="shared" si="128"/>
        <v>0.5421210578319684</v>
      </c>
      <c r="I200" s="185">
        <f t="shared" si="128"/>
        <v>0</v>
      </c>
      <c r="J200" s="184">
        <f t="shared" si="128"/>
        <v>0</v>
      </c>
      <c r="K200" s="184">
        <f t="shared" si="128"/>
        <v>0</v>
      </c>
      <c r="L200" s="184">
        <f t="shared" si="128"/>
        <v>0</v>
      </c>
      <c r="M200" s="185">
        <f t="shared" si="128"/>
        <v>0.12225977540779108</v>
      </c>
      <c r="N200" s="184">
        <f t="shared" si="128"/>
        <v>0.11482732512932234</v>
      </c>
      <c r="O200" s="184">
        <f t="shared" si="128"/>
        <v>0.10797233354000421</v>
      </c>
      <c r="P200" s="184">
        <f t="shared" si="128"/>
        <v>0.10155067635892369</v>
      </c>
      <c r="Q200" s="184">
        <f t="shared" si="128"/>
        <v>9.5510947395927179E-2</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0.55501377469044144</v>
      </c>
      <c r="I201" s="185">
        <f t="shared" si="129"/>
        <v>0</v>
      </c>
      <c r="J201" s="184">
        <f t="shared" si="129"/>
        <v>0</v>
      </c>
      <c r="K201" s="184">
        <f t="shared" si="129"/>
        <v>0</v>
      </c>
      <c r="L201" s="184">
        <f t="shared" si="129"/>
        <v>0</v>
      </c>
      <c r="M201" s="185">
        <f t="shared" si="129"/>
        <v>0.12181231326947253</v>
      </c>
      <c r="N201" s="184">
        <f t="shared" si="129"/>
        <v>0.11568262444856113</v>
      </c>
      <c r="O201" s="184">
        <f t="shared" si="129"/>
        <v>0.11196611279797798</v>
      </c>
      <c r="P201" s="184">
        <f t="shared" si="129"/>
        <v>0.10615577160290141</v>
      </c>
      <c r="Q201" s="184">
        <f t="shared" si="129"/>
        <v>9.9396952571528432E-2</v>
      </c>
      <c r="R201" s="184">
        <f t="shared" si="129"/>
        <v>0</v>
      </c>
    </row>
    <row r="202" spans="1:26" x14ac:dyDescent="0.35">
      <c r="C202" s="276"/>
      <c r="E202" s="7" t="s">
        <v>554</v>
      </c>
      <c r="G202" s="7" t="s">
        <v>295</v>
      </c>
      <c r="H202" s="185">
        <f xml:space="preserve"> SUM(J202:R202)</f>
        <v>1.2892716858472986E-2</v>
      </c>
      <c r="I202" s="185"/>
      <c r="J202" s="184">
        <f t="shared" ref="J202:K202" si="130">J201-J200</f>
        <v>0</v>
      </c>
      <c r="K202" s="184">
        <f t="shared" si="130"/>
        <v>0</v>
      </c>
      <c r="L202" s="184">
        <f>L201-L200</f>
        <v>0</v>
      </c>
      <c r="M202" s="185">
        <f>M201-M200</f>
        <v>-4.4746213831854675E-4</v>
      </c>
      <c r="N202" s="184">
        <f t="shared" ref="N202" si="131">N201-N200</f>
        <v>8.5529931923879199E-4</v>
      </c>
      <c r="O202" s="184">
        <f>O201-O200</f>
        <v>3.9937792579737702E-3</v>
      </c>
      <c r="P202" s="184">
        <f t="shared" ref="P202:R202" si="132">P201-P200</f>
        <v>4.6050952439777165E-3</v>
      </c>
      <c r="Q202" s="184">
        <f t="shared" si="132"/>
        <v>3.8860051756012537E-3</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2.574755380501343</v>
      </c>
      <c r="I204" s="185">
        <f t="shared" si="133"/>
        <v>0</v>
      </c>
      <c r="J204" s="184">
        <f t="shared" si="133"/>
        <v>0</v>
      </c>
      <c r="K204" s="184">
        <f t="shared" si="133"/>
        <v>0</v>
      </c>
      <c r="L204" s="184">
        <f t="shared" si="133"/>
        <v>0</v>
      </c>
      <c r="M204" s="185">
        <f t="shared" si="133"/>
        <v>0.58066184665282883</v>
      </c>
      <c r="N204" s="184">
        <f t="shared" si="133"/>
        <v>0.54536209013474202</v>
      </c>
      <c r="O204" s="184">
        <f t="shared" si="133"/>
        <v>0.51280492191022553</v>
      </c>
      <c r="P204" s="184">
        <f t="shared" si="133"/>
        <v>0.48230583662317705</v>
      </c>
      <c r="Q204" s="184">
        <f t="shared" si="133"/>
        <v>0.45362068518036947</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2.6359881838043324</v>
      </c>
      <c r="I205" s="185">
        <f t="shared" si="134"/>
        <v>0</v>
      </c>
      <c r="J205" s="184">
        <f t="shared" si="134"/>
        <v>0</v>
      </c>
      <c r="K205" s="184">
        <f t="shared" si="134"/>
        <v>0</v>
      </c>
      <c r="L205" s="184">
        <f t="shared" si="134"/>
        <v>0</v>
      </c>
      <c r="M205" s="185">
        <f t="shared" si="134"/>
        <v>0.57853666532743664</v>
      </c>
      <c r="N205" s="184">
        <f t="shared" si="134"/>
        <v>0.54942425760146263</v>
      </c>
      <c r="O205" s="184">
        <f t="shared" si="134"/>
        <v>0.53177301858244486</v>
      </c>
      <c r="P205" s="184">
        <f t="shared" si="134"/>
        <v>0.50417732378615643</v>
      </c>
      <c r="Q205" s="184">
        <f t="shared" si="134"/>
        <v>0.47207691850683176</v>
      </c>
      <c r="R205" s="184">
        <f t="shared" si="134"/>
        <v>0</v>
      </c>
    </row>
    <row r="206" spans="1:26" x14ac:dyDescent="0.35">
      <c r="C206" s="276"/>
      <c r="E206" s="7" t="s">
        <v>555</v>
      </c>
      <c r="G206" s="7" t="s">
        <v>295</v>
      </c>
      <c r="H206" s="185">
        <f xml:space="preserve"> SUM(J206:R206)</f>
        <v>6.1232803302989414E-2</v>
      </c>
      <c r="I206" s="185"/>
      <c r="J206" s="184">
        <f t="shared" ref="J206:K206" si="135">J205-J204</f>
        <v>0</v>
      </c>
      <c r="K206" s="184">
        <f t="shared" si="135"/>
        <v>0</v>
      </c>
      <c r="L206" s="184">
        <f>L205-L204</f>
        <v>0</v>
      </c>
      <c r="M206" s="185">
        <f>M205-M204</f>
        <v>-2.1251813253921892E-3</v>
      </c>
      <c r="N206" s="184">
        <f t="shared" ref="N206:R206" si="136">N205-N204</f>
        <v>4.062167466720612E-3</v>
      </c>
      <c r="O206" s="184">
        <f t="shared" si="136"/>
        <v>1.8968096672219326E-2</v>
      </c>
      <c r="P206" s="184">
        <f t="shared" si="136"/>
        <v>2.1871487162979375E-2</v>
      </c>
      <c r="Q206" s="184">
        <f t="shared" si="136"/>
        <v>1.845623332646229E-2</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InpR!E$112</f>
        <v>WACC real on RCV - CPI(H) bf and additions - WR</v>
      </c>
      <c r="F210" s="205">
        <f>InpR!F$112</f>
        <v>0</v>
      </c>
      <c r="G210" s="223" t="str">
        <f>InpR!G$112</f>
        <v>%</v>
      </c>
      <c r="H210" s="205">
        <f>InpR!H$112</f>
        <v>0</v>
      </c>
      <c r="I210" s="205">
        <f>InpR!I$112</f>
        <v>0</v>
      </c>
      <c r="J210" s="205">
        <f>InpR!J$112</f>
        <v>0</v>
      </c>
      <c r="K210" s="205">
        <f>InpR!K$112</f>
        <v>0</v>
      </c>
      <c r="L210" s="205">
        <f>InpR!L$112</f>
        <v>0</v>
      </c>
      <c r="M210" s="205">
        <f>InpR!M$112</f>
        <v>2.9195763820156317E-2</v>
      </c>
      <c r="N210" s="205">
        <f>InpR!N$112</f>
        <v>2.9195763820156317E-2</v>
      </c>
      <c r="O210" s="205">
        <f>InpR!O$112</f>
        <v>2.9195763820156317E-2</v>
      </c>
      <c r="P210" s="205">
        <f>InpR!P$112</f>
        <v>2.9195763820156317E-2</v>
      </c>
      <c r="Q210" s="205">
        <f>InpR!Q$112</f>
        <v>2.9195763820156317E-2</v>
      </c>
      <c r="R210" s="205">
        <f>InpR!R$112</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4.834008644451665E-2</v>
      </c>
      <c r="I214" s="185">
        <f t="shared" si="138"/>
        <v>0</v>
      </c>
      <c r="J214" s="184">
        <f t="shared" si="138"/>
        <v>0</v>
      </c>
      <c r="K214" s="184">
        <f t="shared" si="138"/>
        <v>0</v>
      </c>
      <c r="L214" s="184">
        <f t="shared" si="138"/>
        <v>0</v>
      </c>
      <c r="M214" s="185">
        <f t="shared" si="138"/>
        <v>-1.6777191870736008E-3</v>
      </c>
      <c r="N214" s="184">
        <f t="shared" si="138"/>
        <v>3.2068681474818894E-3</v>
      </c>
      <c r="O214" s="184">
        <f t="shared" si="138"/>
        <v>1.4974317414245653E-2</v>
      </c>
      <c r="P214" s="184">
        <f t="shared" si="138"/>
        <v>1.72663919190017E-2</v>
      </c>
      <c r="Q214" s="184">
        <f t="shared" si="138"/>
        <v>1.4570228150861009E-2</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560</v>
      </c>
      <c r="G216" s="7" t="s">
        <v>295</v>
      </c>
      <c r="H216" s="185">
        <f xml:space="preserve"> SUM(J216:R216)</f>
        <v>4.9815812593337637E-2</v>
      </c>
      <c r="J216" s="185">
        <f xml:space="preserve"> J214 * J215</f>
        <v>0</v>
      </c>
      <c r="K216" s="185">
        <f t="shared" ref="K216:R216" si="140" xml:space="preserve"> K214 * K215</f>
        <v>0</v>
      </c>
      <c r="L216" s="185">
        <f t="shared" si="140"/>
        <v>0</v>
      </c>
      <c r="M216" s="185">
        <f t="shared" si="140"/>
        <v>-1.8823970399822099E-3</v>
      </c>
      <c r="N216" s="185">
        <f t="shared" si="140"/>
        <v>3.496029381800372E-3</v>
      </c>
      <c r="O216" s="185">
        <f t="shared" si="140"/>
        <v>1.5861454681163338E-2</v>
      </c>
      <c r="P216" s="185">
        <f t="shared" si="140"/>
        <v>1.7770497419495129E-2</v>
      </c>
      <c r="Q216" s="185">
        <f t="shared" si="140"/>
        <v>1.4570228150861009E-2</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1.2892716858472986E-2</v>
      </c>
      <c r="I219" s="247">
        <f t="shared" si="141"/>
        <v>0</v>
      </c>
      <c r="J219" s="184">
        <f t="shared" si="141"/>
        <v>0</v>
      </c>
      <c r="K219" s="184">
        <f t="shared" si="141"/>
        <v>0</v>
      </c>
      <c r="L219" s="184">
        <f t="shared" si="141"/>
        <v>0</v>
      </c>
      <c r="M219" s="185">
        <f t="shared" si="141"/>
        <v>-4.4746213831854675E-4</v>
      </c>
      <c r="N219" s="184">
        <f t="shared" si="141"/>
        <v>8.5529931923879199E-4</v>
      </c>
      <c r="O219" s="184">
        <f t="shared" si="141"/>
        <v>3.9937792579737702E-3</v>
      </c>
      <c r="P219" s="184">
        <f t="shared" si="141"/>
        <v>4.6050952439777165E-3</v>
      </c>
      <c r="Q219" s="184">
        <f t="shared" si="141"/>
        <v>3.8860051756012537E-3</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562</v>
      </c>
      <c r="G221" s="7" t="s">
        <v>295</v>
      </c>
      <c r="H221" s="185">
        <f xml:space="preserve"> SUM(J221:R221)</f>
        <v>1.3286305716019433E-2</v>
      </c>
      <c r="J221" s="185">
        <f xml:space="preserve"> J219 * J220</f>
        <v>0</v>
      </c>
      <c r="K221" s="185">
        <f t="shared" ref="K221:M221" si="143" xml:space="preserve"> K219 * K220</f>
        <v>0</v>
      </c>
      <c r="L221" s="185">
        <f t="shared" si="143"/>
        <v>0</v>
      </c>
      <c r="M221" s="185">
        <f t="shared" si="143"/>
        <v>-5.0205148225320449E-4</v>
      </c>
      <c r="N221" s="185">
        <f xml:space="preserve"> N219 * N220</f>
        <v>9.324211076905711E-4</v>
      </c>
      <c r="O221" s="185">
        <f t="shared" ref="O221:R221" si="144" xml:space="preserve"> O219 * O220</f>
        <v>4.2303863978905964E-3</v>
      </c>
      <c r="P221" s="185">
        <f t="shared" si="144"/>
        <v>4.7395445170902153E-3</v>
      </c>
      <c r="Q221" s="185">
        <f t="shared" si="144"/>
        <v>3.8860051756012537E-3</v>
      </c>
      <c r="R221" s="185">
        <f t="shared" si="144"/>
        <v>0</v>
      </c>
    </row>
    <row r="223" spans="1:18" x14ac:dyDescent="0.35">
      <c r="B223" s="61" t="s">
        <v>563</v>
      </c>
    </row>
    <row r="224" spans="1:18" x14ac:dyDescent="0.35">
      <c r="E224" s="7" t="str">
        <f xml:space="preserve"> E$216</f>
        <v>Revenue adjustment for RCV run-off - real - WR</v>
      </c>
      <c r="F224" s="184">
        <f t="shared" ref="F224:R224" si="145" xml:space="preserve"> F$216</f>
        <v>0</v>
      </c>
      <c r="G224" s="7" t="str">
        <f t="shared" si="145"/>
        <v>£m</v>
      </c>
      <c r="H224" s="247">
        <f t="shared" si="145"/>
        <v>4.9815812593337637E-2</v>
      </c>
      <c r="I224" s="247">
        <f t="shared" si="145"/>
        <v>0</v>
      </c>
      <c r="J224" s="184">
        <f t="shared" si="145"/>
        <v>0</v>
      </c>
      <c r="K224" s="184">
        <f t="shared" si="145"/>
        <v>0</v>
      </c>
      <c r="L224" s="184">
        <f t="shared" si="145"/>
        <v>0</v>
      </c>
      <c r="M224" s="185">
        <f t="shared" si="145"/>
        <v>-1.8823970399822099E-3</v>
      </c>
      <c r="N224" s="184">
        <f t="shared" si="145"/>
        <v>3.496029381800372E-3</v>
      </c>
      <c r="O224" s="184">
        <f t="shared" si="145"/>
        <v>1.5861454681163338E-2</v>
      </c>
      <c r="P224" s="184">
        <f t="shared" si="145"/>
        <v>1.7770497419495129E-2</v>
      </c>
      <c r="Q224" s="184">
        <f t="shared" si="145"/>
        <v>1.4570228150861009E-2</v>
      </c>
      <c r="R224" s="184">
        <f t="shared" si="145"/>
        <v>0</v>
      </c>
    </row>
    <row r="225" spans="1:26" x14ac:dyDescent="0.35">
      <c r="E225" s="7" t="str">
        <f xml:space="preserve"> E$221</f>
        <v>Revenue adjustment for return - real -WR</v>
      </c>
      <c r="F225" s="184">
        <f t="shared" ref="F225:R225" si="146" xml:space="preserve"> F$221</f>
        <v>0</v>
      </c>
      <c r="G225" s="7" t="str">
        <f t="shared" si="146"/>
        <v>£m</v>
      </c>
      <c r="H225" s="247">
        <f t="shared" si="146"/>
        <v>1.3286305716019433E-2</v>
      </c>
      <c r="I225" s="247">
        <f t="shared" si="146"/>
        <v>0</v>
      </c>
      <c r="J225" s="184">
        <f t="shared" si="146"/>
        <v>0</v>
      </c>
      <c r="K225" s="184">
        <f t="shared" si="146"/>
        <v>0</v>
      </c>
      <c r="L225" s="184">
        <f t="shared" si="146"/>
        <v>0</v>
      </c>
      <c r="M225" s="185">
        <f t="shared" si="146"/>
        <v>-5.0205148225320449E-4</v>
      </c>
      <c r="N225" s="184">
        <f t="shared" si="146"/>
        <v>9.324211076905711E-4</v>
      </c>
      <c r="O225" s="184">
        <f t="shared" si="146"/>
        <v>4.2303863978905964E-3</v>
      </c>
      <c r="P225" s="184">
        <f t="shared" si="146"/>
        <v>4.7395445170902153E-3</v>
      </c>
      <c r="Q225" s="184">
        <f t="shared" si="146"/>
        <v>3.8860051756012537E-3</v>
      </c>
      <c r="R225" s="184">
        <f t="shared" si="146"/>
        <v>0</v>
      </c>
    </row>
    <row r="226" spans="1:26" x14ac:dyDescent="0.35">
      <c r="A226" s="49"/>
      <c r="C226" s="276"/>
      <c r="D226" s="57"/>
      <c r="E226" s="7" t="s">
        <v>564</v>
      </c>
      <c r="G226" s="7" t="s">
        <v>295</v>
      </c>
      <c r="H226" s="185">
        <f xml:space="preserve"> SUM(J226:R226)</f>
        <v>6.310211830935708E-2</v>
      </c>
      <c r="J226" s="185">
        <f xml:space="preserve"> J$224 + J$225</f>
        <v>0</v>
      </c>
      <c r="K226" s="185">
        <f t="shared" ref="K226:R226" si="147" xml:space="preserve"> K$224 + K$225</f>
        <v>0</v>
      </c>
      <c r="L226" s="185">
        <f t="shared" si="147"/>
        <v>0</v>
      </c>
      <c r="M226" s="185">
        <f t="shared" si="147"/>
        <v>-2.3844485222354146E-3</v>
      </c>
      <c r="N226" s="185">
        <f t="shared" si="147"/>
        <v>4.428450489490943E-3</v>
      </c>
      <c r="O226" s="185">
        <f t="shared" si="147"/>
        <v>2.0091841079053936E-2</v>
      </c>
      <c r="P226" s="185">
        <f t="shared" si="147"/>
        <v>2.2510041936585345E-2</v>
      </c>
      <c r="Q226" s="185">
        <f t="shared" si="147"/>
        <v>1.8456233326462262E-2</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537</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2.3683801907484901E-2</v>
      </c>
      <c r="N239" s="245">
        <f t="shared" si="150"/>
        <v>2.4258325741548129E-2</v>
      </c>
      <c r="O239" s="245">
        <f t="shared" si="150"/>
        <v>2.4976072561289787E-2</v>
      </c>
      <c r="P239" s="245">
        <f t="shared" si="150"/>
        <v>2.576291084060818E-2</v>
      </c>
      <c r="Q239" s="245">
        <f t="shared" si="150"/>
        <v>2.6587323987507658E-2</v>
      </c>
      <c r="R239" s="245">
        <f t="shared" si="150"/>
        <v>2.7438118355107899E-2</v>
      </c>
    </row>
    <row r="240" spans="1:26" x14ac:dyDescent="0.35">
      <c r="E240" s="178" t="str">
        <f t="shared" ref="E240:R240" si="151" xml:space="preserve"> E$237</f>
        <v>True up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5.7452383406322936E-4</v>
      </c>
      <c r="N241" s="337">
        <f t="shared" ref="N241:R241" si="153">N239*N240</f>
        <v>7.1774681974165835E-4</v>
      </c>
      <c r="O241" s="337">
        <f t="shared" si="153"/>
        <v>7.8683827931839371E-4</v>
      </c>
      <c r="P241" s="337">
        <f t="shared" si="153"/>
        <v>8.2441314689947964E-4</v>
      </c>
      <c r="Q241" s="337">
        <f t="shared" si="153"/>
        <v>8.5079436760023995E-4</v>
      </c>
      <c r="R241" s="337">
        <f t="shared" si="153"/>
        <v>8.2314355065323159E-4</v>
      </c>
    </row>
    <row r="243" spans="1:16383" s="205" customFormat="1" x14ac:dyDescent="0.35">
      <c r="A243" s="201"/>
      <c r="B243" s="202"/>
      <c r="C243" s="203"/>
      <c r="D243" s="204"/>
      <c r="E243" s="37" t="str">
        <f xml:space="preserve"> InpR!E$98</f>
        <v>Run-off rate - CPI(H) + RPI wedge - active - WR</v>
      </c>
      <c r="F243" s="205">
        <f xml:space="preserve"> InpR!F$98</f>
        <v>0</v>
      </c>
      <c r="G243" s="223" t="str">
        <f xml:space="preserve"> InpR!G$98</f>
        <v>%</v>
      </c>
      <c r="H243" s="205">
        <f xml:space="preserve"> InpR!H$98</f>
        <v>0</v>
      </c>
      <c r="I243" s="205">
        <f xml:space="preserve"> InpR!I$98</f>
        <v>0</v>
      </c>
      <c r="J243" s="205">
        <f xml:space="preserve"> InpR!J$98</f>
        <v>0</v>
      </c>
      <c r="K243" s="205">
        <f xml:space="preserve"> InpR!K$98</f>
        <v>0</v>
      </c>
      <c r="L243" s="205">
        <f xml:space="preserve"> InpR!L$98</f>
        <v>0</v>
      </c>
      <c r="M243" s="205">
        <f xml:space="preserve"> InpR!M$98</f>
        <v>6.9500000000000006E-2</v>
      </c>
      <c r="N243" s="205">
        <f xml:space="preserve"> InpR!N$98</f>
        <v>6.9500000000000006E-2</v>
      </c>
      <c r="O243" s="205">
        <f xml:space="preserve"> InpR!O$98</f>
        <v>6.9500000000000006E-2</v>
      </c>
      <c r="P243" s="205">
        <f xml:space="preserve"> InpR!P$98</f>
        <v>6.9500000000000006E-2</v>
      </c>
      <c r="Q243" s="205">
        <f xml:space="preserve"> InpR!Q$98</f>
        <v>6.9500000000000006E-2</v>
      </c>
      <c r="R243" s="205">
        <f xml:space="preserve"> InpR!R$98</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2.3683801907484901E-2</v>
      </c>
      <c r="N244" s="245">
        <f t="shared" si="154"/>
        <v>2.4258325741548129E-2</v>
      </c>
      <c r="O244" s="245">
        <f t="shared" si="154"/>
        <v>2.4976072561289787E-2</v>
      </c>
      <c r="P244" s="245">
        <f t="shared" si="154"/>
        <v>2.576291084060818E-2</v>
      </c>
      <c r="Q244" s="245">
        <f t="shared" si="154"/>
        <v>2.6587323987507658E-2</v>
      </c>
      <c r="R244" s="245">
        <f t="shared" si="154"/>
        <v>2.7438118355107899E-2</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5.7452383406322936E-4</v>
      </c>
      <c r="N245" s="246">
        <f t="shared" si="155"/>
        <v>7.1774681974165835E-4</v>
      </c>
      <c r="O245" s="246">
        <f t="shared" si="155"/>
        <v>7.8683827931839371E-4</v>
      </c>
      <c r="P245" s="246">
        <f t="shared" si="155"/>
        <v>8.2441314689947964E-4</v>
      </c>
      <c r="Q245" s="246">
        <f t="shared" si="155"/>
        <v>8.5079436760023995E-4</v>
      </c>
      <c r="R245" s="246">
        <f t="shared" si="155"/>
        <v>8.2314355065323159E-4</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1.6859536390375952E-3</v>
      </c>
      <c r="N246" s="337">
        <f t="shared" si="156"/>
        <v>1.7358370430096404E-3</v>
      </c>
      <c r="O246" s="337">
        <f t="shared" si="156"/>
        <v>1.7905223034222688E-3</v>
      </c>
      <c r="P246" s="337">
        <f t="shared" si="156"/>
        <v>1.8478190171317824E-3</v>
      </c>
      <c r="Q246" s="337">
        <f t="shared" si="156"/>
        <v>1.9069492256799992E-3</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InpR!$E$119</f>
        <v>2019-20 RPI-CPIH wedge adjustment at 2017-18 FYA CPIH prices - WR</v>
      </c>
      <c r="F248" s="250">
        <f>InpR!$F$119</f>
        <v>2.3683801907484901E-2</v>
      </c>
      <c r="G248" s="200" t="str">
        <f>InpR!$G$119</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571</v>
      </c>
      <c r="F252" s="247">
        <f xml:space="preserve"> $F$248 * $F$251</f>
        <v>2.4889574330889987E-2</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2.3683801907484901E-2</v>
      </c>
      <c r="N255" s="242">
        <f t="shared" si="157"/>
        <v>2.4258325741548129E-2</v>
      </c>
      <c r="O255" s="242">
        <f t="shared" si="157"/>
        <v>2.4976072561289787E-2</v>
      </c>
      <c r="P255" s="242">
        <f t="shared" si="157"/>
        <v>2.576291084060818E-2</v>
      </c>
      <c r="Q255" s="242">
        <f t="shared" si="157"/>
        <v>2.6587323987507658E-2</v>
      </c>
      <c r="R255" s="242">
        <f t="shared" si="157"/>
        <v>2.7438118355107899E-2</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5.7452383406322936E-4</v>
      </c>
      <c r="N256" s="242">
        <f t="shared" si="158"/>
        <v>7.1774681974165835E-4</v>
      </c>
      <c r="O256" s="242">
        <f t="shared" si="158"/>
        <v>7.8683827931839371E-4</v>
      </c>
      <c r="P256" s="242">
        <f t="shared" si="158"/>
        <v>8.2441314689947964E-4</v>
      </c>
      <c r="Q256" s="242">
        <f t="shared" si="158"/>
        <v>8.5079436760023995E-4</v>
      </c>
      <c r="R256" s="242">
        <f t="shared" si="158"/>
        <v>8.2314355065323159E-4</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$F248, J255 + J256 - J257)</f>
        <v>0</v>
      </c>
      <c r="K258" s="243">
        <f t="shared" si="159"/>
        <v>0</v>
      </c>
      <c r="L258" s="243">
        <f xml:space="preserve"> IF( L253 = 1, $F248, L255 + L256 - L257)</f>
        <v>2.3683801907484901E-2</v>
      </c>
      <c r="M258" s="243">
        <f t="shared" si="159"/>
        <v>2.4258325741548129E-2</v>
      </c>
      <c r="N258" s="243">
        <f t="shared" si="159"/>
        <v>2.4976072561289787E-2</v>
      </c>
      <c r="O258" s="243">
        <f t="shared" si="159"/>
        <v>2.576291084060818E-2</v>
      </c>
      <c r="P258" s="243">
        <f t="shared" si="159"/>
        <v>2.6587323987507658E-2</v>
      </c>
      <c r="Q258" s="243">
        <f t="shared" si="159"/>
        <v>2.7438118355107899E-2</v>
      </c>
      <c r="R258" s="243">
        <f t="shared" si="159"/>
        <v>2.8261261905761132E-2</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2.3683801907484901E-2</v>
      </c>
      <c r="N260" s="185">
        <f t="shared" si="160"/>
        <v>2.4258325741548129E-2</v>
      </c>
      <c r="O260" s="185">
        <f t="shared" si="160"/>
        <v>2.4976072561289787E-2</v>
      </c>
      <c r="P260" s="185">
        <f t="shared" si="160"/>
        <v>2.576291084060818E-2</v>
      </c>
      <c r="Q260" s="185">
        <f t="shared" si="160"/>
        <v>2.6587323987507658E-2</v>
      </c>
      <c r="R260" s="185">
        <f t="shared" si="160"/>
        <v>2.7438118355107899E-2</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5.7452383406322936E-4</v>
      </c>
      <c r="N261" s="184">
        <f t="shared" si="161"/>
        <v>7.1774681974165835E-4</v>
      </c>
      <c r="O261" s="184">
        <f t="shared" si="161"/>
        <v>7.8683827931839371E-4</v>
      </c>
      <c r="P261" s="184">
        <f t="shared" si="161"/>
        <v>8.2441314689947964E-4</v>
      </c>
      <c r="Q261" s="184">
        <f t="shared" si="161"/>
        <v>8.5079436760023995E-4</v>
      </c>
      <c r="R261" s="184">
        <f t="shared" si="161"/>
        <v>8.2314355065323159E-4</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2.3683801907484901E-2</v>
      </c>
      <c r="M262" s="185">
        <f t="shared" si="162"/>
        <v>2.4258325741548129E-2</v>
      </c>
      <c r="N262" s="185">
        <f t="shared" si="162"/>
        <v>2.4976072561289787E-2</v>
      </c>
      <c r="O262" s="185">
        <f t="shared" si="162"/>
        <v>2.576291084060818E-2</v>
      </c>
      <c r="P262" s="185">
        <f t="shared" si="162"/>
        <v>2.6587323987507658E-2</v>
      </c>
      <c r="Q262" s="185">
        <f t="shared" si="162"/>
        <v>2.7438118355107899E-2</v>
      </c>
      <c r="R262" s="185">
        <f t="shared" si="162"/>
        <v>2.8261261905761132E-2</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1.184190095374245E-2</v>
      </c>
      <c r="M263" s="185">
        <f xml:space="preserve"> ( (M260+M261) + M262) / 2</f>
        <v>2.4258325741548129E-2</v>
      </c>
      <c r="N263" s="185">
        <f t="shared" ref="N263:R263" si="164" xml:space="preserve"> ( (N260+N261) + N262) / 2</f>
        <v>2.4976072561289787E-2</v>
      </c>
      <c r="O263" s="185">
        <f t="shared" si="164"/>
        <v>2.576291084060818E-2</v>
      </c>
      <c r="P263" s="185">
        <f t="shared" si="164"/>
        <v>2.6587323987507658E-2</v>
      </c>
      <c r="Q263" s="185">
        <f t="shared" si="164"/>
        <v>2.7438118355107899E-2</v>
      </c>
      <c r="R263" s="185">
        <f t="shared" si="164"/>
        <v>2.8261261905761132E-2</v>
      </c>
    </row>
    <row r="265" spans="1:26" s="205" customFormat="1" x14ac:dyDescent="0.35">
      <c r="A265" s="201"/>
      <c r="B265" s="202"/>
      <c r="C265" s="203"/>
      <c r="D265" s="204"/>
      <c r="E265" s="205" t="str">
        <f xml:space="preserve"> InpR!E$105</f>
        <v>WACC on RCV - CPI(H) + RPI wedge bf and additions - WR</v>
      </c>
      <c r="F265" s="205">
        <f xml:space="preserve"> InpR!F$105</f>
        <v>0</v>
      </c>
      <c r="G265" s="223" t="str">
        <f xml:space="preserve"> InpR!G$105</f>
        <v>%</v>
      </c>
      <c r="H265" s="205">
        <f xml:space="preserve"> InpR!H$105</f>
        <v>0</v>
      </c>
      <c r="I265" s="205">
        <f xml:space="preserve"> InpR!I$105</f>
        <v>0</v>
      </c>
      <c r="J265" s="205">
        <f xml:space="preserve"> InpR!J$105</f>
        <v>0</v>
      </c>
      <c r="K265" s="205">
        <f xml:space="preserve"> InpR!K$105</f>
        <v>0</v>
      </c>
      <c r="L265" s="205">
        <f xml:space="preserve"> InpR!L$105</f>
        <v>0</v>
      </c>
      <c r="M265" s="205">
        <f xml:space="preserve"> InpR!M$105</f>
        <v>1.920357193840716E-2</v>
      </c>
      <c r="N265" s="205">
        <f xml:space="preserve"> InpR!N$105</f>
        <v>1.920357193840716E-2</v>
      </c>
      <c r="O265" s="205">
        <f xml:space="preserve"> InpR!O$105</f>
        <v>1.920357193840716E-2</v>
      </c>
      <c r="P265" s="205">
        <f xml:space="preserve"> InpR!P$105</f>
        <v>1.920357193840716E-2</v>
      </c>
      <c r="Q265" s="205">
        <f xml:space="preserve"> InpR!Q$105</f>
        <v>1.920357193840716E-2</v>
      </c>
      <c r="R265" s="205">
        <f xml:space="preserve"> InpR!R$105</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1.184190095374245E-2</v>
      </c>
      <c r="M267" s="246">
        <f t="shared" si="165"/>
        <v>2.4258325741548129E-2</v>
      </c>
      <c r="N267" s="246">
        <f t="shared" si="165"/>
        <v>2.4976072561289787E-2</v>
      </c>
      <c r="O267" s="246">
        <f t="shared" si="165"/>
        <v>2.576291084060818E-2</v>
      </c>
      <c r="P267" s="246">
        <f t="shared" si="165"/>
        <v>2.6587323987507658E-2</v>
      </c>
      <c r="Q267" s="246">
        <f t="shared" si="165"/>
        <v>2.7438118355107899E-2</v>
      </c>
      <c r="R267" s="246">
        <f t="shared" si="165"/>
        <v>2.8261261905761132E-2</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 t="shared" ref="M268:R268" si="167">M265*M266*M267</f>
        <v>4.6584650348313372E-4</v>
      </c>
      <c r="N268" s="246">
        <f t="shared" si="167"/>
        <v>4.796298061696056E-4</v>
      </c>
      <c r="O268" s="246">
        <f t="shared" si="167"/>
        <v>4.9473991167038882E-4</v>
      </c>
      <c r="P268" s="246">
        <f t="shared" si="167"/>
        <v>5.1057158884384166E-4</v>
      </c>
      <c r="Q268" s="246">
        <f t="shared" si="167"/>
        <v>5.2690987968684452E-4</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1.6859536390375952E-3</v>
      </c>
      <c r="N270" s="184">
        <f t="shared" si="168"/>
        <v>1.7358370430096404E-3</v>
      </c>
      <c r="O270" s="184">
        <f t="shared" si="168"/>
        <v>1.7905223034222688E-3</v>
      </c>
      <c r="P270" s="184">
        <f t="shared" si="168"/>
        <v>1.8478190171317824E-3</v>
      </c>
      <c r="Q270" s="184">
        <f t="shared" si="168"/>
        <v>1.9069492256799992E-3</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4.6584650348313372E-4</v>
      </c>
      <c r="N271" s="184">
        <f t="shared" si="169"/>
        <v>4.796298061696056E-4</v>
      </c>
      <c r="O271" s="184">
        <f t="shared" si="169"/>
        <v>4.9473991167038882E-4</v>
      </c>
      <c r="P271" s="184">
        <f t="shared" si="169"/>
        <v>5.1057158884384166E-4</v>
      </c>
      <c r="Q271" s="184">
        <f t="shared" si="169"/>
        <v>5.2690987968684452E-4</v>
      </c>
      <c r="R271" s="184">
        <f t="shared" si="169"/>
        <v>0</v>
      </c>
    </row>
    <row r="272" spans="1:26" x14ac:dyDescent="0.35">
      <c r="C272" s="276"/>
      <c r="E272" s="7" t="s">
        <v>576</v>
      </c>
      <c r="F272" s="244"/>
      <c r="G272" s="184" t="str">
        <f t="shared" ref="G272" si="170">G$270</f>
        <v>£m</v>
      </c>
      <c r="H272" s="244">
        <f>SUM(J272:R272)</f>
        <v>1.1444778918135102E-2</v>
      </c>
      <c r="I272" s="244"/>
      <c r="J272" s="244">
        <f t="shared" ref="J272:R272" si="171">SUM(J270:J271)</f>
        <v>0</v>
      </c>
      <c r="K272" s="244">
        <f t="shared" si="171"/>
        <v>0</v>
      </c>
      <c r="L272" s="244">
        <f>SUM(L270:L271)</f>
        <v>0</v>
      </c>
      <c r="M272" s="244">
        <f>SUM(M270:M271)</f>
        <v>2.1518001425207289E-3</v>
      </c>
      <c r="N272" s="244">
        <f t="shared" si="171"/>
        <v>2.2154668491792462E-3</v>
      </c>
      <c r="O272" s="244">
        <f t="shared" si="171"/>
        <v>2.2852622150926578E-3</v>
      </c>
      <c r="P272" s="244">
        <f t="shared" si="171"/>
        <v>2.358390605975624E-3</v>
      </c>
      <c r="Q272" s="244">
        <f t="shared" si="171"/>
        <v>2.4338591053668437E-3</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1.6859536390375952E-3</v>
      </c>
      <c r="N276" s="185">
        <f t="shared" si="172"/>
        <v>1.7358370430096404E-3</v>
      </c>
      <c r="O276" s="185">
        <f t="shared" si="172"/>
        <v>1.7905223034222688E-3</v>
      </c>
      <c r="P276" s="185">
        <f t="shared" si="172"/>
        <v>1.8478190171317824E-3</v>
      </c>
      <c r="Q276" s="185">
        <f t="shared" si="172"/>
        <v>1.9069492256799992E-3</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4.6584650348313372E-4</v>
      </c>
      <c r="N277" s="185">
        <f t="shared" si="173"/>
        <v>4.796298061696056E-4</v>
      </c>
      <c r="O277" s="185">
        <f t="shared" si="173"/>
        <v>4.9473991167038882E-4</v>
      </c>
      <c r="P277" s="185">
        <f t="shared" si="173"/>
        <v>5.1057158884384166E-4</v>
      </c>
      <c r="Q277" s="185">
        <f t="shared" si="173"/>
        <v>5.2690987968684452E-4</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1.1444778918135102E-2</v>
      </c>
      <c r="I278" s="185">
        <f t="shared" si="174"/>
        <v>0</v>
      </c>
      <c r="J278" s="185">
        <f t="shared" si="174"/>
        <v>0</v>
      </c>
      <c r="K278" s="185">
        <f t="shared" si="174"/>
        <v>0</v>
      </c>
      <c r="L278" s="185">
        <f t="shared" si="174"/>
        <v>0</v>
      </c>
      <c r="M278" s="185">
        <f t="shared" si="174"/>
        <v>2.1518001425207289E-3</v>
      </c>
      <c r="N278" s="185">
        <f t="shared" si="174"/>
        <v>2.2154668491792462E-3</v>
      </c>
      <c r="O278" s="185">
        <f t="shared" si="174"/>
        <v>2.2852622150926578E-3</v>
      </c>
      <c r="P278" s="185">
        <f t="shared" si="174"/>
        <v>2.358390605975624E-3</v>
      </c>
      <c r="Q278" s="185">
        <f t="shared" si="174"/>
        <v>2.4338591053668437E-3</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8.0982265795566024E-3</v>
      </c>
      <c r="I280" s="185"/>
      <c r="J280" s="185">
        <f t="shared" ref="J280:R280" si="176" xml:space="preserve"> IF(J$279 = 0, 0, J276 / J$279)</f>
        <v>0</v>
      </c>
      <c r="K280" s="185">
        <f t="shared" si="176"/>
        <v>0</v>
      </c>
      <c r="L280" s="185">
        <f t="shared" si="176"/>
        <v>0</v>
      </c>
      <c r="M280" s="185">
        <f t="shared" si="176"/>
        <v>1.5871358650020968E-3</v>
      </c>
      <c r="N280" s="185">
        <f t="shared" si="176"/>
        <v>1.6019884577817979E-3</v>
      </c>
      <c r="O280" s="185">
        <f t="shared" si="176"/>
        <v>1.618863549935482E-3</v>
      </c>
      <c r="P280" s="185">
        <f t="shared" si="176"/>
        <v>1.6363047830885579E-3</v>
      </c>
      <c r="Q280" s="185">
        <f t="shared" si="176"/>
        <v>1.6539339237486674E-3</v>
      </c>
      <c r="R280" s="185">
        <f t="shared" si="176"/>
        <v>0</v>
      </c>
    </row>
    <row r="281" spans="1:18" s="92" customFormat="1" x14ac:dyDescent="0.35">
      <c r="A281" s="164"/>
      <c r="B281" s="165"/>
      <c r="C281" s="166"/>
      <c r="D281" s="167"/>
      <c r="E281" s="7" t="s">
        <v>578</v>
      </c>
      <c r="F281" s="185"/>
      <c r="G281" s="185" t="str">
        <f t="shared" si="175"/>
        <v>£m</v>
      </c>
      <c r="H281" s="244">
        <f t="shared" ref="H281:H282" si="177">SUM(J281:R281)</f>
        <v>2.2376241250940451E-3</v>
      </c>
      <c r="I281" s="185"/>
      <c r="J281" s="185">
        <f t="shared" ref="J281:R281" si="178" xml:space="preserve"> IF(J$279 = 0, 0, J277 / J$279)</f>
        <v>0</v>
      </c>
      <c r="K281" s="185">
        <f t="shared" si="178"/>
        <v>0</v>
      </c>
      <c r="L281" s="185">
        <f t="shared" si="178"/>
        <v>0</v>
      </c>
      <c r="M281" s="185">
        <f t="shared" si="178"/>
        <v>4.3854212603732141E-4</v>
      </c>
      <c r="N281" s="185">
        <f t="shared" si="178"/>
        <v>4.4264605170518982E-4</v>
      </c>
      <c r="O281" s="185">
        <f t="shared" si="178"/>
        <v>4.4730881495901026E-4</v>
      </c>
      <c r="P281" s="185">
        <f t="shared" si="178"/>
        <v>4.5212800885181071E-4</v>
      </c>
      <c r="Q281" s="185">
        <f t="shared" si="178"/>
        <v>4.5699912354071301E-4</v>
      </c>
      <c r="R281" s="185">
        <f t="shared" si="178"/>
        <v>0</v>
      </c>
    </row>
    <row r="282" spans="1:18" s="92" customFormat="1" x14ac:dyDescent="0.35">
      <c r="A282" s="164"/>
      <c r="B282" s="165"/>
      <c r="C282" s="166"/>
      <c r="D282" s="167"/>
      <c r="E282" s="7" t="s">
        <v>579</v>
      </c>
      <c r="F282" s="185"/>
      <c r="G282" s="185" t="str">
        <f t="shared" si="175"/>
        <v>£m</v>
      </c>
      <c r="H282" s="244">
        <f t="shared" si="177"/>
        <v>1.0335850704650647E-2</v>
      </c>
      <c r="I282" s="185"/>
      <c r="J282" s="185">
        <f t="shared" ref="J282:R282" si="179" xml:space="preserve"> IF(J$279 = 0, 0, J278 / J$279)</f>
        <v>0</v>
      </c>
      <c r="K282" s="185">
        <f t="shared" si="179"/>
        <v>0</v>
      </c>
      <c r="L282" s="185">
        <f t="shared" si="179"/>
        <v>0</v>
      </c>
      <c r="M282" s="185">
        <f t="shared" si="179"/>
        <v>2.0256779910394181E-3</v>
      </c>
      <c r="N282" s="185">
        <f t="shared" si="179"/>
        <v>2.0446345094869878E-3</v>
      </c>
      <c r="O282" s="185">
        <f t="shared" si="179"/>
        <v>2.0661723648944925E-3</v>
      </c>
      <c r="P282" s="185">
        <f t="shared" si="179"/>
        <v>2.0884327919403686E-3</v>
      </c>
      <c r="Q282" s="185">
        <f t="shared" si="179"/>
        <v>2.1109330472893805E-3</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InpR!E$112</f>
        <v>WACC real on RCV - CPI(H) bf and additions - WR</v>
      </c>
      <c r="F286" s="205">
        <f>InpR!F$112</f>
        <v>0</v>
      </c>
      <c r="G286" s="223" t="str">
        <f>InpR!G$112</f>
        <v>%</v>
      </c>
      <c r="H286" s="205">
        <f>InpR!H$112</f>
        <v>0</v>
      </c>
      <c r="I286" s="205">
        <f>InpR!I$112</f>
        <v>0</v>
      </c>
      <c r="J286" s="205">
        <f>InpR!J$112</f>
        <v>0</v>
      </c>
      <c r="K286" s="205">
        <f>InpR!K$112</f>
        <v>0</v>
      </c>
      <c r="L286" s="205">
        <f>InpR!L$112</f>
        <v>0</v>
      </c>
      <c r="M286" s="205">
        <f>InpR!M$112</f>
        <v>2.9195763820156317E-2</v>
      </c>
      <c r="N286" s="205">
        <f>InpR!N$112</f>
        <v>2.9195763820156317E-2</v>
      </c>
      <c r="O286" s="205">
        <f>InpR!O$112</f>
        <v>2.9195763820156317E-2</v>
      </c>
      <c r="P286" s="205">
        <f>InpR!P$112</f>
        <v>2.9195763820156317E-2</v>
      </c>
      <c r="Q286" s="205">
        <f>InpR!Q$112</f>
        <v>2.9195763820156317E-2</v>
      </c>
      <c r="R286" s="205">
        <f>InpR!R$112</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8.0982265795566024E-3</v>
      </c>
      <c r="I290" s="247">
        <f t="shared" si="181"/>
        <v>0</v>
      </c>
      <c r="J290" s="185">
        <f t="shared" si="181"/>
        <v>0</v>
      </c>
      <c r="K290" s="185">
        <f t="shared" si="181"/>
        <v>0</v>
      </c>
      <c r="L290" s="185">
        <f t="shared" si="181"/>
        <v>0</v>
      </c>
      <c r="M290" s="185">
        <f t="shared" si="181"/>
        <v>1.5871358650020968E-3</v>
      </c>
      <c r="N290" s="185">
        <f t="shared" si="181"/>
        <v>1.6019884577817979E-3</v>
      </c>
      <c r="O290" s="185">
        <f t="shared" si="181"/>
        <v>1.618863549935482E-3</v>
      </c>
      <c r="P290" s="185">
        <f t="shared" si="181"/>
        <v>1.6363047830885579E-3</v>
      </c>
      <c r="Q290" s="185">
        <f t="shared" si="181"/>
        <v>1.6539339237486674E-3</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580</v>
      </c>
      <c r="G292" s="7" t="s">
        <v>295</v>
      </c>
      <c r="H292" s="185">
        <f xml:space="preserve"> SUM(J292:R292)</f>
        <v>8.579984735046035E-3</v>
      </c>
      <c r="J292" s="185">
        <f xml:space="preserve"> J290 * J291</f>
        <v>0</v>
      </c>
      <c r="K292" s="185">
        <f t="shared" ref="K292:R292" si="183" xml:space="preserve"> K290 * K291</f>
        <v>0</v>
      </c>
      <c r="L292" s="185">
        <f t="shared" si="183"/>
        <v>0</v>
      </c>
      <c r="M292" s="185">
        <f t="shared" si="183"/>
        <v>1.7807627625340413E-3</v>
      </c>
      <c r="N292" s="185">
        <f t="shared" si="183"/>
        <v>1.7464387246815733E-3</v>
      </c>
      <c r="O292" s="185">
        <f t="shared" si="183"/>
        <v>1.7147713730083492E-3</v>
      </c>
      <c r="P292" s="185">
        <f t="shared" si="183"/>
        <v>1.6840779510734036E-3</v>
      </c>
      <c r="Q292" s="185">
        <f t="shared" si="183"/>
        <v>1.6539339237486674E-3</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2.2376241250940451E-3</v>
      </c>
      <c r="I296" s="247">
        <f t="shared" si="184"/>
        <v>0</v>
      </c>
      <c r="J296" s="185">
        <f t="shared" si="184"/>
        <v>0</v>
      </c>
      <c r="K296" s="185">
        <f t="shared" si="184"/>
        <v>0</v>
      </c>
      <c r="L296" s="185">
        <f t="shared" si="184"/>
        <v>0</v>
      </c>
      <c r="M296" s="185">
        <f t="shared" si="184"/>
        <v>4.3854212603732141E-4</v>
      </c>
      <c r="N296" s="185">
        <f t="shared" si="184"/>
        <v>4.4264605170518982E-4</v>
      </c>
      <c r="O296" s="185">
        <f t="shared" si="184"/>
        <v>4.4730881495901026E-4</v>
      </c>
      <c r="P296" s="185">
        <f t="shared" si="184"/>
        <v>4.5212800885181071E-4</v>
      </c>
      <c r="Q296" s="185">
        <f t="shared" si="184"/>
        <v>4.5699912354071301E-4</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581</v>
      </c>
      <c r="G298" s="7" t="s">
        <v>295</v>
      </c>
      <c r="H298" s="185">
        <f xml:space="preserve"> SUM(J298:R298)</f>
        <v>2.3707389077682276E-3</v>
      </c>
      <c r="J298" s="185">
        <f xml:space="preserve"> J296 * J297</f>
        <v>0</v>
      </c>
      <c r="K298" s="185">
        <f t="shared" ref="K298:R298" si="186" xml:space="preserve"> K296 * K297</f>
        <v>0</v>
      </c>
      <c r="L298" s="185">
        <f t="shared" si="186"/>
        <v>0</v>
      </c>
      <c r="M298" s="185">
        <f t="shared" si="186"/>
        <v>4.9204324914473561E-4</v>
      </c>
      <c r="N298" s="185">
        <f t="shared" si="186"/>
        <v>4.8255916094162079E-4</v>
      </c>
      <c r="O298" s="185">
        <f t="shared" si="186"/>
        <v>4.7380914272643229E-4</v>
      </c>
      <c r="P298" s="185">
        <f t="shared" si="186"/>
        <v>4.6532823141472575E-4</v>
      </c>
      <c r="Q298" s="185">
        <f t="shared" si="186"/>
        <v>4.5699912354071301E-4</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WR</v>
      </c>
      <c r="F302" s="185">
        <f t="shared" si="187"/>
        <v>0</v>
      </c>
      <c r="G302" s="7" t="str">
        <f t="shared" si="187"/>
        <v>£m</v>
      </c>
      <c r="H302" s="247">
        <f t="shared" si="187"/>
        <v>8.579984735046035E-3</v>
      </c>
      <c r="I302" s="247">
        <f t="shared" si="187"/>
        <v>0</v>
      </c>
      <c r="J302" s="185">
        <f t="shared" si="187"/>
        <v>0</v>
      </c>
      <c r="K302" s="185">
        <f t="shared" si="187"/>
        <v>0</v>
      </c>
      <c r="L302" s="185">
        <f t="shared" si="187"/>
        <v>0</v>
      </c>
      <c r="M302" s="185">
        <f t="shared" si="187"/>
        <v>1.7807627625340413E-3</v>
      </c>
      <c r="N302" s="185">
        <f t="shared" si="187"/>
        <v>1.7464387246815733E-3</v>
      </c>
      <c r="O302" s="185">
        <f t="shared" si="187"/>
        <v>1.7147713730083492E-3</v>
      </c>
      <c r="P302" s="185">
        <f t="shared" si="187"/>
        <v>1.6840779510734036E-3</v>
      </c>
      <c r="Q302" s="185">
        <f t="shared" si="187"/>
        <v>1.6539339237486674E-3</v>
      </c>
      <c r="R302" s="185">
        <f t="shared" si="187"/>
        <v>0</v>
      </c>
    </row>
    <row r="303" spans="1:18" x14ac:dyDescent="0.35">
      <c r="A303" s="49"/>
      <c r="D303" s="57"/>
      <c r="E303" s="7" t="str">
        <f t="shared" ref="E303:R303" si="188" xml:space="preserve"> E$298</f>
        <v>Revenue adjustment for 2019-20 wedge return - real -WR</v>
      </c>
      <c r="F303" s="185">
        <f t="shared" si="188"/>
        <v>0</v>
      </c>
      <c r="G303" s="7" t="str">
        <f t="shared" si="188"/>
        <v>£m</v>
      </c>
      <c r="H303" s="247">
        <f t="shared" si="188"/>
        <v>2.3707389077682276E-3</v>
      </c>
      <c r="I303" s="247">
        <f t="shared" si="188"/>
        <v>0</v>
      </c>
      <c r="J303" s="185">
        <f t="shared" si="188"/>
        <v>0</v>
      </c>
      <c r="K303" s="185">
        <f t="shared" si="188"/>
        <v>0</v>
      </c>
      <c r="L303" s="185">
        <f t="shared" si="188"/>
        <v>0</v>
      </c>
      <c r="M303" s="185">
        <f t="shared" si="188"/>
        <v>4.9204324914473561E-4</v>
      </c>
      <c r="N303" s="185">
        <f t="shared" si="188"/>
        <v>4.8255916094162079E-4</v>
      </c>
      <c r="O303" s="185">
        <f t="shared" si="188"/>
        <v>4.7380914272643229E-4</v>
      </c>
      <c r="P303" s="185">
        <f t="shared" si="188"/>
        <v>4.6532823141472575E-4</v>
      </c>
      <c r="Q303" s="185">
        <f t="shared" si="188"/>
        <v>4.5699912354071301E-4</v>
      </c>
      <c r="R303" s="185">
        <f t="shared" si="188"/>
        <v>0</v>
      </c>
    </row>
    <row r="304" spans="1:18" x14ac:dyDescent="0.35">
      <c r="A304" s="49"/>
      <c r="C304" s="276"/>
      <c r="D304" s="57"/>
      <c r="E304" s="7" t="s">
        <v>582</v>
      </c>
      <c r="G304" s="7" t="s">
        <v>295</v>
      </c>
      <c r="H304" s="185">
        <f xml:space="preserve"> SUM(J304:R304)</f>
        <v>1.0950723642814263E-2</v>
      </c>
      <c r="J304" s="185">
        <f xml:space="preserve"> J$302 + J$303</f>
        <v>0</v>
      </c>
      <c r="K304" s="185">
        <f t="shared" ref="K304:R304" si="189" xml:space="preserve"> K$302 + K$303</f>
        <v>0</v>
      </c>
      <c r="L304" s="185">
        <f t="shared" si="189"/>
        <v>0</v>
      </c>
      <c r="M304" s="185">
        <f t="shared" si="189"/>
        <v>2.2728060116787769E-3</v>
      </c>
      <c r="N304" s="185">
        <f t="shared" si="189"/>
        <v>2.2289978856231941E-3</v>
      </c>
      <c r="O304" s="185">
        <f t="shared" si="189"/>
        <v>2.1885805157347816E-3</v>
      </c>
      <c r="P304" s="185">
        <f t="shared" si="189"/>
        <v>2.1494061824881292E-3</v>
      </c>
      <c r="Q304" s="185">
        <f t="shared" si="189"/>
        <v>2.1109330472893805E-3</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WR</v>
      </c>
      <c r="F310" s="185">
        <f t="shared" ref="F310:R310" si="190" xml:space="preserve"> F$216</f>
        <v>0</v>
      </c>
      <c r="G310" s="7" t="str">
        <f t="shared" si="190"/>
        <v>£m</v>
      </c>
      <c r="H310" s="247">
        <f t="shared" si="190"/>
        <v>4.9815812593337637E-2</v>
      </c>
      <c r="I310" s="247">
        <f t="shared" si="190"/>
        <v>0</v>
      </c>
      <c r="J310" s="185">
        <f t="shared" si="190"/>
        <v>0</v>
      </c>
      <c r="K310" s="185">
        <f t="shared" si="190"/>
        <v>0</v>
      </c>
      <c r="L310" s="185">
        <f t="shared" si="190"/>
        <v>0</v>
      </c>
      <c r="M310" s="185">
        <f t="shared" si="190"/>
        <v>-1.8823970399822099E-3</v>
      </c>
      <c r="N310" s="185">
        <f t="shared" si="190"/>
        <v>3.496029381800372E-3</v>
      </c>
      <c r="O310" s="185">
        <f t="shared" si="190"/>
        <v>1.5861454681163338E-2</v>
      </c>
      <c r="P310" s="185">
        <f t="shared" si="190"/>
        <v>1.7770497419495129E-2</v>
      </c>
      <c r="Q310" s="185">
        <f t="shared" si="190"/>
        <v>1.4570228150861009E-2</v>
      </c>
      <c r="R310" s="185">
        <f t="shared" si="190"/>
        <v>0</v>
      </c>
    </row>
    <row r="311" spans="1:18" x14ac:dyDescent="0.35">
      <c r="A311" s="49"/>
      <c r="D311" s="57"/>
      <c r="E311" s="7" t="str">
        <f xml:space="preserve"> E$221</f>
        <v>Revenue adjustment for return - real -WR</v>
      </c>
      <c r="F311" s="185">
        <f t="shared" ref="F311:R311" si="191" xml:space="preserve"> F$221</f>
        <v>0</v>
      </c>
      <c r="G311" s="7" t="str">
        <f t="shared" si="191"/>
        <v>£m</v>
      </c>
      <c r="H311" s="247">
        <f t="shared" si="191"/>
        <v>1.3286305716019433E-2</v>
      </c>
      <c r="I311" s="247">
        <f t="shared" si="191"/>
        <v>0</v>
      </c>
      <c r="J311" s="185">
        <f t="shared" si="191"/>
        <v>0</v>
      </c>
      <c r="K311" s="185">
        <f t="shared" si="191"/>
        <v>0</v>
      </c>
      <c r="L311" s="185">
        <f t="shared" si="191"/>
        <v>0</v>
      </c>
      <c r="M311" s="185">
        <f t="shared" si="191"/>
        <v>-5.0205148225320449E-4</v>
      </c>
      <c r="N311" s="185">
        <f t="shared" si="191"/>
        <v>9.324211076905711E-4</v>
      </c>
      <c r="O311" s="185">
        <f t="shared" si="191"/>
        <v>4.2303863978905964E-3</v>
      </c>
      <c r="P311" s="185">
        <f t="shared" si="191"/>
        <v>4.7395445170902153E-3</v>
      </c>
      <c r="Q311" s="185">
        <f t="shared" si="191"/>
        <v>3.8860051756012537E-3</v>
      </c>
      <c r="R311" s="185">
        <f t="shared" si="191"/>
        <v>0</v>
      </c>
    </row>
    <row r="312" spans="1:18" x14ac:dyDescent="0.35">
      <c r="A312" s="49"/>
      <c r="D312" s="57"/>
      <c r="E312" s="7" t="str">
        <f xml:space="preserve"> E$226</f>
        <v>Revenue adjustment - real - WR</v>
      </c>
      <c r="F312" s="185">
        <f t="shared" ref="F312:R312" si="192" xml:space="preserve"> F$226</f>
        <v>0</v>
      </c>
      <c r="G312" s="7" t="str">
        <f t="shared" si="192"/>
        <v>£m</v>
      </c>
      <c r="H312" s="247">
        <f t="shared" si="192"/>
        <v>6.310211830935708E-2</v>
      </c>
      <c r="I312" s="247">
        <f t="shared" si="192"/>
        <v>0</v>
      </c>
      <c r="J312" s="185">
        <f t="shared" si="192"/>
        <v>0</v>
      </c>
      <c r="K312" s="185">
        <f t="shared" si="192"/>
        <v>0</v>
      </c>
      <c r="L312" s="185">
        <f t="shared" si="192"/>
        <v>0</v>
      </c>
      <c r="M312" s="185">
        <f t="shared" si="192"/>
        <v>-2.3844485222354146E-3</v>
      </c>
      <c r="N312" s="185">
        <f t="shared" si="192"/>
        <v>4.428450489490943E-3</v>
      </c>
      <c r="O312" s="185">
        <f t="shared" si="192"/>
        <v>2.0091841079053936E-2</v>
      </c>
      <c r="P312" s="185">
        <f t="shared" si="192"/>
        <v>2.2510041936585345E-2</v>
      </c>
      <c r="Q312" s="185">
        <f t="shared" si="192"/>
        <v>1.8456233326462262E-2</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-WR</v>
      </c>
      <c r="F316" s="185">
        <f t="shared" ref="F316:R316" si="193" xml:space="preserve"> F$298</f>
        <v>0</v>
      </c>
      <c r="G316" s="7" t="str">
        <f t="shared" si="193"/>
        <v>£m</v>
      </c>
      <c r="H316" s="247">
        <f t="shared" si="193"/>
        <v>2.3707389077682276E-3</v>
      </c>
      <c r="I316" s="247">
        <f t="shared" si="193"/>
        <v>0</v>
      </c>
      <c r="J316" s="185">
        <f t="shared" si="193"/>
        <v>0</v>
      </c>
      <c r="K316" s="185">
        <f t="shared" si="193"/>
        <v>0</v>
      </c>
      <c r="L316" s="185">
        <f t="shared" si="193"/>
        <v>0</v>
      </c>
      <c r="M316" s="185">
        <f t="shared" si="193"/>
        <v>4.9204324914473561E-4</v>
      </c>
      <c r="N316" s="185">
        <f t="shared" si="193"/>
        <v>4.8255916094162079E-4</v>
      </c>
      <c r="O316" s="185">
        <f t="shared" si="193"/>
        <v>4.7380914272643229E-4</v>
      </c>
      <c r="P316" s="185">
        <f t="shared" si="193"/>
        <v>4.6532823141472575E-4</v>
      </c>
      <c r="Q316" s="185">
        <f t="shared" si="193"/>
        <v>4.5699912354071301E-4</v>
      </c>
      <c r="R316" s="185">
        <f t="shared" si="193"/>
        <v>0</v>
      </c>
    </row>
    <row r="317" spans="1:18" x14ac:dyDescent="0.35">
      <c r="A317" s="49"/>
      <c r="D317" s="57"/>
      <c r="E317" s="7" t="str">
        <f xml:space="preserve"> E$304</f>
        <v>Revenue adjustment for 2019-20 wedge - real - WR</v>
      </c>
      <c r="F317" s="185">
        <f t="shared" ref="F317:R317" si="194" xml:space="preserve"> F$304</f>
        <v>0</v>
      </c>
      <c r="G317" s="7" t="str">
        <f t="shared" si="194"/>
        <v>£m</v>
      </c>
      <c r="H317" s="247">
        <f t="shared" si="194"/>
        <v>1.0950723642814263E-2</v>
      </c>
      <c r="I317" s="247">
        <f t="shared" si="194"/>
        <v>0</v>
      </c>
      <c r="J317" s="185">
        <f t="shared" si="194"/>
        <v>0</v>
      </c>
      <c r="K317" s="185">
        <f t="shared" si="194"/>
        <v>0</v>
      </c>
      <c r="L317" s="185">
        <f t="shared" si="194"/>
        <v>0</v>
      </c>
      <c r="M317" s="185">
        <f t="shared" si="194"/>
        <v>2.2728060116787769E-3</v>
      </c>
      <c r="N317" s="185">
        <f t="shared" si="194"/>
        <v>2.2289978856231941E-3</v>
      </c>
      <c r="O317" s="185">
        <f t="shared" si="194"/>
        <v>2.1885805157347816E-3</v>
      </c>
      <c r="P317" s="185">
        <f t="shared" si="194"/>
        <v>2.1494061824881292E-3</v>
      </c>
      <c r="Q317" s="185">
        <f t="shared" si="194"/>
        <v>2.1109330472893805E-3</v>
      </c>
      <c r="R317" s="185">
        <f t="shared" si="194"/>
        <v>0</v>
      </c>
    </row>
    <row r="319" spans="1:18" x14ac:dyDescent="0.35">
      <c r="B319" s="61" t="s">
        <v>346</v>
      </c>
    </row>
    <row r="320" spans="1:18" s="34" customFormat="1" x14ac:dyDescent="0.35">
      <c r="A320" s="338"/>
      <c r="B320" s="265"/>
      <c r="C320" s="266"/>
      <c r="D320" s="339"/>
      <c r="E320" s="34" t="s">
        <v>586</v>
      </c>
      <c r="G320" s="34" t="s">
        <v>295</v>
      </c>
      <c r="H320" s="275">
        <f xml:space="preserve"> SUM(J320:R320)</f>
        <v>4.9815812593337637E-2</v>
      </c>
      <c r="J320" s="275">
        <f xml:space="preserve"> J310 + J315</f>
        <v>0</v>
      </c>
      <c r="K320" s="275">
        <f t="shared" ref="K320:R320" si="195" xml:space="preserve"> K310 + K315</f>
        <v>0</v>
      </c>
      <c r="L320" s="275">
        <f t="shared" si="195"/>
        <v>0</v>
      </c>
      <c r="M320" s="275">
        <f t="shared" si="195"/>
        <v>-1.8823970399822099E-3</v>
      </c>
      <c r="N320" s="275">
        <f t="shared" si="195"/>
        <v>3.496029381800372E-3</v>
      </c>
      <c r="O320" s="275">
        <f t="shared" si="195"/>
        <v>1.5861454681163338E-2</v>
      </c>
      <c r="P320" s="275">
        <f t="shared" si="195"/>
        <v>1.7770497419495129E-2</v>
      </c>
      <c r="Q320" s="275">
        <f t="shared" si="195"/>
        <v>1.4570228150861009E-2</v>
      </c>
      <c r="R320" s="275">
        <f t="shared" si="195"/>
        <v>0</v>
      </c>
    </row>
    <row r="321" spans="1:18" s="34" customFormat="1" x14ac:dyDescent="0.35">
      <c r="A321" s="338"/>
      <c r="B321" s="265"/>
      <c r="C321" s="266"/>
      <c r="D321" s="339"/>
      <c r="E321" s="34" t="s">
        <v>587</v>
      </c>
      <c r="G321" s="34" t="s">
        <v>295</v>
      </c>
      <c r="H321" s="275">
        <f xml:space="preserve"> SUM(J321:R321)</f>
        <v>1.5657044623787659E-2</v>
      </c>
      <c r="J321" s="275">
        <f t="shared" ref="J321:R321" si="196" xml:space="preserve"> J311 + J316</f>
        <v>0</v>
      </c>
      <c r="K321" s="275">
        <f t="shared" si="196"/>
        <v>0</v>
      </c>
      <c r="L321" s="275">
        <f t="shared" si="196"/>
        <v>0</v>
      </c>
      <c r="M321" s="275">
        <f t="shared" si="196"/>
        <v>-1.0008233108468878E-5</v>
      </c>
      <c r="N321" s="275">
        <f t="shared" si="196"/>
        <v>1.4149802686321919E-3</v>
      </c>
      <c r="O321" s="275">
        <f t="shared" si="196"/>
        <v>4.704195540617029E-3</v>
      </c>
      <c r="P321" s="275">
        <f t="shared" si="196"/>
        <v>5.2048727485049413E-3</v>
      </c>
      <c r="Q321" s="275">
        <f t="shared" si="196"/>
        <v>4.3430042991419665E-3</v>
      </c>
      <c r="R321" s="275">
        <f t="shared" si="196"/>
        <v>0</v>
      </c>
    </row>
    <row r="322" spans="1:18" s="34" customFormat="1" x14ac:dyDescent="0.35">
      <c r="A322" s="338"/>
      <c r="B322" s="265"/>
      <c r="C322" s="266"/>
      <c r="D322" s="339"/>
      <c r="E322" s="34" t="s">
        <v>588</v>
      </c>
      <c r="G322" s="34" t="s">
        <v>295</v>
      </c>
      <c r="H322" s="275">
        <f xml:space="preserve"> SUM(J322:R322)</f>
        <v>7.4052841952171336E-2</v>
      </c>
      <c r="J322" s="275">
        <f t="shared" ref="J322:R322" si="197" xml:space="preserve"> J312 + J317</f>
        <v>0</v>
      </c>
      <c r="K322" s="275">
        <f t="shared" si="197"/>
        <v>0</v>
      </c>
      <c r="L322" s="275">
        <f t="shared" si="197"/>
        <v>0</v>
      </c>
      <c r="M322" s="275">
        <f t="shared" si="197"/>
        <v>-1.1164251055663767E-4</v>
      </c>
      <c r="N322" s="275">
        <f t="shared" si="197"/>
        <v>6.6574483751141375E-3</v>
      </c>
      <c r="O322" s="275">
        <f t="shared" si="197"/>
        <v>2.2280421594788716E-2</v>
      </c>
      <c r="P322" s="275">
        <f t="shared" si="197"/>
        <v>2.4659448119073474E-2</v>
      </c>
      <c r="Q322" s="275">
        <f t="shared" si="197"/>
        <v>2.0567166373751642E-2</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58" priority="8" stopIfTrue="1" operator="notEqual">
      <formula>0</formula>
    </cfRule>
    <cfRule type="cellIs" dxfId="57" priority="9" stopIfTrue="1" operator="equal">
      <formula>""</formula>
    </cfRule>
  </conditionalFormatting>
  <conditionalFormatting sqref="F165">
    <cfRule type="cellIs" dxfId="56" priority="1" stopIfTrue="1" operator="notEqual">
      <formula>0</formula>
    </cfRule>
    <cfRule type="cellIs" dxfId="55" priority="2" stopIfTrue="1" operator="equal">
      <formula>""</formula>
    </cfRule>
  </conditionalFormatting>
  <conditionalFormatting sqref="J3:Z3">
    <cfRule type="cellIs" dxfId="54" priority="12" operator="equal">
      <formula>"Post-Fcst"</formula>
    </cfRule>
    <cfRule type="cellIs" dxfId="53" priority="13" operator="equal">
      <formula>"Forecast"</formula>
    </cfRule>
    <cfRule type="cellIs" dxfId="52" priority="14" operator="equal">
      <formula>"Pre Fcst"</formula>
    </cfRule>
  </conditionalFormatting>
  <conditionalFormatting sqref="J165:XFD165">
    <cfRule type="cellIs" dxfId="51" priority="3" stopIfTrue="1" operator="notEqual">
      <formula>0</formula>
    </cfRule>
    <cfRule type="cellIs" dxfId="50"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F5426-40B8-4292-B4E4-E233F62AC9EF}">
  <sheetPr codeName="Sheet7">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Calcs-WN</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123.98967626241405</v>
      </c>
      <c r="N22" s="241">
        <f t="shared" si="3"/>
        <v>118.17110784820949</v>
      </c>
      <c r="O22" s="241">
        <f t="shared" si="3"/>
        <v>113.21162091350521</v>
      </c>
      <c r="P22" s="241">
        <f t="shared" si="3"/>
        <v>108.66211878602094</v>
      </c>
      <c r="Q22" s="241">
        <f t="shared" si="3"/>
        <v>104.34562477936512</v>
      </c>
      <c r="R22" s="241">
        <f t="shared" si="3"/>
        <v>100.20059918062961</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3.0077529135230594</v>
      </c>
      <c r="N24" s="184">
        <f t="shared" si="5"/>
        <v>3.4964052238004122</v>
      </c>
      <c r="O24" s="184">
        <f t="shared" si="5"/>
        <v>3.5665830478284204</v>
      </c>
      <c r="P24" s="184">
        <f t="shared" si="5"/>
        <v>3.4771878011527457</v>
      </c>
      <c r="Q24" s="184">
        <f t="shared" si="5"/>
        <v>3.3390599929396636</v>
      </c>
      <c r="R24" s="184">
        <f t="shared" si="5"/>
        <v>3.0060179754188687</v>
      </c>
      <c r="S24" s="92"/>
      <c r="T24" s="92"/>
      <c r="U24" s="92"/>
      <c r="V24" s="92"/>
      <c r="W24" s="92"/>
      <c r="X24" s="92"/>
      <c r="Y24" s="92"/>
      <c r="Z24" s="92"/>
    </row>
    <row r="26" spans="1:16383" s="205" customFormat="1" x14ac:dyDescent="0.35">
      <c r="A26" s="201"/>
      <c r="B26" s="202"/>
      <c r="C26" s="203"/>
      <c r="D26" s="204"/>
      <c r="E26" s="37" t="str">
        <f xml:space="preserve"> InpR!E$99</f>
        <v>Run-off rate - CPI(H) + RPI wedge - active - WN</v>
      </c>
      <c r="F26" s="205">
        <f xml:space="preserve"> InpR!F$99</f>
        <v>0</v>
      </c>
      <c r="G26" s="223" t="str">
        <f xml:space="preserve"> InpR!G$99</f>
        <v>%</v>
      </c>
      <c r="H26" s="205">
        <f xml:space="preserve"> InpR!H$99</f>
        <v>0</v>
      </c>
      <c r="I26" s="205">
        <f xml:space="preserve"> InpR!I$99</f>
        <v>0</v>
      </c>
      <c r="J26" s="205">
        <f xml:space="preserve"> InpR!J$99</f>
        <v>0</v>
      </c>
      <c r="K26" s="205">
        <f xml:space="preserve"> InpR!K$99</f>
        <v>0</v>
      </c>
      <c r="L26" s="205">
        <f xml:space="preserve"> InpR!L$99</f>
        <v>0</v>
      </c>
      <c r="M26" s="205">
        <f xml:space="preserve"> InpR!M$99</f>
        <v>6.9500000000000006E-2</v>
      </c>
      <c r="N26" s="205">
        <f xml:space="preserve"> InpR!N$99</f>
        <v>6.9500000000000006E-2</v>
      </c>
      <c r="O26" s="205">
        <f xml:space="preserve"> InpR!O$99</f>
        <v>6.9500000000000006E-2</v>
      </c>
      <c r="P26" s="205">
        <f xml:space="preserve"> InpR!P$99</f>
        <v>6.9500000000000006E-2</v>
      </c>
      <c r="Q26" s="205">
        <f xml:space="preserve"> InpR!Q$99</f>
        <v>6.9500000000000006E-2</v>
      </c>
      <c r="R26" s="205">
        <f xml:space="preserve"> InpR!R$99</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123.98967626241405</v>
      </c>
      <c r="N27" s="241">
        <f t="shared" si="6"/>
        <v>118.17110784820949</v>
      </c>
      <c r="O27" s="241">
        <f t="shared" si="6"/>
        <v>113.21162091350521</v>
      </c>
      <c r="P27" s="241">
        <f t="shared" si="6"/>
        <v>108.66211878602094</v>
      </c>
      <c r="Q27" s="241">
        <f t="shared" si="6"/>
        <v>104.34562477936512</v>
      </c>
      <c r="R27" s="241">
        <f t="shared" si="6"/>
        <v>100.20059918062961</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3.0077529135230594</v>
      </c>
      <c r="N28" s="184">
        <f t="shared" si="7"/>
        <v>3.4964052238004122</v>
      </c>
      <c r="O28" s="184">
        <f t="shared" si="7"/>
        <v>3.5665830478284204</v>
      </c>
      <c r="P28" s="184">
        <f t="shared" si="7"/>
        <v>3.4771878011527457</v>
      </c>
      <c r="Q28" s="184">
        <f t="shared" si="7"/>
        <v>3.3390599929396636</v>
      </c>
      <c r="R28" s="184">
        <f t="shared" si="7"/>
        <v>3.0060179754188687</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8.82632132772763</v>
      </c>
      <c r="N29" s="184">
        <f t="shared" si="8"/>
        <v>8.4558921585046889</v>
      </c>
      <c r="O29" s="184">
        <f t="shared" si="8"/>
        <v>8.1160851753126888</v>
      </c>
      <c r="P29" s="184">
        <f t="shared" si="8"/>
        <v>7.7936818078085723</v>
      </c>
      <c r="Q29" s="184">
        <f t="shared" si="8"/>
        <v>7.4840855916751838</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E30" s="138"/>
      <c r="F30" s="138"/>
      <c r="G30" s="138"/>
      <c r="H30" s="138"/>
    </row>
    <row r="31" spans="1:16383" s="200" customFormat="1" x14ac:dyDescent="0.35">
      <c r="A31" s="196"/>
      <c r="B31" s="197"/>
      <c r="C31" s="198"/>
      <c r="D31" s="199"/>
      <c r="E31" s="250" t="str">
        <f>InpR!$E$92</f>
        <v>RCV - CPI(H) + RPI wedge initial balance - nominal - WN</v>
      </c>
      <c r="F31" s="250">
        <f>InpR!$F$92</f>
        <v>123.98967626241405</v>
      </c>
      <c r="G31" s="250" t="str">
        <f>InpR!$G$92</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123.98967626241405</v>
      </c>
      <c r="N34" s="242">
        <f t="shared" si="9"/>
        <v>118.17110784820949</v>
      </c>
      <c r="O34" s="242">
        <f t="shared" si="9"/>
        <v>113.21162091350521</v>
      </c>
      <c r="P34" s="242">
        <f t="shared" si="9"/>
        <v>108.66211878602094</v>
      </c>
      <c r="Q34" s="242">
        <f t="shared" si="9"/>
        <v>104.34562477936512</v>
      </c>
      <c r="R34" s="242">
        <f t="shared" si="9"/>
        <v>100.20059918062961</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3.0077529135230594</v>
      </c>
      <c r="N35" s="242">
        <f t="shared" si="10"/>
        <v>3.4964052238004122</v>
      </c>
      <c r="O35" s="242">
        <f t="shared" si="10"/>
        <v>3.5665830478284204</v>
      </c>
      <c r="P35" s="242">
        <f t="shared" si="10"/>
        <v>3.4771878011527457</v>
      </c>
      <c r="Q35" s="242">
        <f t="shared" si="10"/>
        <v>3.3390599929396636</v>
      </c>
      <c r="R35" s="242">
        <f t="shared" si="10"/>
        <v>3.0060179754188687</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8.82632132772763</v>
      </c>
      <c r="N36" s="242">
        <f t="shared" si="11"/>
        <v>8.4558921585046889</v>
      </c>
      <c r="O36" s="242">
        <f t="shared" si="11"/>
        <v>8.1160851753126888</v>
      </c>
      <c r="P36" s="242">
        <f t="shared" si="11"/>
        <v>7.7936818078085723</v>
      </c>
      <c r="Q36" s="242">
        <f t="shared" si="11"/>
        <v>7.4840855916751838</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123.98967626241405</v>
      </c>
      <c r="M37" s="243">
        <f t="shared" si="12"/>
        <v>118.17110784820949</v>
      </c>
      <c r="N37" s="243">
        <f t="shared" si="12"/>
        <v>113.21162091350521</v>
      </c>
      <c r="O37" s="243">
        <f t="shared" si="12"/>
        <v>108.66211878602094</v>
      </c>
      <c r="P37" s="243">
        <f t="shared" si="12"/>
        <v>104.34562477936512</v>
      </c>
      <c r="Q37" s="243">
        <f t="shared" si="12"/>
        <v>100.20059918062961</v>
      </c>
      <c r="R37" s="243">
        <f t="shared" si="12"/>
        <v>103.20661715604848</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123.98967626241405</v>
      </c>
      <c r="N39" s="185">
        <f t="shared" si="13"/>
        <v>118.17110784820949</v>
      </c>
      <c r="O39" s="185">
        <f t="shared" si="13"/>
        <v>113.21162091350521</v>
      </c>
      <c r="P39" s="185">
        <f t="shared" si="13"/>
        <v>108.66211878602094</v>
      </c>
      <c r="Q39" s="185">
        <f t="shared" si="13"/>
        <v>104.34562477936512</v>
      </c>
      <c r="R39" s="185">
        <f t="shared" si="13"/>
        <v>100.20059918062961</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3.0077529135230594</v>
      </c>
      <c r="N40" s="242">
        <f t="shared" si="14"/>
        <v>3.4964052238004122</v>
      </c>
      <c r="O40" s="242">
        <f t="shared" si="14"/>
        <v>3.5665830478284204</v>
      </c>
      <c r="P40" s="242">
        <f t="shared" si="14"/>
        <v>3.4771878011527457</v>
      </c>
      <c r="Q40" s="242">
        <f t="shared" si="14"/>
        <v>3.3390599929396636</v>
      </c>
      <c r="R40" s="242">
        <f t="shared" si="14"/>
        <v>3.0060179754188687</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123.98967626241405</v>
      </c>
      <c r="M41" s="185">
        <f t="shared" si="15"/>
        <v>118.17110784820949</v>
      </c>
      <c r="N41" s="185">
        <f t="shared" si="15"/>
        <v>113.21162091350521</v>
      </c>
      <c r="O41" s="185">
        <f t="shared" si="15"/>
        <v>108.66211878602094</v>
      </c>
      <c r="P41" s="185">
        <f t="shared" si="15"/>
        <v>104.34562477936512</v>
      </c>
      <c r="Q41" s="185">
        <f t="shared" si="15"/>
        <v>100.20059918062961</v>
      </c>
      <c r="R41" s="185">
        <f t="shared" si="15"/>
        <v>103.20661715604848</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61.994838131207025</v>
      </c>
      <c r="M42" s="185">
        <f xml:space="preserve"> ( (M39+M40) + M41) / 2</f>
        <v>122.58426851207329</v>
      </c>
      <c r="N42" s="185">
        <f t="shared" ref="N42:R42" si="17" xml:space="preserve"> ( (N39+N40) + N41) / 2</f>
        <v>117.43956699275756</v>
      </c>
      <c r="O42" s="185">
        <f t="shared" si="17"/>
        <v>112.72016137367729</v>
      </c>
      <c r="P42" s="185">
        <f t="shared" si="17"/>
        <v>108.24246568326942</v>
      </c>
      <c r="Q42" s="185">
        <f t="shared" si="17"/>
        <v>103.9426419764672</v>
      </c>
      <c r="R42" s="185">
        <f t="shared" si="17"/>
        <v>103.20661715604848</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InpR!E$106</f>
        <v>WACC on RCV - CPI(H) + RPI wedge bf and additions - WN</v>
      </c>
      <c r="F45" s="205">
        <f xml:space="preserve"> InpR!F$106</f>
        <v>0</v>
      </c>
      <c r="G45" s="223" t="str">
        <f xml:space="preserve"> InpR!G$106</f>
        <v>%</v>
      </c>
      <c r="H45" s="205">
        <f xml:space="preserve"> InpR!H$106</f>
        <v>0</v>
      </c>
      <c r="I45" s="205">
        <f xml:space="preserve"> InpR!I$106</f>
        <v>0</v>
      </c>
      <c r="J45" s="205">
        <f xml:space="preserve"> InpR!J$106</f>
        <v>0</v>
      </c>
      <c r="K45" s="205">
        <f xml:space="preserve"> InpR!K$106</f>
        <v>0</v>
      </c>
      <c r="L45" s="205">
        <f xml:space="preserve"> InpR!L$106</f>
        <v>0</v>
      </c>
      <c r="M45" s="205">
        <f xml:space="preserve"> InpR!M$106</f>
        <v>1.920357193840716E-2</v>
      </c>
      <c r="N45" s="205">
        <f xml:space="preserve"> InpR!N$106</f>
        <v>1.920357193840716E-2</v>
      </c>
      <c r="O45" s="205">
        <f xml:space="preserve"> InpR!O$106</f>
        <v>1.920357193840716E-2</v>
      </c>
      <c r="P45" s="205">
        <f xml:space="preserve"> InpR!P$106</f>
        <v>1.920357193840716E-2</v>
      </c>
      <c r="Q45" s="205">
        <f xml:space="preserve"> InpR!Q$106</f>
        <v>1.920357193840716E-2</v>
      </c>
      <c r="R45" s="205">
        <f xml:space="preserve"> InpR!R$106</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61.994838131207025</v>
      </c>
      <c r="M47" s="184">
        <f t="shared" si="18"/>
        <v>122.58426851207329</v>
      </c>
      <c r="N47" s="184">
        <f t="shared" si="18"/>
        <v>117.43956699275756</v>
      </c>
      <c r="O47" s="184">
        <f t="shared" si="18"/>
        <v>112.72016137367729</v>
      </c>
      <c r="P47" s="184">
        <f t="shared" si="18"/>
        <v>108.24246568326942</v>
      </c>
      <c r="Q47" s="184">
        <f t="shared" si="18"/>
        <v>103.9426419764672</v>
      </c>
      <c r="R47" s="184">
        <f t="shared" si="18"/>
        <v>103.20661715604848</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2.3540558188886194</v>
      </c>
      <c r="N48" s="184">
        <f t="shared" ref="N48:R48" si="20">N45*N47*N46</f>
        <v>2.2552591731608067</v>
      </c>
      <c r="O48" s="184">
        <f t="shared" si="20"/>
        <v>2.164629727848276</v>
      </c>
      <c r="P48" s="184">
        <f t="shared" si="20"/>
        <v>2.0786419765392328</v>
      </c>
      <c r="Q48" s="184">
        <f t="shared" si="20"/>
        <v>1.9960700026631877</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8.82632132772763</v>
      </c>
      <c r="N51" s="184">
        <f t="shared" si="21"/>
        <v>8.4558921585046889</v>
      </c>
      <c r="O51" s="184">
        <f t="shared" si="21"/>
        <v>8.1160851753126888</v>
      </c>
      <c r="P51" s="184">
        <f t="shared" si="21"/>
        <v>7.7936818078085723</v>
      </c>
      <c r="Q51" s="184">
        <f t="shared" si="21"/>
        <v>7.4840855916751838</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2.3540558188886194</v>
      </c>
      <c r="N52" s="184">
        <f t="shared" si="22"/>
        <v>2.2552591731608067</v>
      </c>
      <c r="O52" s="184">
        <f t="shared" si="22"/>
        <v>2.164629727848276</v>
      </c>
      <c r="P52" s="184">
        <f t="shared" si="22"/>
        <v>2.0786419765392328</v>
      </c>
      <c r="Q52" s="184">
        <f t="shared" si="22"/>
        <v>1.9960700026631877</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51.524722760128888</v>
      </c>
      <c r="I53" s="184"/>
      <c r="J53" s="184">
        <f t="shared" ref="J53:R53" si="23">SUM(J51:J52)</f>
        <v>0</v>
      </c>
      <c r="K53" s="184">
        <f t="shared" si="23"/>
        <v>0</v>
      </c>
      <c r="L53" s="184">
        <f>SUM(L51:L52)</f>
        <v>0</v>
      </c>
      <c r="M53" s="185">
        <f t="shared" si="23"/>
        <v>11.18037714661625</v>
      </c>
      <c r="N53" s="185">
        <f t="shared" si="23"/>
        <v>10.711151331665496</v>
      </c>
      <c r="O53" s="184">
        <f t="shared" si="23"/>
        <v>10.280714903160964</v>
      </c>
      <c r="P53" s="184">
        <f t="shared" si="23"/>
        <v>9.872323784347806</v>
      </c>
      <c r="Q53" s="184">
        <f t="shared" si="23"/>
        <v>9.4801555943383722</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11.18037714661625</v>
      </c>
      <c r="N61" s="184">
        <f t="shared" si="24"/>
        <v>10.711151331665496</v>
      </c>
      <c r="O61" s="184">
        <f t="shared" si="24"/>
        <v>10.280714903160964</v>
      </c>
      <c r="P61" s="184">
        <f t="shared" si="24"/>
        <v>9.872323784347806</v>
      </c>
      <c r="Q61" s="184">
        <f t="shared" si="24"/>
        <v>9.4801555943383722</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 si="25">SUM(J68:J69)</f>
        <v>0</v>
      </c>
      <c r="K70" s="172">
        <f t="shared" ref="K70" si="26">SUM(K68:K69)</f>
        <v>-2.1269790500559882E-2</v>
      </c>
      <c r="L70" s="172">
        <f t="shared" ref="L70" si="27">SUM(L68:L69)</f>
        <v>2.8804001067783025E-2</v>
      </c>
      <c r="M70" s="172">
        <f>SUM(M68:M69)</f>
        <v>2.0509379279486817E-2</v>
      </c>
      <c r="N70" s="172">
        <f t="shared" ref="N70" si="28">SUM(N68:N69)</f>
        <v>4.1066834957910858E-2</v>
      </c>
      <c r="O70" s="172">
        <f t="shared" ref="O70" si="29">SUM(O68:O69)</f>
        <v>6.1749369291973721E-2</v>
      </c>
      <c r="P70" s="172">
        <f t="shared" ref="P70" si="30">SUM(P68:P69)</f>
        <v>4.0318628393978484E-2</v>
      </c>
      <c r="Q70" s="172">
        <f t="shared" ref="Q70" si="31">SUM(Q68:Q69)</f>
        <v>2.7398252575265181E-2</v>
      </c>
      <c r="R70" s="172">
        <f t="shared" ref="R70" si="32">SUM(R68:R69)</f>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33" xml:space="preserve"> E$85</f>
        <v>Actual Nominal RCV balance BEG</v>
      </c>
      <c r="F73" s="241">
        <f t="shared" si="33"/>
        <v>0</v>
      </c>
      <c r="G73" s="241" t="str">
        <f t="shared" si="33"/>
        <v>£m</v>
      </c>
      <c r="H73" s="241">
        <f t="shared" si="33"/>
        <v>0</v>
      </c>
      <c r="I73" s="241">
        <f t="shared" si="33"/>
        <v>0</v>
      </c>
      <c r="J73" s="241">
        <f t="shared" si="33"/>
        <v>0</v>
      </c>
      <c r="K73" s="241">
        <f t="shared" si="33"/>
        <v>0</v>
      </c>
      <c r="L73" s="241">
        <f t="shared" si="33"/>
        <v>0</v>
      </c>
      <c r="M73" s="241">
        <f t="shared" si="33"/>
        <v>123.98967626241405</v>
      </c>
      <c r="N73" s="241">
        <f t="shared" si="33"/>
        <v>117.73860994422704</v>
      </c>
      <c r="O73" s="241">
        <f t="shared" si="33"/>
        <v>114.0548855474953</v>
      </c>
      <c r="P73" s="241">
        <f t="shared" si="33"/>
        <v>112.68141245048825</v>
      </c>
      <c r="Q73" s="241">
        <f t="shared" si="33"/>
        <v>109.07746466099194</v>
      </c>
      <c r="R73" s="241">
        <f t="shared" si="33"/>
        <v>104.27740982517435</v>
      </c>
    </row>
    <row r="74" spans="1:16383" s="172" customFormat="1" x14ac:dyDescent="0.35">
      <c r="A74" s="173"/>
      <c r="B74" s="174"/>
      <c r="C74" s="175"/>
      <c r="D74" s="176"/>
      <c r="E74" s="172" t="str">
        <f t="shared" ref="E74:R74" si="34" xml:space="preserve"> E$70</f>
        <v>Actual Indexation percentage</v>
      </c>
      <c r="F74" s="172">
        <f t="shared" si="34"/>
        <v>0</v>
      </c>
      <c r="G74" s="172">
        <f t="shared" si="34"/>
        <v>0</v>
      </c>
      <c r="H74" s="172">
        <f t="shared" si="34"/>
        <v>0</v>
      </c>
      <c r="I74" s="172">
        <f t="shared" si="34"/>
        <v>0</v>
      </c>
      <c r="J74" s="172">
        <f t="shared" si="34"/>
        <v>0</v>
      </c>
      <c r="K74" s="172">
        <f t="shared" si="34"/>
        <v>-2.1269790500559882E-2</v>
      </c>
      <c r="L74" s="172">
        <f t="shared" si="34"/>
        <v>2.8804001067783025E-2</v>
      </c>
      <c r="M74" s="172">
        <f t="shared" si="34"/>
        <v>2.0509379279486817E-2</v>
      </c>
      <c r="N74" s="172">
        <f t="shared" si="34"/>
        <v>4.1066834957910858E-2</v>
      </c>
      <c r="O74" s="172">
        <f t="shared" si="34"/>
        <v>6.1749369291973721E-2</v>
      </c>
      <c r="P74" s="172">
        <f t="shared" si="34"/>
        <v>4.0318628393978484E-2</v>
      </c>
      <c r="Q74" s="172">
        <f t="shared" si="34"/>
        <v>2.7398252575265181E-2</v>
      </c>
      <c r="R74" s="172">
        <f t="shared" si="34"/>
        <v>1.999999999999913E-2</v>
      </c>
      <c r="S74" s="177"/>
      <c r="T74" s="177"/>
      <c r="U74" s="177"/>
      <c r="V74" s="177"/>
      <c r="W74" s="177"/>
      <c r="X74" s="177"/>
      <c r="Y74" s="177"/>
      <c r="Z74" s="177"/>
    </row>
    <row r="75" spans="1:16383" x14ac:dyDescent="0.35">
      <c r="E75" s="7" t="s">
        <v>520</v>
      </c>
      <c r="G75" s="162" t="s">
        <v>295</v>
      </c>
      <c r="J75" s="184">
        <f t="shared" ref="J75:L75" si="35">J73*J74</f>
        <v>0</v>
      </c>
      <c r="K75" s="184">
        <f t="shared" si="35"/>
        <v>0</v>
      </c>
      <c r="L75" s="184">
        <f t="shared" si="35"/>
        <v>0</v>
      </c>
      <c r="M75" s="184">
        <f>M73*M74</f>
        <v>2.542951297206633</v>
      </c>
      <c r="N75" s="184">
        <f t="shared" ref="N75:R75" si="36">N73*N74</f>
        <v>4.8351520627534139</v>
      </c>
      <c r="O75" s="184">
        <f t="shared" si="36"/>
        <v>7.0428172472260835</v>
      </c>
      <c r="P75" s="184">
        <f t="shared" si="36"/>
        <v>4.5431599954998561</v>
      </c>
      <c r="Q75" s="184">
        <f t="shared" si="36"/>
        <v>2.9885319270514192</v>
      </c>
      <c r="R75" s="184">
        <f t="shared" si="36"/>
        <v>2.085548196503396</v>
      </c>
    </row>
    <row r="77" spans="1:16383" s="205" customFormat="1" x14ac:dyDescent="0.35">
      <c r="A77" s="201"/>
      <c r="B77" s="202"/>
      <c r="C77" s="203"/>
      <c r="D77" s="204"/>
      <c r="E77" s="37" t="str">
        <f xml:space="preserve"> InpR!E$99</f>
        <v>Run-off rate - CPI(H) + RPI wedge - active - WN</v>
      </c>
      <c r="F77" s="205">
        <f xml:space="preserve"> InpR!F$99</f>
        <v>0</v>
      </c>
      <c r="G77" s="223" t="str">
        <f xml:space="preserve"> InpR!G$99</f>
        <v>%</v>
      </c>
      <c r="H77" s="205">
        <f xml:space="preserve"> InpR!H$99</f>
        <v>0</v>
      </c>
      <c r="I77" s="205">
        <f xml:space="preserve"> InpR!I$99</f>
        <v>0</v>
      </c>
      <c r="J77" s="205">
        <f xml:space="preserve"> InpR!J$99</f>
        <v>0</v>
      </c>
      <c r="K77" s="205">
        <f xml:space="preserve"> InpR!K$99</f>
        <v>0</v>
      </c>
      <c r="L77" s="205">
        <f xml:space="preserve"> InpR!L$99</f>
        <v>0</v>
      </c>
      <c r="M77" s="205">
        <f xml:space="preserve"> InpR!M$99</f>
        <v>6.9500000000000006E-2</v>
      </c>
      <c r="N77" s="205">
        <f xml:space="preserve"> InpR!N$99</f>
        <v>6.9500000000000006E-2</v>
      </c>
      <c r="O77" s="205">
        <f xml:space="preserve"> InpR!O$99</f>
        <v>6.9500000000000006E-2</v>
      </c>
      <c r="P77" s="205">
        <f xml:space="preserve"> InpR!P$99</f>
        <v>6.9500000000000006E-2</v>
      </c>
      <c r="Q77" s="205">
        <f xml:space="preserve"> InpR!Q$99</f>
        <v>6.9500000000000006E-2</v>
      </c>
      <c r="R77" s="205">
        <f xml:space="preserve"> InpR!R$99</f>
        <v>0</v>
      </c>
    </row>
    <row r="78" spans="1:16383" s="161" customFormat="1" x14ac:dyDescent="0.35">
      <c r="A78" s="157"/>
      <c r="B78" s="158"/>
      <c r="C78" s="159"/>
      <c r="D78" s="160"/>
      <c r="E78" s="149" t="str">
        <f t="shared" ref="E78:R78" si="37" xml:space="preserve"> E$85</f>
        <v>Actual Nominal RCV balance BEG</v>
      </c>
      <c r="F78" s="241">
        <f t="shared" si="37"/>
        <v>0</v>
      </c>
      <c r="G78" s="241" t="str">
        <f t="shared" si="37"/>
        <v>£m</v>
      </c>
      <c r="H78" s="241">
        <f t="shared" si="37"/>
        <v>0</v>
      </c>
      <c r="I78" s="241">
        <f t="shared" si="37"/>
        <v>0</v>
      </c>
      <c r="J78" s="241">
        <f t="shared" si="37"/>
        <v>0</v>
      </c>
      <c r="K78" s="241">
        <f t="shared" si="37"/>
        <v>0</v>
      </c>
      <c r="L78" s="241">
        <f t="shared" si="37"/>
        <v>0</v>
      </c>
      <c r="M78" s="241">
        <f t="shared" si="37"/>
        <v>123.98967626241405</v>
      </c>
      <c r="N78" s="241">
        <f t="shared" si="37"/>
        <v>117.73860994422704</v>
      </c>
      <c r="O78" s="241">
        <f t="shared" si="37"/>
        <v>114.0548855474953</v>
      </c>
      <c r="P78" s="241">
        <f t="shared" si="37"/>
        <v>112.68141245048825</v>
      </c>
      <c r="Q78" s="241">
        <f t="shared" si="37"/>
        <v>109.07746466099194</v>
      </c>
      <c r="R78" s="241">
        <f t="shared" si="37"/>
        <v>104.27740982517435</v>
      </c>
    </row>
    <row r="79" spans="1:16383" x14ac:dyDescent="0.35">
      <c r="E79" s="7" t="str">
        <f t="shared" ref="E79:R79" si="38" xml:space="preserve"> E$75</f>
        <v>Actual RCV indexation</v>
      </c>
      <c r="F79" s="184">
        <f t="shared" si="38"/>
        <v>0</v>
      </c>
      <c r="G79" s="184" t="str">
        <f t="shared" si="38"/>
        <v>£m</v>
      </c>
      <c r="H79" s="184">
        <f t="shared" si="38"/>
        <v>0</v>
      </c>
      <c r="I79" s="184">
        <f t="shared" si="38"/>
        <v>0</v>
      </c>
      <c r="J79" s="184">
        <f t="shared" si="38"/>
        <v>0</v>
      </c>
      <c r="K79" s="184">
        <f t="shared" si="38"/>
        <v>0</v>
      </c>
      <c r="L79" s="184">
        <f t="shared" si="38"/>
        <v>0</v>
      </c>
      <c r="M79" s="184">
        <f t="shared" si="38"/>
        <v>2.542951297206633</v>
      </c>
      <c r="N79" s="184">
        <f t="shared" si="38"/>
        <v>4.8351520627534139</v>
      </c>
      <c r="O79" s="184">
        <f t="shared" si="38"/>
        <v>7.0428172472260835</v>
      </c>
      <c r="P79" s="184">
        <f t="shared" si="38"/>
        <v>4.5431599954998561</v>
      </c>
      <c r="Q79" s="184">
        <f t="shared" si="38"/>
        <v>2.9885319270514192</v>
      </c>
      <c r="R79" s="184">
        <f t="shared" si="38"/>
        <v>2.085548196503396</v>
      </c>
    </row>
    <row r="80" spans="1:16383" x14ac:dyDescent="0.35">
      <c r="E80" s="7" t="s">
        <v>521</v>
      </c>
      <c r="F80" s="244"/>
      <c r="G80" s="244" t="s">
        <v>295</v>
      </c>
      <c r="H80" s="244"/>
      <c r="I80" s="244"/>
      <c r="J80" s="184">
        <f t="shared" ref="J80" si="39" xml:space="preserve"> (J78+J79) * J77</f>
        <v>0</v>
      </c>
      <c r="K80" s="184">
        <f t="shared" ref="K80" si="40" xml:space="preserve"> (K78+K79) * K77</f>
        <v>0</v>
      </c>
      <c r="L80" s="184">
        <f t="shared" ref="L80:R80" si="41" xml:space="preserve"> (L78+L79) * L77</f>
        <v>0</v>
      </c>
      <c r="M80" s="184">
        <f t="shared" si="41"/>
        <v>8.7940176153936385</v>
      </c>
      <c r="N80" s="184">
        <f xml:space="preserve"> (N78+N79) * N77</f>
        <v>8.518876459485142</v>
      </c>
      <c r="O80" s="184">
        <f t="shared" si="41"/>
        <v>8.4162903442331363</v>
      </c>
      <c r="P80" s="184">
        <f t="shared" si="41"/>
        <v>8.1471077849961748</v>
      </c>
      <c r="Q80" s="184">
        <f t="shared" si="41"/>
        <v>7.7885867628690146</v>
      </c>
      <c r="R80" s="184">
        <f t="shared" si="41"/>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E81" s="138"/>
      <c r="F81" s="138"/>
      <c r="G81" s="138"/>
      <c r="H81" s="138"/>
    </row>
    <row r="82" spans="1:18" s="200" customFormat="1" x14ac:dyDescent="0.35">
      <c r="A82" s="196"/>
      <c r="B82" s="197"/>
      <c r="C82" s="198"/>
      <c r="D82" s="199"/>
      <c r="E82" s="250" t="str">
        <f>InpR!$E$92</f>
        <v>RCV - CPI(H) + RPI wedge initial balance - nominal - WN</v>
      </c>
      <c r="F82" s="250">
        <f>InpR!$F$92</f>
        <v>123.98967626241405</v>
      </c>
      <c r="G82" s="250" t="str">
        <f>InpR!$G$92</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 si="42" xml:space="preserve"> I88</f>
        <v>0</v>
      </c>
      <c r="K85" s="242">
        <f t="shared" ref="K85" si="43" xml:space="preserve"> J88</f>
        <v>0</v>
      </c>
      <c r="L85" s="242">
        <f t="shared" ref="L85" si="44" xml:space="preserve"> K88</f>
        <v>0</v>
      </c>
      <c r="M85" s="242">
        <f t="shared" ref="M85" si="45" xml:space="preserve"> L88</f>
        <v>123.98967626241405</v>
      </c>
      <c r="N85" s="242">
        <f t="shared" ref="N85" si="46" xml:space="preserve"> M88</f>
        <v>117.73860994422704</v>
      </c>
      <c r="O85" s="242">
        <f t="shared" ref="O85" si="47" xml:space="preserve"> N88</f>
        <v>114.0548855474953</v>
      </c>
      <c r="P85" s="242">
        <f t="shared" ref="P85" si="48" xml:space="preserve"> O88</f>
        <v>112.68141245048825</v>
      </c>
      <c r="Q85" s="242">
        <f t="shared" ref="Q85" si="49" xml:space="preserve"> P88</f>
        <v>109.07746466099194</v>
      </c>
      <c r="R85" s="242">
        <f t="shared" ref="R85" si="50" xml:space="preserve"> Q88</f>
        <v>104.27740982517435</v>
      </c>
    </row>
    <row r="86" spans="1:18" x14ac:dyDescent="0.35">
      <c r="A86" s="47"/>
      <c r="B86" s="51"/>
      <c r="C86" s="111"/>
      <c r="D86" s="56" t="s">
        <v>502</v>
      </c>
      <c r="E86" s="7" t="str">
        <f t="shared" ref="E86:R86" si="51" xml:space="preserve"> E$75</f>
        <v>Actual RCV indexation</v>
      </c>
      <c r="F86" s="242">
        <f t="shared" si="51"/>
        <v>0</v>
      </c>
      <c r="G86" s="162" t="str">
        <f t="shared" si="51"/>
        <v>£m</v>
      </c>
      <c r="H86" s="242">
        <f t="shared" si="51"/>
        <v>0</v>
      </c>
      <c r="I86" s="162">
        <f t="shared" si="51"/>
        <v>0</v>
      </c>
      <c r="J86" s="242">
        <f t="shared" si="51"/>
        <v>0</v>
      </c>
      <c r="K86" s="242">
        <f t="shared" si="51"/>
        <v>0</v>
      </c>
      <c r="L86" s="242">
        <f t="shared" si="51"/>
        <v>0</v>
      </c>
      <c r="M86" s="242">
        <f t="shared" si="51"/>
        <v>2.542951297206633</v>
      </c>
      <c r="N86" s="242">
        <f t="shared" si="51"/>
        <v>4.8351520627534139</v>
      </c>
      <c r="O86" s="242">
        <f t="shared" si="51"/>
        <v>7.0428172472260835</v>
      </c>
      <c r="P86" s="242">
        <f t="shared" si="51"/>
        <v>4.5431599954998561</v>
      </c>
      <c r="Q86" s="242">
        <f t="shared" si="51"/>
        <v>2.9885319270514192</v>
      </c>
      <c r="R86" s="242">
        <f t="shared" si="51"/>
        <v>2.085548196503396</v>
      </c>
    </row>
    <row r="87" spans="1:18" x14ac:dyDescent="0.35">
      <c r="A87" s="47"/>
      <c r="B87" s="51"/>
      <c r="C87" s="111"/>
      <c r="D87" s="56" t="s">
        <v>503</v>
      </c>
      <c r="E87" s="7" t="str">
        <f t="shared" ref="E87:R87" si="52" xml:space="preserve"> E$80</f>
        <v>RCV run-off company should have received</v>
      </c>
      <c r="F87" s="242">
        <f t="shared" si="52"/>
        <v>0</v>
      </c>
      <c r="G87" s="162" t="str">
        <f t="shared" si="52"/>
        <v>£m</v>
      </c>
      <c r="H87" s="242">
        <f t="shared" si="52"/>
        <v>0</v>
      </c>
      <c r="I87" s="162">
        <f t="shared" si="52"/>
        <v>0</v>
      </c>
      <c r="J87" s="242">
        <f t="shared" si="52"/>
        <v>0</v>
      </c>
      <c r="K87" s="242">
        <f t="shared" si="52"/>
        <v>0</v>
      </c>
      <c r="L87" s="242">
        <f t="shared" si="52"/>
        <v>0</v>
      </c>
      <c r="M87" s="242">
        <f t="shared" si="52"/>
        <v>8.7940176153936385</v>
      </c>
      <c r="N87" s="242">
        <f t="shared" si="52"/>
        <v>8.518876459485142</v>
      </c>
      <c r="O87" s="242">
        <f t="shared" si="52"/>
        <v>8.4162903442331363</v>
      </c>
      <c r="P87" s="242">
        <f t="shared" si="52"/>
        <v>8.1471077849961748</v>
      </c>
      <c r="Q87" s="242">
        <f t="shared" si="52"/>
        <v>7.7885867628690146</v>
      </c>
      <c r="R87" s="242">
        <f t="shared" si="52"/>
        <v>0</v>
      </c>
    </row>
    <row r="88" spans="1:18" s="138" customFormat="1" x14ac:dyDescent="0.35">
      <c r="A88" s="134"/>
      <c r="B88" s="135"/>
      <c r="C88" s="136"/>
      <c r="D88" s="137"/>
      <c r="E88" s="138" t="s">
        <v>523</v>
      </c>
      <c r="G88" s="163" t="s">
        <v>295</v>
      </c>
      <c r="J88" s="243">
        <f t="shared" ref="J88:R88" si="53" xml:space="preserve"> IF( J83 = 1, $F82, J85 + J86 - J87)</f>
        <v>0</v>
      </c>
      <c r="K88" s="243">
        <f t="shared" si="53"/>
        <v>0</v>
      </c>
      <c r="L88" s="243">
        <f t="shared" si="53"/>
        <v>123.98967626241405</v>
      </c>
      <c r="M88" s="243">
        <f t="shared" si="53"/>
        <v>117.73860994422704</v>
      </c>
      <c r="N88" s="243">
        <f t="shared" si="53"/>
        <v>114.0548855474953</v>
      </c>
      <c r="O88" s="243">
        <f t="shared" si="53"/>
        <v>112.68141245048825</v>
      </c>
      <c r="P88" s="243">
        <f t="shared" si="53"/>
        <v>109.07746466099194</v>
      </c>
      <c r="Q88" s="243">
        <f t="shared" si="53"/>
        <v>104.27740982517435</v>
      </c>
      <c r="R88" s="243">
        <f t="shared" si="53"/>
        <v>106.36295802167774</v>
      </c>
    </row>
    <row r="90" spans="1:18" s="92" customFormat="1" x14ac:dyDescent="0.35">
      <c r="A90" s="164"/>
      <c r="B90" s="165"/>
      <c r="C90" s="166"/>
      <c r="D90" s="167"/>
      <c r="E90" s="7" t="str">
        <f t="shared" ref="E90:R90" si="54" xml:space="preserve"> E$85</f>
        <v>Actual Nominal RCV balance BEG</v>
      </c>
      <c r="F90" s="185">
        <f t="shared" si="54"/>
        <v>0</v>
      </c>
      <c r="G90" s="92" t="str">
        <f t="shared" si="54"/>
        <v>£m</v>
      </c>
      <c r="H90" s="185">
        <f t="shared" si="54"/>
        <v>0</v>
      </c>
      <c r="I90" s="185">
        <f t="shared" si="54"/>
        <v>0</v>
      </c>
      <c r="J90" s="185">
        <f t="shared" si="54"/>
        <v>0</v>
      </c>
      <c r="K90" s="185">
        <f t="shared" si="54"/>
        <v>0</v>
      </c>
      <c r="L90" s="185">
        <f t="shared" si="54"/>
        <v>0</v>
      </c>
      <c r="M90" s="185">
        <f t="shared" si="54"/>
        <v>123.98967626241405</v>
      </c>
      <c r="N90" s="185">
        <f t="shared" si="54"/>
        <v>117.73860994422704</v>
      </c>
      <c r="O90" s="185">
        <f t="shared" si="54"/>
        <v>114.0548855474953</v>
      </c>
      <c r="P90" s="185">
        <f t="shared" si="54"/>
        <v>112.68141245048825</v>
      </c>
      <c r="Q90" s="185">
        <f t="shared" si="54"/>
        <v>109.07746466099194</v>
      </c>
      <c r="R90" s="185">
        <f t="shared" si="54"/>
        <v>104.27740982517435</v>
      </c>
    </row>
    <row r="91" spans="1:18" s="92" customFormat="1" x14ac:dyDescent="0.35">
      <c r="A91" s="164"/>
      <c r="B91" s="165"/>
      <c r="C91" s="166"/>
      <c r="D91" s="167"/>
      <c r="E91" s="7" t="str">
        <f t="shared" ref="E91:R91" si="55" xml:space="preserve"> E$86</f>
        <v>Actual RCV indexation</v>
      </c>
      <c r="F91" s="242">
        <f t="shared" si="55"/>
        <v>0</v>
      </c>
      <c r="G91" s="162" t="str">
        <f t="shared" si="55"/>
        <v>£m</v>
      </c>
      <c r="H91" s="242">
        <f t="shared" si="55"/>
        <v>0</v>
      </c>
      <c r="I91" s="242">
        <f t="shared" si="55"/>
        <v>0</v>
      </c>
      <c r="J91" s="242">
        <f t="shared" si="55"/>
        <v>0</v>
      </c>
      <c r="K91" s="242">
        <f t="shared" si="55"/>
        <v>0</v>
      </c>
      <c r="L91" s="242">
        <f t="shared" si="55"/>
        <v>0</v>
      </c>
      <c r="M91" s="242">
        <f t="shared" si="55"/>
        <v>2.542951297206633</v>
      </c>
      <c r="N91" s="242">
        <f t="shared" si="55"/>
        <v>4.8351520627534139</v>
      </c>
      <c r="O91" s="242">
        <f t="shared" si="55"/>
        <v>7.0428172472260835</v>
      </c>
      <c r="P91" s="242">
        <f t="shared" si="55"/>
        <v>4.5431599954998561</v>
      </c>
      <c r="Q91" s="242">
        <f t="shared" si="55"/>
        <v>2.9885319270514192</v>
      </c>
      <c r="R91" s="242">
        <f t="shared" si="55"/>
        <v>2.085548196503396</v>
      </c>
    </row>
    <row r="92" spans="1:18" s="92" customFormat="1" x14ac:dyDescent="0.35">
      <c r="A92" s="164"/>
      <c r="B92" s="165"/>
      <c r="C92" s="166"/>
      <c r="D92" s="167"/>
      <c r="E92" s="7" t="str">
        <f t="shared" ref="E92:R92" si="56" xml:space="preserve"> E$88</f>
        <v>Actual Nominal RCV balance END</v>
      </c>
      <c r="F92" s="185">
        <f t="shared" si="56"/>
        <v>0</v>
      </c>
      <c r="G92" s="92" t="str">
        <f t="shared" si="56"/>
        <v>£m</v>
      </c>
      <c r="H92" s="185">
        <f t="shared" si="56"/>
        <v>0</v>
      </c>
      <c r="I92" s="185">
        <f t="shared" si="56"/>
        <v>0</v>
      </c>
      <c r="J92" s="185">
        <f t="shared" si="56"/>
        <v>0</v>
      </c>
      <c r="K92" s="185">
        <f t="shared" si="56"/>
        <v>0</v>
      </c>
      <c r="L92" s="185">
        <f t="shared" si="56"/>
        <v>123.98967626241405</v>
      </c>
      <c r="M92" s="185">
        <f t="shared" si="56"/>
        <v>117.73860994422704</v>
      </c>
      <c r="N92" s="185">
        <f t="shared" si="56"/>
        <v>114.0548855474953</v>
      </c>
      <c r="O92" s="185">
        <f t="shared" si="56"/>
        <v>112.68141245048825</v>
      </c>
      <c r="P92" s="185">
        <f t="shared" si="56"/>
        <v>109.07746466099194</v>
      </c>
      <c r="Q92" s="185">
        <f t="shared" si="56"/>
        <v>104.27740982517435</v>
      </c>
      <c r="R92" s="185">
        <f t="shared" si="56"/>
        <v>106.36295802167774</v>
      </c>
    </row>
    <row r="93" spans="1:18" x14ac:dyDescent="0.35">
      <c r="A93" s="49"/>
      <c r="D93" s="57"/>
      <c r="E93" s="7" t="s">
        <v>524</v>
      </c>
      <c r="G93" s="92" t="s">
        <v>295</v>
      </c>
      <c r="H93" s="244"/>
      <c r="I93" s="244"/>
      <c r="J93" s="185">
        <f t="shared" ref="J93" si="57" xml:space="preserve"> ( (J90+J91) + J92) / 2</f>
        <v>0</v>
      </c>
      <c r="K93" s="185">
        <f t="shared" ref="K93" si="58" xml:space="preserve"> ( (K90+K91) + K92) / 2</f>
        <v>0</v>
      </c>
      <c r="L93" s="185">
        <f xml:space="preserve"> ( (L90+L91) + L92) / 2</f>
        <v>61.994838131207025</v>
      </c>
      <c r="M93" s="185">
        <f xml:space="preserve"> ( (M90+M91) + M92) / 2</f>
        <v>122.13561875192386</v>
      </c>
      <c r="N93" s="185">
        <f t="shared" ref="N93" si="59" xml:space="preserve"> ( (N90+N91) + N92) / 2</f>
        <v>118.31432377723787</v>
      </c>
      <c r="O93" s="185">
        <f t="shared" ref="O93" si="60" xml:space="preserve"> ( (O90+O91) + O92) / 2</f>
        <v>116.88955762260483</v>
      </c>
      <c r="P93" s="185">
        <f t="shared" ref="P93" si="61" xml:space="preserve"> ( (P90+P91) + P92) / 2</f>
        <v>113.15101855349002</v>
      </c>
      <c r="Q93" s="185">
        <f xml:space="preserve"> ( (Q90+Q91) + Q92) / 2</f>
        <v>108.17170320660885</v>
      </c>
      <c r="R93" s="185">
        <f t="shared" ref="R93" si="62" xml:space="preserve"> ( (R90+R91) + R92) / 2</f>
        <v>106.36295802167774</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InpR!E$106</f>
        <v>WACC on RCV - CPI(H) + RPI wedge bf and additions - WN</v>
      </c>
      <c r="F96" s="205">
        <f xml:space="preserve"> InpR!F$106</f>
        <v>0</v>
      </c>
      <c r="G96" s="223" t="str">
        <f xml:space="preserve"> InpR!G$106</f>
        <v>%</v>
      </c>
      <c r="H96" s="205">
        <f xml:space="preserve"> InpR!H$106</f>
        <v>0</v>
      </c>
      <c r="I96" s="205">
        <f xml:space="preserve"> InpR!I$106</f>
        <v>0</v>
      </c>
      <c r="J96" s="205">
        <f xml:space="preserve"> InpR!J$106</f>
        <v>0</v>
      </c>
      <c r="K96" s="205">
        <f xml:space="preserve"> InpR!K$106</f>
        <v>0</v>
      </c>
      <c r="L96" s="205">
        <f xml:space="preserve"> InpR!L$106</f>
        <v>0</v>
      </c>
      <c r="M96" s="205">
        <f xml:space="preserve"> InpR!M$106</f>
        <v>1.920357193840716E-2</v>
      </c>
      <c r="N96" s="205">
        <f xml:space="preserve"> InpR!N$106</f>
        <v>1.920357193840716E-2</v>
      </c>
      <c r="O96" s="205">
        <f xml:space="preserve"> InpR!O$106</f>
        <v>1.920357193840716E-2</v>
      </c>
      <c r="P96" s="205">
        <f xml:space="preserve"> InpR!P$106</f>
        <v>1.920357193840716E-2</v>
      </c>
      <c r="Q96" s="205">
        <f xml:space="preserve"> InpR!Q$106</f>
        <v>1.920357193840716E-2</v>
      </c>
      <c r="R96" s="205">
        <f xml:space="preserve"> InpR!R$106</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63" xml:space="preserve"> E$93</f>
        <v>Actual average RCV balance</v>
      </c>
      <c r="F98" s="184">
        <f t="shared" si="63"/>
        <v>0</v>
      </c>
      <c r="G98" s="184" t="str">
        <f t="shared" si="63"/>
        <v>£m</v>
      </c>
      <c r="H98" s="184">
        <f t="shared" si="63"/>
        <v>0</v>
      </c>
      <c r="I98" s="184">
        <f t="shared" si="63"/>
        <v>0</v>
      </c>
      <c r="J98" s="184">
        <f t="shared" si="63"/>
        <v>0</v>
      </c>
      <c r="K98" s="184">
        <f t="shared" si="63"/>
        <v>0</v>
      </c>
      <c r="L98" s="184">
        <f t="shared" si="63"/>
        <v>61.994838131207025</v>
      </c>
      <c r="M98" s="184">
        <f t="shared" si="63"/>
        <v>122.13561875192386</v>
      </c>
      <c r="N98" s="184">
        <f t="shared" si="63"/>
        <v>118.31432377723787</v>
      </c>
      <c r="O98" s="184">
        <f t="shared" si="63"/>
        <v>116.88955762260483</v>
      </c>
      <c r="P98" s="184">
        <f t="shared" si="63"/>
        <v>113.15101855349002</v>
      </c>
      <c r="Q98" s="184">
        <f t="shared" si="63"/>
        <v>108.17170320660885</v>
      </c>
      <c r="R98" s="184">
        <f t="shared" si="63"/>
        <v>106.36295802167774</v>
      </c>
    </row>
    <row r="99" spans="1:26" x14ac:dyDescent="0.35">
      <c r="E99" s="7" t="s">
        <v>526</v>
      </c>
      <c r="F99" s="244"/>
      <c r="G99" s="184" t="s">
        <v>295</v>
      </c>
      <c r="H99" s="244"/>
      <c r="I99" s="244"/>
      <c r="J99" s="244">
        <f t="shared" ref="J99:K99" si="64">J96*J97*J98</f>
        <v>0</v>
      </c>
      <c r="K99" s="244">
        <f t="shared" si="64"/>
        <v>0</v>
      </c>
      <c r="L99" s="244">
        <f>L96*L97*L98</f>
        <v>0</v>
      </c>
      <c r="M99" s="244">
        <f>M96*M97*M98</f>
        <v>2.3454401409444405</v>
      </c>
      <c r="N99" s="244">
        <f t="shared" ref="N99:R99" si="65">N96*N97*N98</f>
        <v>2.2720576280001841</v>
      </c>
      <c r="O99" s="244">
        <f t="shared" si="65"/>
        <v>2.2446970286542807</v>
      </c>
      <c r="P99" s="244">
        <f t="shared" si="65"/>
        <v>2.1729037246959888</v>
      </c>
      <c r="Q99" s="244">
        <f t="shared" si="65"/>
        <v>2.0772830842281418</v>
      </c>
      <c r="R99" s="244">
        <f t="shared" si="65"/>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66" xml:space="preserve"> E$88</f>
        <v>Actual Nominal RCV balance END</v>
      </c>
      <c r="F102" s="185">
        <f t="shared" si="66"/>
        <v>0</v>
      </c>
      <c r="G102" s="185" t="str">
        <f t="shared" si="66"/>
        <v>£m</v>
      </c>
      <c r="H102" s="185">
        <f t="shared" si="66"/>
        <v>0</v>
      </c>
      <c r="I102" s="185">
        <f t="shared" si="66"/>
        <v>0</v>
      </c>
      <c r="J102" s="185">
        <f t="shared" si="66"/>
        <v>0</v>
      </c>
      <c r="K102" s="185">
        <f t="shared" si="66"/>
        <v>0</v>
      </c>
      <c r="L102" s="185">
        <f t="shared" si="66"/>
        <v>123.98967626241405</v>
      </c>
      <c r="M102" s="185">
        <f t="shared" si="66"/>
        <v>117.73860994422704</v>
      </c>
      <c r="N102" s="185">
        <f t="shared" si="66"/>
        <v>114.0548855474953</v>
      </c>
      <c r="O102" s="185">
        <f t="shared" si="66"/>
        <v>112.68141245048825</v>
      </c>
      <c r="P102" s="185">
        <f t="shared" si="66"/>
        <v>109.07746466099194</v>
      </c>
      <c r="Q102" s="185">
        <f t="shared" si="66"/>
        <v>104.27740982517435</v>
      </c>
      <c r="R102" s="185">
        <f t="shared" si="66"/>
        <v>106.36295802167774</v>
      </c>
    </row>
    <row r="103" spans="1:26" x14ac:dyDescent="0.35">
      <c r="C103" s="276"/>
      <c r="E103" s="7" t="s">
        <v>527</v>
      </c>
      <c r="F103" s="244"/>
      <c r="G103" s="244"/>
      <c r="H103" s="244"/>
      <c r="I103" s="244"/>
      <c r="J103" s="184">
        <f>J102 * J101</f>
        <v>0</v>
      </c>
      <c r="K103" s="184">
        <f t="shared" ref="K103" si="67">K102 * K101</f>
        <v>0</v>
      </c>
      <c r="L103" s="184">
        <f t="shared" ref="L103" si="68">L102 * L101</f>
        <v>0</v>
      </c>
      <c r="M103" s="184">
        <f t="shared" ref="M103" si="69">M102 * M101</f>
        <v>0</v>
      </c>
      <c r="N103" s="184">
        <f t="shared" ref="N103" si="70">N102 * N101</f>
        <v>0</v>
      </c>
      <c r="O103" s="184">
        <f t="shared" ref="O103" si="71">O102 * O101</f>
        <v>0</v>
      </c>
      <c r="P103" s="184">
        <f t="shared" ref="P103" si="72">P102 * P101</f>
        <v>0</v>
      </c>
      <c r="Q103" s="184">
        <f t="shared" ref="Q103" si="73">Q102 * Q101</f>
        <v>104.27740982517435</v>
      </c>
      <c r="R103" s="184">
        <f t="shared" ref="R103" si="74">R102 * R101</f>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75" xml:space="preserve"> E$80</f>
        <v>RCV run-off company should have received</v>
      </c>
      <c r="F106" s="184">
        <f t="shared" si="75"/>
        <v>0</v>
      </c>
      <c r="G106" s="184" t="str">
        <f t="shared" si="75"/>
        <v>£m</v>
      </c>
      <c r="H106" s="184">
        <f t="shared" si="75"/>
        <v>0</v>
      </c>
      <c r="I106" s="184">
        <f t="shared" si="75"/>
        <v>0</v>
      </c>
      <c r="J106" s="184">
        <f t="shared" si="75"/>
        <v>0</v>
      </c>
      <c r="K106" s="184">
        <f t="shared" si="75"/>
        <v>0</v>
      </c>
      <c r="L106" s="184">
        <f t="shared" si="75"/>
        <v>0</v>
      </c>
      <c r="M106" s="184">
        <f t="shared" si="75"/>
        <v>8.7940176153936385</v>
      </c>
      <c r="N106" s="184">
        <f t="shared" si="75"/>
        <v>8.518876459485142</v>
      </c>
      <c r="O106" s="184">
        <f t="shared" si="75"/>
        <v>8.4162903442331363</v>
      </c>
      <c r="P106" s="184">
        <f t="shared" si="75"/>
        <v>8.1471077849961748</v>
      </c>
      <c r="Q106" s="184">
        <f t="shared" si="75"/>
        <v>7.7885867628690146</v>
      </c>
      <c r="R106" s="184">
        <f t="shared" si="75"/>
        <v>0</v>
      </c>
    </row>
    <row r="107" spans="1:26" s="91" customFormat="1" x14ac:dyDescent="0.35">
      <c r="A107" s="170"/>
      <c r="B107" s="165"/>
      <c r="C107" s="166"/>
      <c r="D107" s="171"/>
      <c r="E107" s="7" t="str">
        <f t="shared" ref="E107:R108" si="76" xml:space="preserve"> E$99</f>
        <v>Nominal return company should have received</v>
      </c>
      <c r="F107" s="184">
        <f t="shared" si="76"/>
        <v>0</v>
      </c>
      <c r="G107" s="184" t="str">
        <f t="shared" si="76"/>
        <v>£m</v>
      </c>
      <c r="H107" s="184">
        <f t="shared" si="76"/>
        <v>0</v>
      </c>
      <c r="I107" s="184">
        <f t="shared" si="76"/>
        <v>0</v>
      </c>
      <c r="J107" s="184">
        <f t="shared" si="76"/>
        <v>0</v>
      </c>
      <c r="K107" s="184">
        <f t="shared" si="76"/>
        <v>0</v>
      </c>
      <c r="L107" s="184">
        <f t="shared" si="76"/>
        <v>0</v>
      </c>
      <c r="M107" s="184">
        <f t="shared" si="76"/>
        <v>2.3454401409444405</v>
      </c>
      <c r="N107" s="184">
        <f t="shared" si="76"/>
        <v>2.2720576280001841</v>
      </c>
      <c r="O107" s="184">
        <f t="shared" si="76"/>
        <v>2.2446970286542807</v>
      </c>
      <c r="P107" s="184">
        <f t="shared" si="76"/>
        <v>2.1729037246959888</v>
      </c>
      <c r="Q107" s="184">
        <f t="shared" si="76"/>
        <v>2.0772830842281418</v>
      </c>
      <c r="R107" s="184">
        <f t="shared" si="76"/>
        <v>0</v>
      </c>
      <c r="S107" s="92"/>
      <c r="T107" s="92"/>
      <c r="U107" s="92"/>
      <c r="V107" s="92"/>
      <c r="W107" s="92"/>
      <c r="X107" s="92"/>
      <c r="Y107" s="92"/>
      <c r="Z107" s="92"/>
    </row>
    <row r="108" spans="1:26" x14ac:dyDescent="0.35">
      <c r="E108" s="7" t="s">
        <v>529</v>
      </c>
      <c r="F108" s="244"/>
      <c r="G108" s="184" t="str">
        <f t="shared" si="76"/>
        <v>£m</v>
      </c>
      <c r="H108" s="244">
        <f>SUM(J108:R108)</f>
        <v>52.777260573500143</v>
      </c>
      <c r="I108" s="244"/>
      <c r="J108" s="244">
        <f t="shared" ref="J108:R108" si="77">SUM(J106:J107)</f>
        <v>0</v>
      </c>
      <c r="K108" s="244">
        <f t="shared" si="77"/>
        <v>0</v>
      </c>
      <c r="L108" s="244">
        <f t="shared" si="77"/>
        <v>0</v>
      </c>
      <c r="M108" s="244">
        <f t="shared" si="77"/>
        <v>11.139457756338079</v>
      </c>
      <c r="N108" s="244">
        <f t="shared" si="77"/>
        <v>10.790934087485326</v>
      </c>
      <c r="O108" s="244">
        <f t="shared" si="77"/>
        <v>10.660987372887417</v>
      </c>
      <c r="P108" s="244">
        <f t="shared" si="77"/>
        <v>10.320011509692163</v>
      </c>
      <c r="Q108" s="244">
        <f t="shared" si="77"/>
        <v>9.8658698470971569</v>
      </c>
      <c r="R108" s="244">
        <f t="shared" si="77"/>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78" xml:space="preserve"> F$61</f>
        <v>0</v>
      </c>
      <c r="G114" s="184" t="str">
        <f t="shared" si="78"/>
        <v>£m</v>
      </c>
      <c r="H114" s="184">
        <f t="shared" si="78"/>
        <v>0</v>
      </c>
      <c r="I114" s="184">
        <f t="shared" si="78"/>
        <v>0</v>
      </c>
      <c r="J114" s="184">
        <f t="shared" si="78"/>
        <v>0</v>
      </c>
      <c r="K114" s="184">
        <f t="shared" si="78"/>
        <v>0</v>
      </c>
      <c r="L114" s="184">
        <f t="shared" si="78"/>
        <v>0</v>
      </c>
      <c r="M114" s="184">
        <f t="shared" si="78"/>
        <v>11.18037714661625</v>
      </c>
      <c r="N114" s="184">
        <f t="shared" si="78"/>
        <v>10.711151331665496</v>
      </c>
      <c r="O114" s="184">
        <f t="shared" si="78"/>
        <v>10.280714903160964</v>
      </c>
      <c r="P114" s="184">
        <f t="shared" si="78"/>
        <v>9.872323784347806</v>
      </c>
      <c r="Q114" s="184">
        <f t="shared" si="78"/>
        <v>9.4801555943383722</v>
      </c>
      <c r="R114" s="184">
        <f xml:space="preserve"> R$61</f>
        <v>0</v>
      </c>
    </row>
    <row r="115" spans="1:26" x14ac:dyDescent="0.35">
      <c r="E115" s="7" t="str">
        <f t="shared" ref="E115:R115" si="79" xml:space="preserve"> E$108</f>
        <v>Total nominal revenue company should have received</v>
      </c>
      <c r="F115" s="184">
        <f t="shared" si="79"/>
        <v>0</v>
      </c>
      <c r="G115" s="184" t="str">
        <f t="shared" si="79"/>
        <v>£m</v>
      </c>
      <c r="H115" s="184">
        <f t="shared" si="79"/>
        <v>52.777260573500143</v>
      </c>
      <c r="I115" s="184">
        <f t="shared" si="79"/>
        <v>0</v>
      </c>
      <c r="J115" s="184">
        <f t="shared" si="79"/>
        <v>0</v>
      </c>
      <c r="K115" s="184">
        <f t="shared" si="79"/>
        <v>0</v>
      </c>
      <c r="L115" s="184">
        <f t="shared" si="79"/>
        <v>0</v>
      </c>
      <c r="M115" s="184">
        <f t="shared" si="79"/>
        <v>11.139457756338079</v>
      </c>
      <c r="N115" s="184">
        <f t="shared" si="79"/>
        <v>10.790934087485326</v>
      </c>
      <c r="O115" s="184">
        <f t="shared" si="79"/>
        <v>10.660987372887417</v>
      </c>
      <c r="P115" s="184">
        <f t="shared" si="79"/>
        <v>10.320011509692163</v>
      </c>
      <c r="Q115" s="184">
        <f t="shared" si="79"/>
        <v>9.8658698470971569</v>
      </c>
      <c r="R115" s="184">
        <f t="shared" si="79"/>
        <v>0</v>
      </c>
    </row>
    <row r="116" spans="1:26" s="184" customFormat="1" x14ac:dyDescent="0.35">
      <c r="A116" s="180"/>
      <c r="B116" s="181"/>
      <c r="C116" s="182"/>
      <c r="D116" s="183"/>
      <c r="E116" s="7" t="s">
        <v>532</v>
      </c>
      <c r="G116" s="184" t="str">
        <f t="shared" ref="G116" si="80" xml:space="preserve"> G$99</f>
        <v>£m</v>
      </c>
      <c r="H116" s="244">
        <f>SUM(J116:R116)</f>
        <v>1.2525378133712533</v>
      </c>
      <c r="M116" s="184">
        <f>M115-M114</f>
        <v>-4.0919390278171264E-2</v>
      </c>
      <c r="N116" s="184">
        <f t="shared" ref="N116:Q116" si="81">N115-N114</f>
        <v>7.9782755819829632E-2</v>
      </c>
      <c r="O116" s="184">
        <f t="shared" si="81"/>
        <v>0.38027246972645301</v>
      </c>
      <c r="P116" s="184">
        <f t="shared" si="81"/>
        <v>0.44768772534435719</v>
      </c>
      <c r="Q116" s="184">
        <f t="shared" si="81"/>
        <v>0.38571425275878468</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82">SUM(J124:J125)</f>
        <v>0</v>
      </c>
      <c r="K126" s="172">
        <f t="shared" si="82"/>
        <v>0</v>
      </c>
      <c r="L126" s="172">
        <f t="shared" si="82"/>
        <v>3.1522140708501789E-2</v>
      </c>
      <c r="M126" s="172">
        <f>SUM(M124:M125)</f>
        <v>2.4258091513662761E-2</v>
      </c>
      <c r="N126" s="172">
        <f t="shared" ref="N126:R126" si="83">SUM(N124:N125)</f>
        <v>2.9587648685595269E-2</v>
      </c>
      <c r="O126" s="172">
        <f t="shared" si="83"/>
        <v>3.150368327076003E-2</v>
      </c>
      <c r="P126" s="172">
        <f t="shared" si="83"/>
        <v>3.2000000000000695E-2</v>
      </c>
      <c r="Q126" s="172">
        <f t="shared" si="83"/>
        <v>3.1999999999999806E-2</v>
      </c>
      <c r="R126" s="172">
        <f t="shared" si="83"/>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84" xml:space="preserve"> F$140</f>
        <v>0</v>
      </c>
      <c r="G128" s="161" t="str">
        <f t="shared" si="84"/>
        <v>£m</v>
      </c>
      <c r="H128" s="342">
        <f t="shared" si="84"/>
        <v>0</v>
      </c>
      <c r="I128" s="342">
        <f t="shared" si="84"/>
        <v>0</v>
      </c>
      <c r="J128" s="342">
        <f t="shared" si="84"/>
        <v>0</v>
      </c>
      <c r="K128" s="342">
        <f xml:space="preserve"> K$140</f>
        <v>0</v>
      </c>
      <c r="L128" s="342">
        <f t="shared" si="84"/>
        <v>0</v>
      </c>
      <c r="M128" s="342">
        <f t="shared" si="84"/>
        <v>123.98967626241405</v>
      </c>
      <c r="N128" s="342">
        <f t="shared" si="84"/>
        <v>118.17110784820949</v>
      </c>
      <c r="O128" s="342">
        <f t="shared" si="84"/>
        <v>113.21162091350521</v>
      </c>
      <c r="P128" s="342">
        <f t="shared" si="84"/>
        <v>108.66211878602094</v>
      </c>
      <c r="Q128" s="342">
        <f t="shared" si="84"/>
        <v>104.34562477936512</v>
      </c>
      <c r="R128" s="342">
        <f t="shared" si="84"/>
        <v>100.20059918062961</v>
      </c>
    </row>
    <row r="129" spans="1:16383" x14ac:dyDescent="0.35">
      <c r="E129" s="178" t="str">
        <f xml:space="preserve"> E$126</f>
        <v>True up Indexation percentage</v>
      </c>
      <c r="F129" s="178">
        <f t="shared" ref="F129:R129" si="85" xml:space="preserve"> F$126</f>
        <v>0</v>
      </c>
      <c r="G129" s="178">
        <f t="shared" si="85"/>
        <v>0</v>
      </c>
      <c r="H129" s="178">
        <f t="shared" si="85"/>
        <v>0</v>
      </c>
      <c r="I129" s="178">
        <f t="shared" si="85"/>
        <v>0</v>
      </c>
      <c r="J129" s="178">
        <f t="shared" si="85"/>
        <v>0</v>
      </c>
      <c r="K129" s="178">
        <f t="shared" si="85"/>
        <v>0</v>
      </c>
      <c r="L129" s="178">
        <f t="shared" si="85"/>
        <v>3.1522140708501789E-2</v>
      </c>
      <c r="M129" s="178">
        <f t="shared" si="85"/>
        <v>2.4258091513662761E-2</v>
      </c>
      <c r="N129" s="178">
        <f t="shared" si="85"/>
        <v>2.9587648685595269E-2</v>
      </c>
      <c r="O129" s="178">
        <f t="shared" si="85"/>
        <v>3.150368327076003E-2</v>
      </c>
      <c r="P129" s="178">
        <f t="shared" si="85"/>
        <v>3.2000000000000695E-2</v>
      </c>
      <c r="Q129" s="178">
        <f t="shared" si="85"/>
        <v>3.1999999999999806E-2</v>
      </c>
      <c r="R129" s="178">
        <f t="shared" si="85"/>
        <v>2.9999999999999805E-2</v>
      </c>
    </row>
    <row r="130" spans="1:16383" x14ac:dyDescent="0.35">
      <c r="C130" s="276"/>
      <c r="E130" s="7" t="s">
        <v>538</v>
      </c>
      <c r="G130" s="91" t="s">
        <v>295</v>
      </c>
      <c r="J130" s="246">
        <f>J128*J129</f>
        <v>0</v>
      </c>
      <c r="K130" s="246">
        <f t="shared" ref="K130:L130" si="86">K128*K129</f>
        <v>0</v>
      </c>
      <c r="L130" s="246">
        <f t="shared" si="86"/>
        <v>0</v>
      </c>
      <c r="M130" s="246">
        <f>M128*M129</f>
        <v>3.0077529135230594</v>
      </c>
      <c r="N130" s="246">
        <f t="shared" ref="N130:R130" si="87">N128*N129</f>
        <v>3.4964052238004122</v>
      </c>
      <c r="O130" s="246">
        <f t="shared" si="87"/>
        <v>3.5665830478284204</v>
      </c>
      <c r="P130" s="246">
        <f t="shared" si="87"/>
        <v>3.4771878011527457</v>
      </c>
      <c r="Q130" s="246">
        <f t="shared" si="87"/>
        <v>3.3390599929396636</v>
      </c>
      <c r="R130" s="246">
        <f t="shared" si="87"/>
        <v>3.0060179754188687</v>
      </c>
    </row>
    <row r="132" spans="1:16383" s="205" customFormat="1" x14ac:dyDescent="0.35">
      <c r="A132" s="201"/>
      <c r="B132" s="202"/>
      <c r="C132" s="203"/>
      <c r="D132" s="204"/>
      <c r="E132" s="37" t="str">
        <f xml:space="preserve"> InpR!E$99</f>
        <v>Run-off rate - CPI(H) + RPI wedge - active - WN</v>
      </c>
      <c r="F132" s="205">
        <f xml:space="preserve"> InpR!F$99</f>
        <v>0</v>
      </c>
      <c r="G132" s="223" t="str">
        <f xml:space="preserve"> InpR!G$99</f>
        <v>%</v>
      </c>
      <c r="H132" s="205">
        <f xml:space="preserve"> InpR!H$99</f>
        <v>0</v>
      </c>
      <c r="I132" s="205">
        <f xml:space="preserve"> InpR!I$99</f>
        <v>0</v>
      </c>
      <c r="J132" s="205">
        <f xml:space="preserve"> InpR!J$99</f>
        <v>0</v>
      </c>
      <c r="K132" s="205">
        <f xml:space="preserve"> InpR!K$99</f>
        <v>0</v>
      </c>
      <c r="L132" s="205">
        <f xml:space="preserve"> InpR!L$99</f>
        <v>0</v>
      </c>
      <c r="M132" s="205">
        <f xml:space="preserve"> InpR!M$99</f>
        <v>6.9500000000000006E-2</v>
      </c>
      <c r="N132" s="205">
        <f xml:space="preserve"> InpR!N$99</f>
        <v>6.9500000000000006E-2</v>
      </c>
      <c r="O132" s="205">
        <f xml:space="preserve"> InpR!O$99</f>
        <v>6.9500000000000006E-2</v>
      </c>
      <c r="P132" s="205">
        <f xml:space="preserve"> InpR!P$99</f>
        <v>6.9500000000000006E-2</v>
      </c>
      <c r="Q132" s="205">
        <f xml:space="preserve"> InpR!Q$99</f>
        <v>6.9500000000000006E-2</v>
      </c>
      <c r="R132" s="205">
        <f xml:space="preserve"> InpR!R$99</f>
        <v>0</v>
      </c>
    </row>
    <row r="133" spans="1:16383" s="161" customFormat="1" x14ac:dyDescent="0.35">
      <c r="A133" s="157"/>
      <c r="B133" s="158"/>
      <c r="C133" s="159"/>
      <c r="D133" s="160"/>
      <c r="E133" s="161" t="str">
        <f xml:space="preserve"> E$140</f>
        <v>True up Nominal RCV balance BEG</v>
      </c>
      <c r="F133" s="342">
        <f t="shared" ref="F133:R133" si="88" xml:space="preserve"> F$140</f>
        <v>0</v>
      </c>
      <c r="G133" s="161" t="str">
        <f t="shared" si="88"/>
        <v>£m</v>
      </c>
      <c r="H133" s="342">
        <f t="shared" si="88"/>
        <v>0</v>
      </c>
      <c r="I133" s="342">
        <f t="shared" si="88"/>
        <v>0</v>
      </c>
      <c r="J133" s="342">
        <f t="shared" si="88"/>
        <v>0</v>
      </c>
      <c r="K133" s="342">
        <f t="shared" si="88"/>
        <v>0</v>
      </c>
      <c r="L133" s="342">
        <f t="shared" si="88"/>
        <v>0</v>
      </c>
      <c r="M133" s="342">
        <f t="shared" si="88"/>
        <v>123.98967626241405</v>
      </c>
      <c r="N133" s="342">
        <f t="shared" si="88"/>
        <v>118.17110784820949</v>
      </c>
      <c r="O133" s="342">
        <f t="shared" si="88"/>
        <v>113.21162091350521</v>
      </c>
      <c r="P133" s="342">
        <f t="shared" si="88"/>
        <v>108.66211878602094</v>
      </c>
      <c r="Q133" s="342">
        <f t="shared" si="88"/>
        <v>104.34562477936512</v>
      </c>
      <c r="R133" s="342">
        <f t="shared" si="88"/>
        <v>100.20059918062961</v>
      </c>
    </row>
    <row r="134" spans="1:16383" x14ac:dyDescent="0.35">
      <c r="C134" s="276"/>
      <c r="E134" s="7" t="str">
        <f xml:space="preserve"> E$130</f>
        <v>True up RCV indexation</v>
      </c>
      <c r="F134" s="7">
        <f t="shared" ref="F134:R134" si="89" xml:space="preserve"> F$130</f>
        <v>0</v>
      </c>
      <c r="G134" s="91" t="str">
        <f t="shared" si="89"/>
        <v>£m</v>
      </c>
      <c r="H134" s="7">
        <f t="shared" si="89"/>
        <v>0</v>
      </c>
      <c r="I134" s="7">
        <f t="shared" si="89"/>
        <v>0</v>
      </c>
      <c r="J134" s="246">
        <f t="shared" si="89"/>
        <v>0</v>
      </c>
      <c r="K134" s="246">
        <f t="shared" si="89"/>
        <v>0</v>
      </c>
      <c r="L134" s="246">
        <f t="shared" si="89"/>
        <v>0</v>
      </c>
      <c r="M134" s="246">
        <f t="shared" si="89"/>
        <v>3.0077529135230594</v>
      </c>
      <c r="N134" s="246">
        <f t="shared" si="89"/>
        <v>3.4964052238004122</v>
      </c>
      <c r="O134" s="246">
        <f t="shared" si="89"/>
        <v>3.5665830478284204</v>
      </c>
      <c r="P134" s="246">
        <f t="shared" si="89"/>
        <v>3.4771878011527457</v>
      </c>
      <c r="Q134" s="246">
        <f t="shared" si="89"/>
        <v>3.3390599929396636</v>
      </c>
      <c r="R134" s="246">
        <f t="shared" si="89"/>
        <v>3.0060179754188687</v>
      </c>
    </row>
    <row r="135" spans="1:16383" x14ac:dyDescent="0.35">
      <c r="C135" s="276"/>
      <c r="E135" s="7" t="s">
        <v>539</v>
      </c>
      <c r="F135" s="247"/>
      <c r="G135" s="162" t="s">
        <v>295</v>
      </c>
      <c r="H135" s="247"/>
      <c r="I135" s="247"/>
      <c r="J135" s="246">
        <f t="shared" ref="J135:L135" si="90" xml:space="preserve"> (J133+J134) * J132</f>
        <v>0</v>
      </c>
      <c r="K135" s="246">
        <f t="shared" si="90"/>
        <v>0</v>
      </c>
      <c r="L135" s="246">
        <f t="shared" si="90"/>
        <v>0</v>
      </c>
      <c r="M135" s="246">
        <f xml:space="preserve"> (M133+M134) * M132</f>
        <v>8.82632132772763</v>
      </c>
      <c r="N135" s="246">
        <f t="shared" ref="N135:R135" si="91" xml:space="preserve"> (N133+N134) * N132</f>
        <v>8.4558921585046889</v>
      </c>
      <c r="O135" s="246">
        <f t="shared" si="91"/>
        <v>8.1160851753126888</v>
      </c>
      <c r="P135" s="246">
        <f t="shared" si="91"/>
        <v>7.7936818078085723</v>
      </c>
      <c r="Q135" s="246">
        <f t="shared" si="91"/>
        <v>7.4840855916751838</v>
      </c>
      <c r="R135" s="246">
        <f t="shared" si="91"/>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E136" s="138"/>
      <c r="F136" s="138"/>
      <c r="G136" s="138"/>
      <c r="H136" s="138"/>
    </row>
    <row r="137" spans="1:16383" s="200" customFormat="1" x14ac:dyDescent="0.35">
      <c r="A137" s="196"/>
      <c r="B137" s="197"/>
      <c r="C137" s="198"/>
      <c r="D137" s="199"/>
      <c r="E137" s="250" t="str">
        <f>InpR!$E$92</f>
        <v>RCV - CPI(H) + RPI wedge initial balance - nominal - WN</v>
      </c>
      <c r="F137" s="250">
        <f>InpR!$F$92</f>
        <v>123.98967626241405</v>
      </c>
      <c r="G137" s="250" t="str">
        <f>InpR!$G$92</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92" xml:space="preserve"> I143</f>
        <v>0</v>
      </c>
      <c r="K140" s="242">
        <f t="shared" ref="K140" si="93" xml:space="preserve"> J143</f>
        <v>0</v>
      </c>
      <c r="L140" s="242">
        <f t="shared" ref="L140" si="94" xml:space="preserve"> K143</f>
        <v>0</v>
      </c>
      <c r="M140" s="242">
        <f t="shared" ref="M140" si="95" xml:space="preserve"> L143</f>
        <v>123.98967626241405</v>
      </c>
      <c r="N140" s="242">
        <f t="shared" ref="N140" si="96" xml:space="preserve"> M143</f>
        <v>118.17110784820949</v>
      </c>
      <c r="O140" s="242">
        <f t="shared" ref="O140" si="97" xml:space="preserve"> N143</f>
        <v>113.21162091350521</v>
      </c>
      <c r="P140" s="242">
        <f t="shared" ref="P140" si="98" xml:space="preserve"> O143</f>
        <v>108.66211878602094</v>
      </c>
      <c r="Q140" s="242">
        <f t="shared" ref="Q140" si="99" xml:space="preserve"> P143</f>
        <v>104.34562477936512</v>
      </c>
      <c r="R140" s="242">
        <f t="shared" ref="R140" si="100" xml:space="preserve"> Q143</f>
        <v>100.20059918062961</v>
      </c>
    </row>
    <row r="141" spans="1:16383" x14ac:dyDescent="0.35">
      <c r="A141" s="47"/>
      <c r="B141" s="51"/>
      <c r="C141" s="111"/>
      <c r="D141" s="56" t="s">
        <v>502</v>
      </c>
      <c r="E141" s="7" t="str">
        <f t="shared" ref="E141:R141" si="101" xml:space="preserve"> E$130</f>
        <v>True up RCV indexation</v>
      </c>
      <c r="F141" s="242">
        <f t="shared" si="101"/>
        <v>0</v>
      </c>
      <c r="G141" s="242" t="str">
        <f t="shared" si="101"/>
        <v>£m</v>
      </c>
      <c r="H141" s="242">
        <f t="shared" si="101"/>
        <v>0</v>
      </c>
      <c r="I141" s="242">
        <f t="shared" si="101"/>
        <v>0</v>
      </c>
      <c r="J141" s="242">
        <f t="shared" si="101"/>
        <v>0</v>
      </c>
      <c r="K141" s="242">
        <f t="shared" si="101"/>
        <v>0</v>
      </c>
      <c r="L141" s="242">
        <f t="shared" si="101"/>
        <v>0</v>
      </c>
      <c r="M141" s="242">
        <f t="shared" si="101"/>
        <v>3.0077529135230594</v>
      </c>
      <c r="N141" s="242">
        <f t="shared" si="101"/>
        <v>3.4964052238004122</v>
      </c>
      <c r="O141" s="242">
        <f t="shared" si="101"/>
        <v>3.5665830478284204</v>
      </c>
      <c r="P141" s="242">
        <f t="shared" si="101"/>
        <v>3.4771878011527457</v>
      </c>
      <c r="Q141" s="242">
        <f t="shared" si="101"/>
        <v>3.3390599929396636</v>
      </c>
      <c r="R141" s="242">
        <f t="shared" si="101"/>
        <v>3.0060179754188687</v>
      </c>
    </row>
    <row r="142" spans="1:16383" x14ac:dyDescent="0.35">
      <c r="A142" s="47"/>
      <c r="B142" s="51"/>
      <c r="C142" s="111"/>
      <c r="D142" s="56" t="s">
        <v>503</v>
      </c>
      <c r="E142" s="7" t="str">
        <f t="shared" ref="E142:R142" si="102" xml:space="preserve"> E$135</f>
        <v>True up Nominal RCV run-off</v>
      </c>
      <c r="F142" s="242">
        <f t="shared" si="102"/>
        <v>0</v>
      </c>
      <c r="G142" s="242" t="str">
        <f t="shared" si="102"/>
        <v>£m</v>
      </c>
      <c r="H142" s="242">
        <f t="shared" si="102"/>
        <v>0</v>
      </c>
      <c r="I142" s="242">
        <f t="shared" si="102"/>
        <v>0</v>
      </c>
      <c r="J142" s="242">
        <f t="shared" si="102"/>
        <v>0</v>
      </c>
      <c r="K142" s="242">
        <f t="shared" si="102"/>
        <v>0</v>
      </c>
      <c r="L142" s="242">
        <f t="shared" si="102"/>
        <v>0</v>
      </c>
      <c r="M142" s="242">
        <f t="shared" si="102"/>
        <v>8.82632132772763</v>
      </c>
      <c r="N142" s="242">
        <f t="shared" si="102"/>
        <v>8.4558921585046889</v>
      </c>
      <c r="O142" s="242">
        <f t="shared" si="102"/>
        <v>8.1160851753126888</v>
      </c>
      <c r="P142" s="242">
        <f t="shared" si="102"/>
        <v>7.7936818078085723</v>
      </c>
      <c r="Q142" s="242">
        <f t="shared" si="102"/>
        <v>7.4840855916751838</v>
      </c>
      <c r="R142" s="242">
        <f t="shared" si="102"/>
        <v>0</v>
      </c>
    </row>
    <row r="143" spans="1:16383" s="138" customFormat="1" x14ac:dyDescent="0.35">
      <c r="A143" s="134"/>
      <c r="B143" s="135"/>
      <c r="C143" s="277"/>
      <c r="D143" s="137"/>
      <c r="E143" s="138" t="s">
        <v>541</v>
      </c>
      <c r="G143" s="163" t="s">
        <v>295</v>
      </c>
      <c r="J143" s="243">
        <f t="shared" ref="J143:K143" si="103" xml:space="preserve"> IF( J138 = 1, $F137, J140 + J141 - J142)</f>
        <v>0</v>
      </c>
      <c r="K143" s="243">
        <f t="shared" si="103"/>
        <v>0</v>
      </c>
      <c r="L143" s="243">
        <f xml:space="preserve"> IF( L138 = 1, $F137, L140 + L141 - L142)</f>
        <v>123.98967626241405</v>
      </c>
      <c r="M143" s="243">
        <f t="shared" ref="M143:R143" si="104" xml:space="preserve"> IF( M138 = 1, $F137, M140 + M141 - M142)</f>
        <v>118.17110784820949</v>
      </c>
      <c r="N143" s="243">
        <f t="shared" si="104"/>
        <v>113.21162091350521</v>
      </c>
      <c r="O143" s="243">
        <f t="shared" si="104"/>
        <v>108.66211878602094</v>
      </c>
      <c r="P143" s="243">
        <f t="shared" si="104"/>
        <v>104.34562477936512</v>
      </c>
      <c r="Q143" s="243">
        <f t="shared" si="104"/>
        <v>100.20059918062961</v>
      </c>
      <c r="R143" s="243">
        <f t="shared" si="104"/>
        <v>103.20661715604848</v>
      </c>
    </row>
    <row r="145" spans="1:18" s="92" customFormat="1" x14ac:dyDescent="0.35">
      <c r="A145" s="164"/>
      <c r="B145" s="165"/>
      <c r="C145" s="166"/>
      <c r="D145" s="167"/>
      <c r="E145" s="179" t="str">
        <f t="shared" ref="E145:R145" si="105" xml:space="preserve"> E$140</f>
        <v>True up Nominal RCV balance BEG</v>
      </c>
      <c r="F145" s="185">
        <f t="shared" si="105"/>
        <v>0</v>
      </c>
      <c r="G145" s="185" t="str">
        <f t="shared" si="105"/>
        <v>£m</v>
      </c>
      <c r="H145" s="185">
        <f t="shared" si="105"/>
        <v>0</v>
      </c>
      <c r="I145" s="185">
        <f t="shared" si="105"/>
        <v>0</v>
      </c>
      <c r="J145" s="185">
        <f t="shared" si="105"/>
        <v>0</v>
      </c>
      <c r="K145" s="185">
        <f t="shared" si="105"/>
        <v>0</v>
      </c>
      <c r="L145" s="185">
        <f t="shared" si="105"/>
        <v>0</v>
      </c>
      <c r="M145" s="185">
        <f t="shared" si="105"/>
        <v>123.98967626241405</v>
      </c>
      <c r="N145" s="185">
        <f t="shared" si="105"/>
        <v>118.17110784820949</v>
      </c>
      <c r="O145" s="185">
        <f t="shared" si="105"/>
        <v>113.21162091350521</v>
      </c>
      <c r="P145" s="185">
        <f t="shared" si="105"/>
        <v>108.66211878602094</v>
      </c>
      <c r="Q145" s="185">
        <f t="shared" si="105"/>
        <v>104.34562477936512</v>
      </c>
      <c r="R145" s="185">
        <f t="shared" si="105"/>
        <v>100.20059918062961</v>
      </c>
    </row>
    <row r="146" spans="1:18" s="92" customFormat="1" x14ac:dyDescent="0.35">
      <c r="A146" s="164"/>
      <c r="B146" s="165"/>
      <c r="C146" s="166"/>
      <c r="D146" s="167"/>
      <c r="E146" s="179" t="str">
        <f t="shared" ref="E146:R146" si="106" xml:space="preserve"> E$130</f>
        <v>True up RCV indexation</v>
      </c>
      <c r="F146" s="185">
        <f t="shared" si="106"/>
        <v>0</v>
      </c>
      <c r="G146" s="185" t="str">
        <f t="shared" si="106"/>
        <v>£m</v>
      </c>
      <c r="H146" s="185">
        <f t="shared" si="106"/>
        <v>0</v>
      </c>
      <c r="I146" s="185">
        <f t="shared" si="106"/>
        <v>0</v>
      </c>
      <c r="J146" s="185">
        <f t="shared" si="106"/>
        <v>0</v>
      </c>
      <c r="K146" s="185">
        <f t="shared" si="106"/>
        <v>0</v>
      </c>
      <c r="L146" s="185">
        <f t="shared" si="106"/>
        <v>0</v>
      </c>
      <c r="M146" s="185">
        <f t="shared" si="106"/>
        <v>3.0077529135230594</v>
      </c>
      <c r="N146" s="185">
        <f t="shared" si="106"/>
        <v>3.4964052238004122</v>
      </c>
      <c r="O146" s="185">
        <f t="shared" si="106"/>
        <v>3.5665830478284204</v>
      </c>
      <c r="P146" s="185">
        <f t="shared" si="106"/>
        <v>3.4771878011527457</v>
      </c>
      <c r="Q146" s="185">
        <f t="shared" si="106"/>
        <v>3.3390599929396636</v>
      </c>
      <c r="R146" s="185">
        <f t="shared" si="106"/>
        <v>3.0060179754188687</v>
      </c>
    </row>
    <row r="147" spans="1:18" s="92" customFormat="1" x14ac:dyDescent="0.35">
      <c r="A147" s="164"/>
      <c r="B147" s="165"/>
      <c r="C147" s="166"/>
      <c r="D147" s="167"/>
      <c r="E147" s="179" t="str">
        <f t="shared" ref="E147:R147" si="107" xml:space="preserve"> E$143</f>
        <v>True up Nominal RCV balance END</v>
      </c>
      <c r="F147" s="185">
        <f t="shared" si="107"/>
        <v>0</v>
      </c>
      <c r="G147" s="185" t="str">
        <f t="shared" si="107"/>
        <v>£m</v>
      </c>
      <c r="H147" s="185">
        <f t="shared" si="107"/>
        <v>0</v>
      </c>
      <c r="I147" s="185">
        <f t="shared" si="107"/>
        <v>0</v>
      </c>
      <c r="J147" s="185">
        <f t="shared" si="107"/>
        <v>0</v>
      </c>
      <c r="K147" s="185">
        <f t="shared" si="107"/>
        <v>0</v>
      </c>
      <c r="L147" s="185">
        <f t="shared" si="107"/>
        <v>123.98967626241405</v>
      </c>
      <c r="M147" s="185">
        <f t="shared" si="107"/>
        <v>118.17110784820949</v>
      </c>
      <c r="N147" s="185">
        <f t="shared" si="107"/>
        <v>113.21162091350521</v>
      </c>
      <c r="O147" s="185">
        <f t="shared" si="107"/>
        <v>108.66211878602094</v>
      </c>
      <c r="P147" s="185">
        <f t="shared" si="107"/>
        <v>104.34562477936512</v>
      </c>
      <c r="Q147" s="185">
        <f t="shared" si="107"/>
        <v>100.20059918062961</v>
      </c>
      <c r="R147" s="185">
        <f t="shared" si="107"/>
        <v>103.20661715604848</v>
      </c>
    </row>
    <row r="148" spans="1:18" x14ac:dyDescent="0.35">
      <c r="A148" s="49"/>
      <c r="C148" s="276"/>
      <c r="D148" s="57"/>
      <c r="E148" s="7" t="s">
        <v>542</v>
      </c>
      <c r="F148" s="244"/>
      <c r="G148" s="185" t="s">
        <v>295</v>
      </c>
      <c r="H148" s="244"/>
      <c r="I148" s="244"/>
      <c r="J148" s="185">
        <f t="shared" ref="J148:L148" si="108" xml:space="preserve"> ( (J145+J146) + J147) / 2</f>
        <v>0</v>
      </c>
      <c r="K148" s="185">
        <f t="shared" si="108"/>
        <v>0</v>
      </c>
      <c r="L148" s="185">
        <f t="shared" si="108"/>
        <v>61.994838131207025</v>
      </c>
      <c r="M148" s="185">
        <f xml:space="preserve"> ( (M145+M146) + M147) / 2</f>
        <v>122.58426851207329</v>
      </c>
      <c r="N148" s="185">
        <f t="shared" ref="N148:R148" si="109" xml:space="preserve"> ( (N145+N146) + N147) / 2</f>
        <v>117.43956699275756</v>
      </c>
      <c r="O148" s="185">
        <f t="shared" si="109"/>
        <v>112.72016137367729</v>
      </c>
      <c r="P148" s="185">
        <f t="shared" si="109"/>
        <v>108.24246568326942</v>
      </c>
      <c r="Q148" s="185">
        <f t="shared" si="109"/>
        <v>103.9426419764672</v>
      </c>
      <c r="R148" s="185">
        <f t="shared" si="109"/>
        <v>103.20661715604848</v>
      </c>
    </row>
    <row r="150" spans="1:18" s="205" customFormat="1" x14ac:dyDescent="0.35">
      <c r="A150" s="201"/>
      <c r="B150" s="202"/>
      <c r="C150" s="203"/>
      <c r="D150" s="204"/>
      <c r="E150" s="205" t="str">
        <f xml:space="preserve"> InpR!E$106</f>
        <v>WACC on RCV - CPI(H) + RPI wedge bf and additions - WN</v>
      </c>
      <c r="F150" s="205">
        <f xml:space="preserve"> InpR!F$106</f>
        <v>0</v>
      </c>
      <c r="G150" s="223" t="str">
        <f xml:space="preserve"> InpR!G$106</f>
        <v>%</v>
      </c>
      <c r="H150" s="205">
        <f xml:space="preserve"> InpR!H$106</f>
        <v>0</v>
      </c>
      <c r="I150" s="205">
        <f xml:space="preserve"> InpR!I$106</f>
        <v>0</v>
      </c>
      <c r="J150" s="205">
        <f xml:space="preserve"> InpR!J$106</f>
        <v>0</v>
      </c>
      <c r="K150" s="205">
        <f xml:space="preserve"> InpR!K$106</f>
        <v>0</v>
      </c>
      <c r="L150" s="205">
        <f xml:space="preserve"> InpR!L$106</f>
        <v>0</v>
      </c>
      <c r="M150" s="205">
        <f xml:space="preserve"> InpR!M$106</f>
        <v>1.920357193840716E-2</v>
      </c>
      <c r="N150" s="205">
        <f xml:space="preserve"> InpR!N$106</f>
        <v>1.920357193840716E-2</v>
      </c>
      <c r="O150" s="205">
        <f xml:space="preserve"> InpR!O$106</f>
        <v>1.920357193840716E-2</v>
      </c>
      <c r="P150" s="205">
        <f xml:space="preserve"> InpR!P$106</f>
        <v>1.920357193840716E-2</v>
      </c>
      <c r="Q150" s="205">
        <f xml:space="preserve"> InpR!Q$106</f>
        <v>1.920357193840716E-2</v>
      </c>
      <c r="R150" s="205">
        <f xml:space="preserve"> InpR!R$106</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110" xml:space="preserve"> F$148</f>
        <v>0</v>
      </c>
      <c r="G152" s="185" t="str">
        <f t="shared" si="110"/>
        <v>£m</v>
      </c>
      <c r="H152" s="185">
        <f t="shared" si="110"/>
        <v>0</v>
      </c>
      <c r="I152" s="185">
        <f t="shared" si="110"/>
        <v>0</v>
      </c>
      <c r="J152" s="185">
        <f t="shared" si="110"/>
        <v>0</v>
      </c>
      <c r="K152" s="185">
        <f t="shared" si="110"/>
        <v>0</v>
      </c>
      <c r="L152" s="185">
        <f t="shared" si="110"/>
        <v>61.994838131207025</v>
      </c>
      <c r="M152" s="185">
        <f t="shared" si="110"/>
        <v>122.58426851207329</v>
      </c>
      <c r="N152" s="185">
        <f t="shared" si="110"/>
        <v>117.43956699275756</v>
      </c>
      <c r="O152" s="185">
        <f t="shared" si="110"/>
        <v>112.72016137367729</v>
      </c>
      <c r="P152" s="185">
        <f t="shared" si="110"/>
        <v>108.24246568326942</v>
      </c>
      <c r="Q152" s="185">
        <f t="shared" si="110"/>
        <v>103.9426419764672</v>
      </c>
      <c r="R152" s="185">
        <f t="shared" si="110"/>
        <v>103.20661715604848</v>
      </c>
    </row>
    <row r="153" spans="1:18" x14ac:dyDescent="0.35">
      <c r="C153" s="276"/>
      <c r="E153" s="7" t="s">
        <v>543</v>
      </c>
      <c r="F153" s="244"/>
      <c r="G153" s="184" t="s">
        <v>295</v>
      </c>
      <c r="H153" s="244"/>
      <c r="I153" s="244"/>
      <c r="J153" s="246">
        <f t="shared" ref="J153:K153" si="111">J150*J151*J152</f>
        <v>0</v>
      </c>
      <c r="K153" s="246">
        <f t="shared" si="111"/>
        <v>0</v>
      </c>
      <c r="L153" s="246">
        <f>L150*L151*L152</f>
        <v>0</v>
      </c>
      <c r="M153" s="246">
        <f t="shared" ref="M153:R153" si="112">M150*M151*M152</f>
        <v>2.3540558188886194</v>
      </c>
      <c r="N153" s="246">
        <f t="shared" si="112"/>
        <v>2.2552591731608067</v>
      </c>
      <c r="O153" s="246">
        <f t="shared" si="112"/>
        <v>2.164629727848276</v>
      </c>
      <c r="P153" s="246">
        <f t="shared" si="112"/>
        <v>2.0786419765392328</v>
      </c>
      <c r="Q153" s="246">
        <f t="shared" si="112"/>
        <v>1.9960700026631877</v>
      </c>
      <c r="R153" s="246">
        <f t="shared" si="112"/>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113" xml:space="preserve"> F$135</f>
        <v>0</v>
      </c>
      <c r="G155" s="185" t="str">
        <f t="shared" si="113"/>
        <v>£m</v>
      </c>
      <c r="H155" s="185">
        <f t="shared" si="113"/>
        <v>0</v>
      </c>
      <c r="I155" s="185">
        <f t="shared" si="113"/>
        <v>0</v>
      </c>
      <c r="J155" s="185">
        <f t="shared" si="113"/>
        <v>0</v>
      </c>
      <c r="K155" s="185">
        <f t="shared" si="113"/>
        <v>0</v>
      </c>
      <c r="L155" s="185">
        <f t="shared" si="113"/>
        <v>0</v>
      </c>
      <c r="M155" s="185">
        <f t="shared" si="113"/>
        <v>8.82632132772763</v>
      </c>
      <c r="N155" s="185">
        <f t="shared" si="113"/>
        <v>8.4558921585046889</v>
      </c>
      <c r="O155" s="185">
        <f t="shared" si="113"/>
        <v>8.1160851753126888</v>
      </c>
      <c r="P155" s="185">
        <f t="shared" si="113"/>
        <v>7.7936818078085723</v>
      </c>
      <c r="Q155" s="185">
        <f t="shared" si="113"/>
        <v>7.4840855916751838</v>
      </c>
      <c r="R155" s="185">
        <f t="shared" si="113"/>
        <v>0</v>
      </c>
    </row>
    <row r="156" spans="1:18" s="92" customFormat="1" x14ac:dyDescent="0.35">
      <c r="A156" s="164"/>
      <c r="B156" s="165"/>
      <c r="C156" s="166"/>
      <c r="D156" s="167"/>
      <c r="E156" s="179" t="str">
        <f xml:space="preserve"> E$153</f>
        <v>True up Nominal return</v>
      </c>
      <c r="F156" s="185">
        <f t="shared" ref="F156:R156" si="114" xml:space="preserve"> F$153</f>
        <v>0</v>
      </c>
      <c r="G156" s="185" t="str">
        <f t="shared" si="114"/>
        <v>£m</v>
      </c>
      <c r="H156" s="185">
        <f t="shared" si="114"/>
        <v>0</v>
      </c>
      <c r="I156" s="185">
        <f t="shared" si="114"/>
        <v>0</v>
      </c>
      <c r="J156" s="185">
        <f t="shared" si="114"/>
        <v>0</v>
      </c>
      <c r="K156" s="185">
        <f t="shared" si="114"/>
        <v>0</v>
      </c>
      <c r="L156" s="185">
        <f t="shared" si="114"/>
        <v>0</v>
      </c>
      <c r="M156" s="185">
        <f t="shared" si="114"/>
        <v>2.3540558188886194</v>
      </c>
      <c r="N156" s="185">
        <f t="shared" si="114"/>
        <v>2.2552591731608067</v>
      </c>
      <c r="O156" s="185">
        <f t="shared" si="114"/>
        <v>2.164629727848276</v>
      </c>
      <c r="P156" s="185">
        <f t="shared" si="114"/>
        <v>2.0786419765392328</v>
      </c>
      <c r="Q156" s="185">
        <f t="shared" si="114"/>
        <v>1.9960700026631877</v>
      </c>
      <c r="R156" s="185">
        <f t="shared" si="114"/>
        <v>0</v>
      </c>
    </row>
    <row r="157" spans="1:18" x14ac:dyDescent="0.35">
      <c r="C157" s="276"/>
      <c r="E157" s="7" t="s">
        <v>544</v>
      </c>
      <c r="F157" s="244"/>
      <c r="G157" s="184" t="str">
        <f t="shared" ref="G157" si="115">G$270</f>
        <v>£m</v>
      </c>
      <c r="H157" s="244">
        <f>SUM(J157:R157)</f>
        <v>51.524722760128888</v>
      </c>
      <c r="I157" s="244"/>
      <c r="J157" s="244">
        <f t="shared" ref="J157:K157" si="116">SUM(J155:J156)</f>
        <v>0</v>
      </c>
      <c r="K157" s="244">
        <f t="shared" si="116"/>
        <v>0</v>
      </c>
      <c r="L157" s="244">
        <f>SUM(L155:L156)</f>
        <v>0</v>
      </c>
      <c r="M157" s="244">
        <f t="shared" ref="M157:R157" si="117">SUM(M155:M156)</f>
        <v>11.18037714661625</v>
      </c>
      <c r="N157" s="244">
        <f t="shared" si="117"/>
        <v>10.711151331665496</v>
      </c>
      <c r="O157" s="244">
        <f t="shared" si="117"/>
        <v>10.280714903160964</v>
      </c>
      <c r="P157" s="244">
        <f t="shared" si="117"/>
        <v>9.872323784347806</v>
      </c>
      <c r="Q157" s="244">
        <f t="shared" si="117"/>
        <v>9.4801555943383722</v>
      </c>
      <c r="R157" s="244">
        <f t="shared" si="117"/>
        <v>0</v>
      </c>
    </row>
    <row r="159" spans="1:18" x14ac:dyDescent="0.35">
      <c r="C159" s="276"/>
      <c r="E159" s="7" t="str">
        <f xml:space="preserve"> E$157</f>
        <v>Total True up Nominal revenue to company</v>
      </c>
      <c r="F159" s="244">
        <f t="shared" ref="F159:R159" si="118" xml:space="preserve"> F$157</f>
        <v>0</v>
      </c>
      <c r="G159" s="184" t="str">
        <f t="shared" si="118"/>
        <v>£m</v>
      </c>
      <c r="H159" s="244">
        <f t="shared" si="118"/>
        <v>51.524722760128888</v>
      </c>
      <c r="I159" s="244">
        <f t="shared" si="118"/>
        <v>0</v>
      </c>
      <c r="J159" s="244">
        <f t="shared" si="118"/>
        <v>0</v>
      </c>
      <c r="K159" s="244">
        <f t="shared" si="118"/>
        <v>0</v>
      </c>
      <c r="L159" s="244">
        <f t="shared" si="118"/>
        <v>0</v>
      </c>
      <c r="M159" s="244">
        <f t="shared" si="118"/>
        <v>11.18037714661625</v>
      </c>
      <c r="N159" s="244">
        <f t="shared" si="118"/>
        <v>10.711151331665496</v>
      </c>
      <c r="O159" s="244">
        <f t="shared" si="118"/>
        <v>10.280714903160964</v>
      </c>
      <c r="P159" s="244">
        <f t="shared" si="118"/>
        <v>9.872323784347806</v>
      </c>
      <c r="Q159" s="244">
        <f t="shared" si="118"/>
        <v>9.4801555943383722</v>
      </c>
      <c r="R159" s="244">
        <f t="shared" si="118"/>
        <v>0</v>
      </c>
    </row>
    <row r="160" spans="1:18" x14ac:dyDescent="0.35">
      <c r="E160" s="7" t="str">
        <f t="shared" ref="E160:R160" si="119" xml:space="preserve"> E$108</f>
        <v>Total nominal revenue company should have received</v>
      </c>
      <c r="F160" s="184">
        <f t="shared" si="119"/>
        <v>0</v>
      </c>
      <c r="G160" s="184" t="str">
        <f t="shared" si="119"/>
        <v>£m</v>
      </c>
      <c r="H160" s="184">
        <f t="shared" si="119"/>
        <v>52.777260573500143</v>
      </c>
      <c r="I160" s="184">
        <f t="shared" si="119"/>
        <v>0</v>
      </c>
      <c r="J160" s="184">
        <f t="shared" si="119"/>
        <v>0</v>
      </c>
      <c r="K160" s="184">
        <f t="shared" si="119"/>
        <v>0</v>
      </c>
      <c r="L160" s="184">
        <f t="shared" si="119"/>
        <v>0</v>
      </c>
      <c r="M160" s="184">
        <f t="shared" si="119"/>
        <v>11.139457756338079</v>
      </c>
      <c r="N160" s="184">
        <f t="shared" si="119"/>
        <v>10.790934087485326</v>
      </c>
      <c r="O160" s="184">
        <f t="shared" si="119"/>
        <v>10.660987372887417</v>
      </c>
      <c r="P160" s="184">
        <f t="shared" si="119"/>
        <v>10.320011509692163</v>
      </c>
      <c r="Q160" s="184">
        <f t="shared" si="119"/>
        <v>9.8658698470971569</v>
      </c>
      <c r="R160" s="184">
        <f t="shared" si="119"/>
        <v>0</v>
      </c>
    </row>
    <row r="161" spans="1:16383" s="185" customFormat="1" x14ac:dyDescent="0.35">
      <c r="A161" s="252"/>
      <c r="B161" s="181"/>
      <c r="C161" s="182"/>
      <c r="D161" s="253"/>
      <c r="E161" s="7" t="s">
        <v>545</v>
      </c>
      <c r="G161" s="185" t="str">
        <f t="shared" ref="G161" si="120" xml:space="preserve"> G$268</f>
        <v>£m</v>
      </c>
      <c r="H161" s="185">
        <f xml:space="preserve"> SUM(J161:R161)</f>
        <v>1.2525378133712533</v>
      </c>
      <c r="J161" s="185">
        <f t="shared" ref="J161:K161" si="121">J160-J159</f>
        <v>0</v>
      </c>
      <c r="K161" s="185">
        <f t="shared" si="121"/>
        <v>0</v>
      </c>
      <c r="L161" s="185">
        <f>L160-L159</f>
        <v>0</v>
      </c>
      <c r="M161" s="185">
        <f>M160-M159</f>
        <v>-4.0919390278171264E-2</v>
      </c>
      <c r="N161" s="185">
        <f t="shared" ref="N161:R161" si="122">N160-N159</f>
        <v>7.9782755819829632E-2</v>
      </c>
      <c r="O161" s="185">
        <f t="shared" si="122"/>
        <v>0.38027246972645301</v>
      </c>
      <c r="P161" s="185">
        <f t="shared" si="122"/>
        <v>0.44768772534435719</v>
      </c>
      <c r="Q161" s="185">
        <f t="shared" si="122"/>
        <v>0.38571425275878468</v>
      </c>
      <c r="R161" s="185">
        <f t="shared" si="122"/>
        <v>0</v>
      </c>
    </row>
    <row r="163" spans="1:16383" s="185" customFormat="1" x14ac:dyDescent="0.35">
      <c r="A163" s="252"/>
      <c r="B163" s="181"/>
      <c r="C163" s="182"/>
      <c r="D163" s="253"/>
      <c r="E163" s="7" t="str">
        <f xml:space="preserve"> E$161</f>
        <v>Value of True up nominal</v>
      </c>
      <c r="F163" s="185">
        <f t="shared" ref="F163:R163" si="123" xml:space="preserve"> F$161</f>
        <v>0</v>
      </c>
      <c r="G163" s="185" t="str">
        <f t="shared" si="123"/>
        <v>£m</v>
      </c>
      <c r="H163" s="185">
        <f t="shared" si="123"/>
        <v>1.2525378133712533</v>
      </c>
      <c r="I163" s="185">
        <f t="shared" si="123"/>
        <v>0</v>
      </c>
      <c r="J163" s="185">
        <f t="shared" si="123"/>
        <v>0</v>
      </c>
      <c r="K163" s="185">
        <f t="shared" si="123"/>
        <v>0</v>
      </c>
      <c r="L163" s="185">
        <f t="shared" si="123"/>
        <v>0</v>
      </c>
      <c r="M163" s="185">
        <f t="shared" si="123"/>
        <v>-4.0919390278171264E-2</v>
      </c>
      <c r="N163" s="185">
        <f t="shared" si="123"/>
        <v>7.9782755819829632E-2</v>
      </c>
      <c r="O163" s="185">
        <f t="shared" si="123"/>
        <v>0.38027246972645301</v>
      </c>
      <c r="P163" s="185">
        <f t="shared" si="123"/>
        <v>0.44768772534435719</v>
      </c>
      <c r="Q163" s="185">
        <f t="shared" si="123"/>
        <v>0.38571425275878468</v>
      </c>
      <c r="R163" s="185">
        <f t="shared" si="123"/>
        <v>0</v>
      </c>
    </row>
    <row r="164" spans="1:16383" s="91" customFormat="1" x14ac:dyDescent="0.35">
      <c r="A164" s="170"/>
      <c r="B164" s="165"/>
      <c r="C164" s="166"/>
      <c r="D164" s="171"/>
      <c r="E164" s="7" t="str">
        <f t="shared" ref="E164:R164" si="124" xml:space="preserve"> E$116</f>
        <v>Difference in nominal revenue</v>
      </c>
      <c r="F164" s="248">
        <f t="shared" si="124"/>
        <v>0</v>
      </c>
      <c r="G164" s="248" t="str">
        <f t="shared" si="124"/>
        <v>£m</v>
      </c>
      <c r="H164" s="248">
        <f t="shared" si="124"/>
        <v>1.2525378133712533</v>
      </c>
      <c r="I164" s="248">
        <f t="shared" si="124"/>
        <v>0</v>
      </c>
      <c r="J164" s="248">
        <f t="shared" si="124"/>
        <v>0</v>
      </c>
      <c r="K164" s="248">
        <f t="shared" si="124"/>
        <v>0</v>
      </c>
      <c r="L164" s="248">
        <f t="shared" si="124"/>
        <v>0</v>
      </c>
      <c r="M164" s="248">
        <f t="shared" si="124"/>
        <v>-4.0919390278171264E-2</v>
      </c>
      <c r="N164" s="248">
        <f t="shared" si="124"/>
        <v>7.9782755819829632E-2</v>
      </c>
      <c r="O164" s="248">
        <f t="shared" si="124"/>
        <v>0.38027246972645301</v>
      </c>
      <c r="P164" s="248">
        <f t="shared" si="124"/>
        <v>0.44768772534435719</v>
      </c>
      <c r="Q164" s="248">
        <f t="shared" si="124"/>
        <v>0.38571425275878468</v>
      </c>
      <c r="R164" s="248">
        <f t="shared" si="124"/>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86">
        <f>IF( ABS(J163-J164)&gt;ChK_Tol,1,0)</f>
        <v>0</v>
      </c>
      <c r="K165" s="225">
        <f t="shared" ref="K165:Q165" si="125">IF( ABS(K163-K164)&gt;ChK_Tol,1,0)</f>
        <v>0</v>
      </c>
      <c r="L165" s="225">
        <f t="shared" si="125"/>
        <v>0</v>
      </c>
      <c r="M165" s="225">
        <f t="shared" si="125"/>
        <v>0</v>
      </c>
      <c r="N165" s="225">
        <f t="shared" si="125"/>
        <v>0</v>
      </c>
      <c r="O165" s="225">
        <f t="shared" si="125"/>
        <v>0</v>
      </c>
      <c r="P165" s="225">
        <f t="shared" si="125"/>
        <v>0</v>
      </c>
      <c r="Q165" s="225">
        <f t="shared" si="125"/>
        <v>0</v>
      </c>
      <c r="R165" s="225">
        <f>IF( ABS(R163-R164)&gt;ChK_Tol,1,0)</f>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26" xml:space="preserve"> N163=N164</f>
        <v>1</v>
      </c>
      <c r="O166" s="186" t="b">
        <f t="shared" si="126"/>
        <v>1</v>
      </c>
      <c r="P166" s="186" t="b">
        <f t="shared" si="126"/>
        <v>1</v>
      </c>
      <c r="Q166" s="186" t="b">
        <f t="shared" si="126"/>
        <v>1</v>
      </c>
    </row>
    <row r="167" spans="1:16383" x14ac:dyDescent="0.35">
      <c r="A167" s="50" t="s">
        <v>547</v>
      </c>
      <c r="B167" s="50"/>
    </row>
    <row r="169" spans="1:16383" x14ac:dyDescent="0.35">
      <c r="A169" s="49"/>
      <c r="D169" s="57"/>
      <c r="E169" s="7" t="str">
        <f>E$37 &amp; " - nominal"</f>
        <v>Forecast Nominal RCV balance END - nominal</v>
      </c>
      <c r="F169" s="185">
        <f t="shared" ref="F169:R169" si="127">F$37</f>
        <v>0</v>
      </c>
      <c r="G169" s="168" t="str">
        <f t="shared" si="127"/>
        <v>£m</v>
      </c>
      <c r="H169" s="247">
        <f t="shared" si="127"/>
        <v>0</v>
      </c>
      <c r="I169" s="247">
        <f t="shared" si="127"/>
        <v>0</v>
      </c>
      <c r="J169" s="185">
        <f t="shared" si="127"/>
        <v>0</v>
      </c>
      <c r="K169" s="185">
        <f t="shared" si="127"/>
        <v>0</v>
      </c>
      <c r="L169" s="185">
        <f t="shared" si="127"/>
        <v>123.98967626241405</v>
      </c>
      <c r="M169" s="185">
        <f t="shared" si="127"/>
        <v>118.17110784820949</v>
      </c>
      <c r="N169" s="185">
        <f t="shared" si="127"/>
        <v>113.21162091350521</v>
      </c>
      <c r="O169" s="185">
        <f t="shared" si="127"/>
        <v>108.66211878602094</v>
      </c>
      <c r="P169" s="185">
        <f t="shared" si="127"/>
        <v>104.34562477936512</v>
      </c>
      <c r="Q169" s="185">
        <f t="shared" si="127"/>
        <v>100.20059918062961</v>
      </c>
      <c r="R169" s="185">
        <f t="shared" si="127"/>
        <v>103.20661715604848</v>
      </c>
    </row>
    <row r="170" spans="1:16383" x14ac:dyDescent="0.35">
      <c r="A170" s="49"/>
      <c r="D170" s="57"/>
      <c r="E170" s="7" t="str">
        <f>E$88 &amp; " - nominal"</f>
        <v>Actual Nominal RCV balance END - nominal</v>
      </c>
      <c r="F170" s="185">
        <f t="shared" ref="F170:R170" si="128">F$88</f>
        <v>0</v>
      </c>
      <c r="G170" s="168" t="str">
        <f t="shared" si="128"/>
        <v>£m</v>
      </c>
      <c r="H170" s="247">
        <f t="shared" si="128"/>
        <v>0</v>
      </c>
      <c r="I170" s="247">
        <f t="shared" si="128"/>
        <v>0</v>
      </c>
      <c r="J170" s="185">
        <f t="shared" si="128"/>
        <v>0</v>
      </c>
      <c r="K170" s="185">
        <f t="shared" si="128"/>
        <v>0</v>
      </c>
      <c r="L170" s="185">
        <f t="shared" si="128"/>
        <v>123.98967626241405</v>
      </c>
      <c r="M170" s="185">
        <f t="shared" si="128"/>
        <v>117.73860994422704</v>
      </c>
      <c r="N170" s="185">
        <f t="shared" si="128"/>
        <v>114.0548855474953</v>
      </c>
      <c r="O170" s="185">
        <f t="shared" si="128"/>
        <v>112.68141245048825</v>
      </c>
      <c r="P170" s="185">
        <f t="shared" si="128"/>
        <v>109.07746466099194</v>
      </c>
      <c r="Q170" s="185">
        <f t="shared" si="128"/>
        <v>104.27740982517435</v>
      </c>
      <c r="R170" s="185">
        <f t="shared" si="128"/>
        <v>106.36295802167774</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29" xml:space="preserve"> IF(K$171 = 0, 0, K169 / K$171)</f>
        <v>0</v>
      </c>
      <c r="L172" s="184">
        <f t="shared" si="129"/>
        <v>119.03737390101151</v>
      </c>
      <c r="M172" s="184">
        <f t="shared" si="129"/>
        <v>111.2448166605498</v>
      </c>
      <c r="N172" s="184">
        <f t="shared" si="129"/>
        <v>104.48199081853359</v>
      </c>
      <c r="O172" s="184">
        <f t="shared" si="129"/>
        <v>98.244597693773201</v>
      </c>
      <c r="P172" s="184">
        <f t="shared" si="129"/>
        <v>92.401497840338664</v>
      </c>
      <c r="Q172" s="184">
        <f t="shared" si="129"/>
        <v>86.90591649375996</v>
      </c>
      <c r="R172" s="184">
        <f t="shared" si="129"/>
        <v>87.757935282914545</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30" xml:space="preserve"> IF(J$171 = 0, 0, J170 / J$171)</f>
        <v>0</v>
      </c>
      <c r="K173" s="184">
        <f t="shared" si="130"/>
        <v>0</v>
      </c>
      <c r="L173" s="184">
        <f t="shared" si="130"/>
        <v>119.03737390101151</v>
      </c>
      <c r="M173" s="184">
        <f t="shared" si="130"/>
        <v>110.83766849285723</v>
      </c>
      <c r="N173" s="184">
        <f t="shared" si="130"/>
        <v>105.26023219548075</v>
      </c>
      <c r="O173" s="184">
        <f t="shared" si="130"/>
        <v>101.87855857628014</v>
      </c>
      <c r="P173" s="184">
        <f t="shared" si="130"/>
        <v>96.591698373686114</v>
      </c>
      <c r="Q173" s="184">
        <f t="shared" si="130"/>
        <v>90.441813168359573</v>
      </c>
      <c r="R173" s="184">
        <f t="shared" si="130"/>
        <v>90.441813168359573</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31">K173-K172</f>
        <v>0</v>
      </c>
      <c r="L174" s="185">
        <f t="shared" si="131"/>
        <v>0</v>
      </c>
      <c r="M174" s="185">
        <f t="shared" si="131"/>
        <v>-0.40714816769256856</v>
      </c>
      <c r="N174" s="185">
        <f t="shared" si="131"/>
        <v>0.77824137694716455</v>
      </c>
      <c r="O174" s="185">
        <f t="shared" si="131"/>
        <v>3.6339608825069405</v>
      </c>
      <c r="P174" s="185">
        <f t="shared" si="131"/>
        <v>4.1902005333474506</v>
      </c>
      <c r="Q174" s="185">
        <f t="shared" si="131"/>
        <v>3.5358966745996128</v>
      </c>
      <c r="R174" s="185">
        <f t="shared" si="131"/>
        <v>2.6838778854450283</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32">F$174</f>
        <v>0</v>
      </c>
      <c r="G176" s="168" t="str">
        <f t="shared" si="132"/>
        <v>£m</v>
      </c>
      <c r="H176" s="247">
        <f t="shared" si="132"/>
        <v>0</v>
      </c>
      <c r="I176" s="247">
        <f t="shared" si="132"/>
        <v>0</v>
      </c>
      <c r="J176" s="185">
        <f t="shared" si="132"/>
        <v>0</v>
      </c>
      <c r="K176" s="185">
        <f t="shared" si="132"/>
        <v>0</v>
      </c>
      <c r="L176" s="185">
        <f t="shared" si="132"/>
        <v>0</v>
      </c>
      <c r="M176" s="185">
        <f t="shared" si="132"/>
        <v>-0.40714816769256856</v>
      </c>
      <c r="N176" s="185">
        <f t="shared" si="132"/>
        <v>0.77824137694716455</v>
      </c>
      <c r="O176" s="185">
        <f t="shared" si="132"/>
        <v>3.6339608825069405</v>
      </c>
      <c r="P176" s="185">
        <f t="shared" si="132"/>
        <v>4.1902005333474506</v>
      </c>
      <c r="Q176" s="185">
        <f t="shared" si="132"/>
        <v>3.5358966745996128</v>
      </c>
      <c r="R176" s="185">
        <f t="shared" si="132"/>
        <v>2.6838778854450283</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589</v>
      </c>
      <c r="F178" s="269"/>
      <c r="G178" s="269" t="s">
        <v>295</v>
      </c>
      <c r="H178" s="268"/>
      <c r="I178" s="269"/>
      <c r="J178" s="269">
        <f xml:space="preserve"> J176 * J177</f>
        <v>0</v>
      </c>
      <c r="K178" s="269">
        <f t="shared" ref="K178:P178" si="133" xml:space="preserve"> K176 * K177</f>
        <v>0</v>
      </c>
      <c r="L178" s="269">
        <f t="shared" si="133"/>
        <v>0</v>
      </c>
      <c r="M178" s="269">
        <f t="shared" si="133"/>
        <v>0</v>
      </c>
      <c r="N178" s="269">
        <f t="shared" si="133"/>
        <v>0</v>
      </c>
      <c r="O178" s="269">
        <f t="shared" si="133"/>
        <v>0</v>
      </c>
      <c r="P178" s="269">
        <f t="shared" si="133"/>
        <v>0</v>
      </c>
      <c r="Q178" s="269">
        <f xml:space="preserve"> Q176 * Q177</f>
        <v>3.5358966745996128</v>
      </c>
      <c r="R178" s="269">
        <f t="shared" ref="R178" si="134"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35">F$135</f>
        <v>0</v>
      </c>
      <c r="G182" s="184" t="str">
        <f t="shared" si="135"/>
        <v>£m</v>
      </c>
      <c r="H182" s="184">
        <f t="shared" si="135"/>
        <v>0</v>
      </c>
      <c r="I182" s="184">
        <f t="shared" si="135"/>
        <v>0</v>
      </c>
      <c r="J182" s="184">
        <f t="shared" si="135"/>
        <v>0</v>
      </c>
      <c r="K182" s="184">
        <f t="shared" si="135"/>
        <v>0</v>
      </c>
      <c r="L182" s="184">
        <f t="shared" si="135"/>
        <v>0</v>
      </c>
      <c r="M182" s="184">
        <f t="shared" si="135"/>
        <v>8.82632132772763</v>
      </c>
      <c r="N182" s="184">
        <f t="shared" si="135"/>
        <v>8.4558921585046889</v>
      </c>
      <c r="O182" s="184">
        <f t="shared" si="135"/>
        <v>8.1160851753126888</v>
      </c>
      <c r="P182" s="184">
        <f t="shared" si="135"/>
        <v>7.7936818078085723</v>
      </c>
      <c r="Q182" s="184">
        <f t="shared" si="135"/>
        <v>7.4840855916751838</v>
      </c>
      <c r="R182" s="184">
        <f t="shared" si="135"/>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36">F$153</f>
        <v>0</v>
      </c>
      <c r="G183" s="184" t="str">
        <f t="shared" si="136"/>
        <v>£m</v>
      </c>
      <c r="H183" s="184">
        <f t="shared" si="136"/>
        <v>0</v>
      </c>
      <c r="I183" s="184">
        <f t="shared" si="136"/>
        <v>0</v>
      </c>
      <c r="J183" s="184">
        <f t="shared" si="136"/>
        <v>0</v>
      </c>
      <c r="K183" s="184">
        <f t="shared" si="136"/>
        <v>0</v>
      </c>
      <c r="L183" s="184">
        <f t="shared" si="136"/>
        <v>0</v>
      </c>
      <c r="M183" s="184">
        <f t="shared" si="136"/>
        <v>2.3540558188886194</v>
      </c>
      <c r="N183" s="184">
        <f t="shared" si="136"/>
        <v>2.2552591731608067</v>
      </c>
      <c r="O183" s="184">
        <f t="shared" si="136"/>
        <v>2.164629727848276</v>
      </c>
      <c r="P183" s="184">
        <f t="shared" si="136"/>
        <v>2.0786419765392328</v>
      </c>
      <c r="Q183" s="184">
        <f t="shared" si="136"/>
        <v>1.9960700026631877</v>
      </c>
      <c r="R183" s="184">
        <f t="shared" si="136"/>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37">F$157</f>
        <v>0</v>
      </c>
      <c r="G184" s="184" t="str">
        <f t="shared" si="137"/>
        <v>£m</v>
      </c>
      <c r="H184" s="184">
        <f t="shared" si="137"/>
        <v>51.524722760128888</v>
      </c>
      <c r="I184" s="184">
        <f t="shared" si="137"/>
        <v>0</v>
      </c>
      <c r="J184" s="184">
        <f t="shared" si="137"/>
        <v>0</v>
      </c>
      <c r="K184" s="184">
        <f t="shared" si="137"/>
        <v>0</v>
      </c>
      <c r="L184" s="184">
        <f t="shared" si="137"/>
        <v>0</v>
      </c>
      <c r="M184" s="184">
        <f t="shared" si="137"/>
        <v>11.18037714661625</v>
      </c>
      <c r="N184" s="184">
        <f t="shared" si="137"/>
        <v>10.711151331665496</v>
      </c>
      <c r="O184" s="184">
        <f t="shared" si="137"/>
        <v>10.280714903160964</v>
      </c>
      <c r="P184" s="184">
        <f t="shared" si="137"/>
        <v>9.872323784347806</v>
      </c>
      <c r="Q184" s="184">
        <f t="shared" si="137"/>
        <v>9.4801555943383722</v>
      </c>
      <c r="R184" s="184">
        <f t="shared" si="137"/>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38">F$106</f>
        <v>0</v>
      </c>
      <c r="G185" s="184" t="str">
        <f t="shared" si="138"/>
        <v>£m</v>
      </c>
      <c r="H185" s="184">
        <f t="shared" si="138"/>
        <v>0</v>
      </c>
      <c r="I185" s="184">
        <f t="shared" si="138"/>
        <v>0</v>
      </c>
      <c r="J185" s="184">
        <f t="shared" si="138"/>
        <v>0</v>
      </c>
      <c r="K185" s="184">
        <f t="shared" si="138"/>
        <v>0</v>
      </c>
      <c r="L185" s="184">
        <f t="shared" si="138"/>
        <v>0</v>
      </c>
      <c r="M185" s="184">
        <f t="shared" si="138"/>
        <v>8.7940176153936385</v>
      </c>
      <c r="N185" s="184">
        <f t="shared" si="138"/>
        <v>8.518876459485142</v>
      </c>
      <c r="O185" s="184">
        <f t="shared" si="138"/>
        <v>8.4162903442331363</v>
      </c>
      <c r="P185" s="184">
        <f t="shared" si="138"/>
        <v>8.1471077849961748</v>
      </c>
      <c r="Q185" s="184">
        <f t="shared" si="138"/>
        <v>7.7885867628690146</v>
      </c>
      <c r="R185" s="184">
        <f t="shared" si="138"/>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39">F$107</f>
        <v>0</v>
      </c>
      <c r="G186" s="184" t="str">
        <f t="shared" si="139"/>
        <v>£m</v>
      </c>
      <c r="H186" s="184">
        <f t="shared" si="139"/>
        <v>0</v>
      </c>
      <c r="I186" s="184">
        <f t="shared" si="139"/>
        <v>0</v>
      </c>
      <c r="J186" s="184">
        <f t="shared" si="139"/>
        <v>0</v>
      </c>
      <c r="K186" s="184">
        <f t="shared" si="139"/>
        <v>0</v>
      </c>
      <c r="L186" s="184">
        <f t="shared" si="139"/>
        <v>0</v>
      </c>
      <c r="M186" s="184">
        <f t="shared" si="139"/>
        <v>2.3454401409444405</v>
      </c>
      <c r="N186" s="184">
        <f t="shared" si="139"/>
        <v>2.2720576280001841</v>
      </c>
      <c r="O186" s="184">
        <f t="shared" si="139"/>
        <v>2.2446970286542807</v>
      </c>
      <c r="P186" s="184">
        <f t="shared" si="139"/>
        <v>2.1729037246959888</v>
      </c>
      <c r="Q186" s="184">
        <f t="shared" si="139"/>
        <v>2.0772830842281418</v>
      </c>
      <c r="R186" s="184">
        <f t="shared" si="139"/>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40">F$108</f>
        <v>0</v>
      </c>
      <c r="G187" s="184" t="str">
        <f t="shared" si="140"/>
        <v>£m</v>
      </c>
      <c r="H187" s="184">
        <f t="shared" si="140"/>
        <v>52.777260573500143</v>
      </c>
      <c r="I187" s="184">
        <f t="shared" si="140"/>
        <v>0</v>
      </c>
      <c r="J187" s="184">
        <f t="shared" si="140"/>
        <v>0</v>
      </c>
      <c r="K187" s="184">
        <f t="shared" si="140"/>
        <v>0</v>
      </c>
      <c r="L187" s="184">
        <f t="shared" si="140"/>
        <v>0</v>
      </c>
      <c r="M187" s="184">
        <f t="shared" si="140"/>
        <v>11.139457756338079</v>
      </c>
      <c r="N187" s="184">
        <f t="shared" si="140"/>
        <v>10.790934087485326</v>
      </c>
      <c r="O187" s="184">
        <f t="shared" si="140"/>
        <v>10.660987372887417</v>
      </c>
      <c r="P187" s="184">
        <f t="shared" si="140"/>
        <v>10.320011509692163</v>
      </c>
      <c r="Q187" s="184">
        <f t="shared" si="140"/>
        <v>9.8658698470971569</v>
      </c>
      <c r="R187" s="184">
        <f t="shared" si="140"/>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41" xml:space="preserve"> E182 &amp; "- real"</f>
        <v>True up Nominal RCV run-off- real</v>
      </c>
      <c r="F189" s="184"/>
      <c r="G189" s="184" t="str">
        <f t="shared" ref="G189:G194" si="142">G$270</f>
        <v>£m</v>
      </c>
      <c r="H189" s="244">
        <f t="shared" ref="H189:H194" si="143">SUM(J189:R189)</f>
        <v>36.843501295790858</v>
      </c>
      <c r="I189" s="184"/>
      <c r="J189" s="184">
        <f t="shared" ref="J189:R189" si="144" xml:space="preserve"> IF(J$279 = 0, 0, J182 / J$279)</f>
        <v>0</v>
      </c>
      <c r="K189" s="184">
        <f t="shared" si="144"/>
        <v>0</v>
      </c>
      <c r="L189" s="184">
        <f t="shared" si="144"/>
        <v>0</v>
      </c>
      <c r="M189" s="185">
        <f t="shared" si="144"/>
        <v>8.3089895302613765</v>
      </c>
      <c r="N189" s="184">
        <f t="shared" si="144"/>
        <v>7.803867127230613</v>
      </c>
      <c r="O189" s="184">
        <f t="shared" si="144"/>
        <v>7.3379898331190097</v>
      </c>
      <c r="P189" s="184">
        <f t="shared" si="144"/>
        <v>6.9015627081177193</v>
      </c>
      <c r="Q189" s="184">
        <f t="shared" si="144"/>
        <v>6.4910920970621362</v>
      </c>
      <c r="R189" s="184">
        <f t="shared" si="144"/>
        <v>0</v>
      </c>
      <c r="S189" s="92"/>
      <c r="T189" s="92"/>
      <c r="U189" s="92"/>
      <c r="V189" s="92"/>
      <c r="W189" s="92"/>
      <c r="X189" s="92"/>
      <c r="Y189" s="92"/>
      <c r="Z189" s="92"/>
    </row>
    <row r="190" spans="1:26" s="91" customFormat="1" x14ac:dyDescent="0.35">
      <c r="A190" s="170"/>
      <c r="B190" s="165"/>
      <c r="C190" s="166"/>
      <c r="D190" s="171"/>
      <c r="E190" s="7" t="str">
        <f t="shared" si="141"/>
        <v>True up Nominal return- real</v>
      </c>
      <c r="F190" s="184"/>
      <c r="G190" s="184" t="str">
        <f t="shared" si="142"/>
        <v>£m</v>
      </c>
      <c r="H190" s="244">
        <f t="shared" si="143"/>
        <v>9.8264787098926352</v>
      </c>
      <c r="I190" s="184"/>
      <c r="J190" s="184">
        <f t="shared" ref="J190:R190" si="145" xml:space="preserve"> IF(J$279 = 0, 0, J183 / J$279)</f>
        <v>0</v>
      </c>
      <c r="K190" s="184">
        <f t="shared" si="145"/>
        <v>0</v>
      </c>
      <c r="L190" s="184">
        <f t="shared" si="145"/>
        <v>0</v>
      </c>
      <c r="M190" s="185">
        <f t="shared" si="145"/>
        <v>2.2160789786057067</v>
      </c>
      <c r="N190" s="184">
        <f t="shared" si="145"/>
        <v>2.081358488839478</v>
      </c>
      <c r="O190" s="184">
        <f t="shared" si="145"/>
        <v>1.9571050071940446</v>
      </c>
      <c r="P190" s="184">
        <f t="shared" si="145"/>
        <v>1.8407061389699011</v>
      </c>
      <c r="Q190" s="184">
        <f t="shared" si="145"/>
        <v>1.7312300962835041</v>
      </c>
      <c r="R190" s="184">
        <f t="shared" si="145"/>
        <v>0</v>
      </c>
      <c r="S190" s="92"/>
      <c r="T190" s="92"/>
      <c r="U190" s="92"/>
      <c r="V190" s="92"/>
      <c r="W190" s="92"/>
      <c r="X190" s="92"/>
      <c r="Y190" s="92"/>
      <c r="Z190" s="92"/>
    </row>
    <row r="191" spans="1:26" s="91" customFormat="1" x14ac:dyDescent="0.35">
      <c r="A191" s="170"/>
      <c r="B191" s="165"/>
      <c r="C191" s="166"/>
      <c r="D191" s="171"/>
      <c r="E191" s="7" t="str">
        <f t="shared" si="141"/>
        <v>Total True up Nominal revenue to company- real</v>
      </c>
      <c r="F191" s="184"/>
      <c r="G191" s="184" t="str">
        <f t="shared" si="142"/>
        <v>£m</v>
      </c>
      <c r="H191" s="244">
        <f t="shared" si="143"/>
        <v>46.669980005683492</v>
      </c>
      <c r="I191" s="184"/>
      <c r="J191" s="184">
        <f t="shared" ref="J191:R191" si="146" xml:space="preserve"> IF(J$279 = 0, 0, J184 / J$279)</f>
        <v>0</v>
      </c>
      <c r="K191" s="184">
        <f t="shared" si="146"/>
        <v>0</v>
      </c>
      <c r="L191" s="184">
        <f t="shared" si="146"/>
        <v>0</v>
      </c>
      <c r="M191" s="185">
        <f t="shared" si="146"/>
        <v>10.525068508867085</v>
      </c>
      <c r="N191" s="184">
        <f t="shared" si="146"/>
        <v>9.8852256160700911</v>
      </c>
      <c r="O191" s="184">
        <f t="shared" si="146"/>
        <v>9.2950948403130536</v>
      </c>
      <c r="P191" s="184">
        <f t="shared" si="146"/>
        <v>8.7422688470876206</v>
      </c>
      <c r="Q191" s="184">
        <f t="shared" si="146"/>
        <v>8.2223221933456418</v>
      </c>
      <c r="R191" s="184">
        <f t="shared" si="146"/>
        <v>0</v>
      </c>
      <c r="S191" s="92"/>
      <c r="T191" s="92"/>
      <c r="U191" s="92"/>
      <c r="V191" s="92"/>
      <c r="W191" s="92"/>
      <c r="X191" s="92"/>
      <c r="Y191" s="92"/>
      <c r="Z191" s="92"/>
    </row>
    <row r="192" spans="1:26" s="91" customFormat="1" x14ac:dyDescent="0.35">
      <c r="A192" s="170"/>
      <c r="B192" s="165"/>
      <c r="C192" s="166"/>
      <c r="D192" s="171"/>
      <c r="E192" s="7" t="str">
        <f t="shared" si="141"/>
        <v>RCV run-off company should have received- real</v>
      </c>
      <c r="F192" s="184"/>
      <c r="G192" s="184" t="str">
        <f t="shared" si="142"/>
        <v>£m</v>
      </c>
      <c r="H192" s="244">
        <f t="shared" si="143"/>
        <v>37.719713026397784</v>
      </c>
      <c r="I192" s="184"/>
      <c r="J192" s="184">
        <f t="shared" ref="J192:R192" si="147" xml:space="preserve"> IF(J$279 = 0, 0, J185 / J$279)</f>
        <v>0</v>
      </c>
      <c r="K192" s="184">
        <f t="shared" si="147"/>
        <v>0</v>
      </c>
      <c r="L192" s="184">
        <f t="shared" si="147"/>
        <v>0</v>
      </c>
      <c r="M192" s="185">
        <f t="shared" si="147"/>
        <v>8.2785792157480689</v>
      </c>
      <c r="N192" s="184">
        <f t="shared" si="147"/>
        <v>7.8619947744072149</v>
      </c>
      <c r="O192" s="184">
        <f t="shared" si="147"/>
        <v>7.6094141010762701</v>
      </c>
      <c r="P192" s="184">
        <f t="shared" si="147"/>
        <v>7.2145330864816613</v>
      </c>
      <c r="Q192" s="184">
        <f t="shared" si="147"/>
        <v>6.7551918486845688</v>
      </c>
      <c r="R192" s="184">
        <f t="shared" si="147"/>
        <v>0</v>
      </c>
      <c r="S192" s="92"/>
      <c r="T192" s="92"/>
      <c r="U192" s="92"/>
      <c r="V192" s="92"/>
      <c r="W192" s="92"/>
      <c r="X192" s="92"/>
      <c r="Y192" s="92"/>
      <c r="Z192" s="92"/>
    </row>
    <row r="193" spans="1:26" s="91" customFormat="1" x14ac:dyDescent="0.35">
      <c r="A193" s="170"/>
      <c r="B193" s="165"/>
      <c r="C193" s="166"/>
      <c r="D193" s="171"/>
      <c r="E193" s="7" t="str">
        <f t="shared" si="141"/>
        <v>Nominal return company should have received- real</v>
      </c>
      <c r="F193" s="184"/>
      <c r="G193" s="184" t="str">
        <f t="shared" si="142"/>
        <v>£m</v>
      </c>
      <c r="H193" s="244">
        <f t="shared" si="143"/>
        <v>10.060171915297921</v>
      </c>
      <c r="I193" s="184"/>
      <c r="J193" s="184">
        <f t="shared" ref="J193:R193" si="148" xml:space="preserve"> IF(J$279 = 0, 0, J186 / J$279)</f>
        <v>0</v>
      </c>
      <c r="K193" s="184">
        <f t="shared" si="148"/>
        <v>0</v>
      </c>
      <c r="L193" s="184">
        <f t="shared" si="148"/>
        <v>0</v>
      </c>
      <c r="M193" s="185">
        <f t="shared" si="148"/>
        <v>2.207968286146619</v>
      </c>
      <c r="N193" s="184">
        <f t="shared" si="148"/>
        <v>2.0968616323342109</v>
      </c>
      <c r="O193" s="184">
        <f t="shared" si="148"/>
        <v>2.0294961941503975</v>
      </c>
      <c r="P193" s="184">
        <f t="shared" si="148"/>
        <v>1.9241780309361416</v>
      </c>
      <c r="Q193" s="184">
        <f t="shared" si="148"/>
        <v>1.8016677717305511</v>
      </c>
      <c r="R193" s="184">
        <f t="shared" si="148"/>
        <v>0</v>
      </c>
      <c r="S193" s="92"/>
      <c r="T193" s="92"/>
      <c r="U193" s="92"/>
      <c r="V193" s="92"/>
      <c r="W193" s="92"/>
      <c r="X193" s="92"/>
      <c r="Y193" s="92"/>
      <c r="Z193" s="92"/>
    </row>
    <row r="194" spans="1:26" s="91" customFormat="1" x14ac:dyDescent="0.35">
      <c r="A194" s="170"/>
      <c r="B194" s="165"/>
      <c r="C194" s="166"/>
      <c r="D194" s="171"/>
      <c r="E194" s="7" t="str">
        <f t="shared" si="141"/>
        <v>Total nominal revenue company should have received- real</v>
      </c>
      <c r="F194" s="184"/>
      <c r="G194" s="184" t="str">
        <f t="shared" si="142"/>
        <v>£m</v>
      </c>
      <c r="H194" s="244">
        <f t="shared" si="143"/>
        <v>47.779884941695705</v>
      </c>
      <c r="I194" s="184"/>
      <c r="J194" s="184">
        <f t="shared" ref="J194:R194" si="149" xml:space="preserve"> IF(J$279 = 0, 0, J187 / J$279)</f>
        <v>0</v>
      </c>
      <c r="K194" s="184">
        <f t="shared" si="149"/>
        <v>0</v>
      </c>
      <c r="L194" s="184">
        <f t="shared" si="149"/>
        <v>0</v>
      </c>
      <c r="M194" s="185">
        <f t="shared" si="149"/>
        <v>10.486547501894687</v>
      </c>
      <c r="N194" s="184">
        <f t="shared" si="149"/>
        <v>9.9588564067414254</v>
      </c>
      <c r="O194" s="184">
        <f t="shared" si="149"/>
        <v>9.6389102952266672</v>
      </c>
      <c r="P194" s="184">
        <f t="shared" si="149"/>
        <v>9.1387111174178024</v>
      </c>
      <c r="Q194" s="184">
        <f t="shared" si="149"/>
        <v>8.5568596204151195</v>
      </c>
      <c r="R194" s="184">
        <f t="shared" si="149"/>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50">F$189</f>
        <v>0</v>
      </c>
      <c r="G196" s="184" t="str">
        <f t="shared" si="150"/>
        <v>£m</v>
      </c>
      <c r="H196" s="244">
        <f t="shared" si="150"/>
        <v>36.843501295790858</v>
      </c>
      <c r="I196" s="184">
        <f t="shared" si="150"/>
        <v>0</v>
      </c>
      <c r="J196" s="184">
        <f t="shared" si="150"/>
        <v>0</v>
      </c>
      <c r="K196" s="184">
        <f t="shared" si="150"/>
        <v>0</v>
      </c>
      <c r="L196" s="184">
        <f t="shared" si="150"/>
        <v>0</v>
      </c>
      <c r="M196" s="185">
        <f t="shared" si="150"/>
        <v>8.3089895302613765</v>
      </c>
      <c r="N196" s="184">
        <f t="shared" si="150"/>
        <v>7.803867127230613</v>
      </c>
      <c r="O196" s="184">
        <f t="shared" si="150"/>
        <v>7.3379898331190097</v>
      </c>
      <c r="P196" s="184">
        <f t="shared" si="150"/>
        <v>6.9015627081177193</v>
      </c>
      <c r="Q196" s="184">
        <f t="shared" si="150"/>
        <v>6.4910920970621362</v>
      </c>
      <c r="R196" s="184">
        <f t="shared" si="150"/>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51">F$192</f>
        <v>0</v>
      </c>
      <c r="G197" s="184" t="str">
        <f t="shared" si="151"/>
        <v>£m</v>
      </c>
      <c r="H197" s="244">
        <f t="shared" si="151"/>
        <v>37.719713026397784</v>
      </c>
      <c r="I197" s="184">
        <f t="shared" si="151"/>
        <v>0</v>
      </c>
      <c r="J197" s="184">
        <f t="shared" si="151"/>
        <v>0</v>
      </c>
      <c r="K197" s="184">
        <f t="shared" si="151"/>
        <v>0</v>
      </c>
      <c r="L197" s="184">
        <f t="shared" si="151"/>
        <v>0</v>
      </c>
      <c r="M197" s="185">
        <f t="shared" si="151"/>
        <v>8.2785792157480689</v>
      </c>
      <c r="N197" s="184">
        <f t="shared" si="151"/>
        <v>7.8619947744072149</v>
      </c>
      <c r="O197" s="184">
        <f t="shared" si="151"/>
        <v>7.6094141010762701</v>
      </c>
      <c r="P197" s="184">
        <f t="shared" si="151"/>
        <v>7.2145330864816613</v>
      </c>
      <c r="Q197" s="184">
        <f t="shared" si="151"/>
        <v>6.7551918486845688</v>
      </c>
      <c r="R197" s="184">
        <f t="shared" si="151"/>
        <v>0</v>
      </c>
      <c r="S197" s="92"/>
      <c r="T197" s="92"/>
      <c r="U197" s="92"/>
      <c r="V197" s="92"/>
      <c r="W197" s="92"/>
      <c r="X197" s="92"/>
      <c r="Y197" s="92"/>
      <c r="Z197" s="92"/>
    </row>
    <row r="198" spans="1:26" x14ac:dyDescent="0.35">
      <c r="C198" s="276"/>
      <c r="E198" s="7" t="s">
        <v>553</v>
      </c>
      <c r="G198" s="7" t="s">
        <v>295</v>
      </c>
      <c r="H198" s="185">
        <f xml:space="preserve"> SUM(J198:R198)</f>
        <v>0.87621173060692925</v>
      </c>
      <c r="I198" s="185"/>
      <c r="J198" s="184">
        <f t="shared" ref="J198:K198" si="152">J197-J196</f>
        <v>0</v>
      </c>
      <c r="K198" s="184">
        <f t="shared" si="152"/>
        <v>0</v>
      </c>
      <c r="L198" s="184">
        <f>L197-L196</f>
        <v>0</v>
      </c>
      <c r="M198" s="185">
        <f>M197-M196</f>
        <v>-3.0410314513307668E-2</v>
      </c>
      <c r="N198" s="184">
        <f t="shared" ref="N198:R198" si="153">N197-N196</f>
        <v>5.8127647176601904E-2</v>
      </c>
      <c r="O198" s="184">
        <f t="shared" si="153"/>
        <v>0.27142426795726049</v>
      </c>
      <c r="P198" s="184">
        <f t="shared" si="153"/>
        <v>0.31297037836394193</v>
      </c>
      <c r="Q198" s="184">
        <f t="shared" si="153"/>
        <v>0.2640997516224326</v>
      </c>
      <c r="R198" s="184">
        <f t="shared" si="153"/>
        <v>0</v>
      </c>
    </row>
    <row r="200" spans="1:26" x14ac:dyDescent="0.35">
      <c r="C200" s="276"/>
      <c r="E200" s="7" t="str">
        <f>E$190</f>
        <v>True up Nominal return- real</v>
      </c>
      <c r="F200" s="7">
        <f t="shared" ref="F200:R200" si="154">F$190</f>
        <v>0</v>
      </c>
      <c r="G200" s="7" t="str">
        <f t="shared" si="154"/>
        <v>£m</v>
      </c>
      <c r="H200" s="185">
        <f t="shared" si="154"/>
        <v>9.8264787098926352</v>
      </c>
      <c r="I200" s="185">
        <f t="shared" si="154"/>
        <v>0</v>
      </c>
      <c r="J200" s="184">
        <f t="shared" si="154"/>
        <v>0</v>
      </c>
      <c r="K200" s="184">
        <f t="shared" si="154"/>
        <v>0</v>
      </c>
      <c r="L200" s="184">
        <f t="shared" si="154"/>
        <v>0</v>
      </c>
      <c r="M200" s="185">
        <f t="shared" si="154"/>
        <v>2.2160789786057067</v>
      </c>
      <c r="N200" s="184">
        <f t="shared" si="154"/>
        <v>2.081358488839478</v>
      </c>
      <c r="O200" s="184">
        <f t="shared" si="154"/>
        <v>1.9571050071940446</v>
      </c>
      <c r="P200" s="184">
        <f t="shared" si="154"/>
        <v>1.8407061389699011</v>
      </c>
      <c r="Q200" s="184">
        <f t="shared" si="154"/>
        <v>1.7312300962835041</v>
      </c>
      <c r="R200" s="184">
        <f t="shared" si="154"/>
        <v>0</v>
      </c>
    </row>
    <row r="201" spans="1:26" x14ac:dyDescent="0.35">
      <c r="C201" s="276"/>
      <c r="E201" s="7" t="str">
        <f>E$193</f>
        <v>Nominal return company should have received- real</v>
      </c>
      <c r="F201" s="7">
        <f t="shared" ref="F201:R201" si="155">F$193</f>
        <v>0</v>
      </c>
      <c r="G201" s="7" t="str">
        <f t="shared" si="155"/>
        <v>£m</v>
      </c>
      <c r="H201" s="185">
        <f t="shared" si="155"/>
        <v>10.060171915297921</v>
      </c>
      <c r="I201" s="185">
        <f t="shared" si="155"/>
        <v>0</v>
      </c>
      <c r="J201" s="184">
        <f t="shared" si="155"/>
        <v>0</v>
      </c>
      <c r="K201" s="184">
        <f t="shared" si="155"/>
        <v>0</v>
      </c>
      <c r="L201" s="184">
        <f t="shared" si="155"/>
        <v>0</v>
      </c>
      <c r="M201" s="185">
        <f t="shared" si="155"/>
        <v>2.207968286146619</v>
      </c>
      <c r="N201" s="184">
        <f t="shared" si="155"/>
        <v>2.0968616323342109</v>
      </c>
      <c r="O201" s="184">
        <f t="shared" si="155"/>
        <v>2.0294961941503975</v>
      </c>
      <c r="P201" s="184">
        <f t="shared" si="155"/>
        <v>1.9241780309361416</v>
      </c>
      <c r="Q201" s="184">
        <f t="shared" si="155"/>
        <v>1.8016677717305511</v>
      </c>
      <c r="R201" s="184">
        <f t="shared" si="155"/>
        <v>0</v>
      </c>
    </row>
    <row r="202" spans="1:26" x14ac:dyDescent="0.35">
      <c r="C202" s="276"/>
      <c r="E202" s="7" t="s">
        <v>554</v>
      </c>
      <c r="G202" s="7" t="s">
        <v>295</v>
      </c>
      <c r="H202" s="185">
        <f xml:space="preserve"> SUM(J202:R202)</f>
        <v>0.2336932054052856</v>
      </c>
      <c r="I202" s="185"/>
      <c r="J202" s="184">
        <f t="shared" ref="J202:K202" si="156">J201-J200</f>
        <v>0</v>
      </c>
      <c r="K202" s="184">
        <f t="shared" si="156"/>
        <v>0</v>
      </c>
      <c r="L202" s="184">
        <f>L201-L200</f>
        <v>0</v>
      </c>
      <c r="M202" s="185">
        <f>M201-M200</f>
        <v>-8.1106924590876872E-3</v>
      </c>
      <c r="N202" s="184">
        <f t="shared" ref="N202" si="157">N201-N200</f>
        <v>1.5503143494732807E-2</v>
      </c>
      <c r="O202" s="184">
        <f>O201-O200</f>
        <v>7.2391186956352938E-2</v>
      </c>
      <c r="P202" s="184">
        <f t="shared" ref="P202:R202" si="158">P201-P200</f>
        <v>8.3471891966240497E-2</v>
      </c>
      <c r="Q202" s="184">
        <f t="shared" si="158"/>
        <v>7.0437675447047043E-2</v>
      </c>
      <c r="R202" s="184">
        <f t="shared" si="158"/>
        <v>0</v>
      </c>
    </row>
    <row r="204" spans="1:26" x14ac:dyDescent="0.35">
      <c r="C204" s="276"/>
      <c r="E204" s="7" t="str">
        <f>E$191</f>
        <v>Total True up Nominal revenue to company- real</v>
      </c>
      <c r="F204" s="7">
        <f t="shared" ref="F204:R204" si="159">F$191</f>
        <v>0</v>
      </c>
      <c r="G204" s="7" t="str">
        <f t="shared" si="159"/>
        <v>£m</v>
      </c>
      <c r="H204" s="185">
        <f t="shared" si="159"/>
        <v>46.669980005683492</v>
      </c>
      <c r="I204" s="185">
        <f t="shared" si="159"/>
        <v>0</v>
      </c>
      <c r="J204" s="184">
        <f t="shared" si="159"/>
        <v>0</v>
      </c>
      <c r="K204" s="184">
        <f t="shared" si="159"/>
        <v>0</v>
      </c>
      <c r="L204" s="184">
        <f t="shared" si="159"/>
        <v>0</v>
      </c>
      <c r="M204" s="185">
        <f t="shared" si="159"/>
        <v>10.525068508867085</v>
      </c>
      <c r="N204" s="184">
        <f t="shared" si="159"/>
        <v>9.8852256160700911</v>
      </c>
      <c r="O204" s="184">
        <f t="shared" si="159"/>
        <v>9.2950948403130536</v>
      </c>
      <c r="P204" s="184">
        <f t="shared" si="159"/>
        <v>8.7422688470876206</v>
      </c>
      <c r="Q204" s="184">
        <f t="shared" si="159"/>
        <v>8.2223221933456418</v>
      </c>
      <c r="R204" s="184">
        <f t="shared" si="159"/>
        <v>0</v>
      </c>
    </row>
    <row r="205" spans="1:26" x14ac:dyDescent="0.35">
      <c r="C205" s="276"/>
      <c r="E205" s="7" t="str">
        <f>E$194</f>
        <v>Total nominal revenue company should have received- real</v>
      </c>
      <c r="F205" s="7">
        <f t="shared" ref="F205:R205" si="160">F$194</f>
        <v>0</v>
      </c>
      <c r="G205" s="7" t="str">
        <f t="shared" si="160"/>
        <v>£m</v>
      </c>
      <c r="H205" s="185">
        <f t="shared" si="160"/>
        <v>47.779884941695705</v>
      </c>
      <c r="I205" s="185">
        <f t="shared" si="160"/>
        <v>0</v>
      </c>
      <c r="J205" s="184">
        <f t="shared" si="160"/>
        <v>0</v>
      </c>
      <c r="K205" s="184">
        <f t="shared" si="160"/>
        <v>0</v>
      </c>
      <c r="L205" s="184">
        <f t="shared" si="160"/>
        <v>0</v>
      </c>
      <c r="M205" s="185">
        <f t="shared" si="160"/>
        <v>10.486547501894687</v>
      </c>
      <c r="N205" s="184">
        <f t="shared" si="160"/>
        <v>9.9588564067414254</v>
      </c>
      <c r="O205" s="184">
        <f t="shared" si="160"/>
        <v>9.6389102952266672</v>
      </c>
      <c r="P205" s="184">
        <f t="shared" si="160"/>
        <v>9.1387111174178024</v>
      </c>
      <c r="Q205" s="184">
        <f t="shared" si="160"/>
        <v>8.5568596204151195</v>
      </c>
      <c r="R205" s="184">
        <f t="shared" si="160"/>
        <v>0</v>
      </c>
    </row>
    <row r="206" spans="1:26" x14ac:dyDescent="0.35">
      <c r="C206" s="276"/>
      <c r="E206" s="7" t="s">
        <v>555</v>
      </c>
      <c r="G206" s="7" t="s">
        <v>295</v>
      </c>
      <c r="H206" s="185">
        <f xml:space="preserve"> SUM(J206:R206)</f>
        <v>1.1099049360122102</v>
      </c>
      <c r="I206" s="185"/>
      <c r="J206" s="184">
        <f t="shared" ref="J206:K206" si="161">J205-J204</f>
        <v>0</v>
      </c>
      <c r="K206" s="184">
        <f t="shared" si="161"/>
        <v>0</v>
      </c>
      <c r="L206" s="184">
        <f>L205-L204</f>
        <v>0</v>
      </c>
      <c r="M206" s="185">
        <f>M205-M204</f>
        <v>-3.8521006972397132E-2</v>
      </c>
      <c r="N206" s="184">
        <f t="shared" ref="N206:R206" si="162">N205-N204</f>
        <v>7.3630790671334267E-2</v>
      </c>
      <c r="O206" s="184">
        <f t="shared" si="162"/>
        <v>0.34381545491361365</v>
      </c>
      <c r="P206" s="184">
        <f t="shared" si="162"/>
        <v>0.39644227033018176</v>
      </c>
      <c r="Q206" s="184">
        <f t="shared" si="162"/>
        <v>0.33453742706947764</v>
      </c>
      <c r="R206" s="184">
        <f t="shared" si="162"/>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InpR!E$113</f>
        <v>WACC real on RCV - CPI(H) bf and additions - WN</v>
      </c>
      <c r="F210" s="205">
        <f>InpR!F$113</f>
        <v>0</v>
      </c>
      <c r="G210" s="223" t="str">
        <f>InpR!G$113</f>
        <v>%</v>
      </c>
      <c r="H210" s="205">
        <f>InpR!H$113</f>
        <v>0</v>
      </c>
      <c r="I210" s="205">
        <f>InpR!I$113</f>
        <v>0</v>
      </c>
      <c r="J210" s="205">
        <f>InpR!J$113</f>
        <v>0</v>
      </c>
      <c r="K210" s="205">
        <f>InpR!K$113</f>
        <v>0</v>
      </c>
      <c r="L210" s="205">
        <f>InpR!L$113</f>
        <v>0</v>
      </c>
      <c r="M210" s="205">
        <f>InpR!M$113</f>
        <v>2.9195763820156317E-2</v>
      </c>
      <c r="N210" s="205">
        <f>InpR!N$113</f>
        <v>2.9195763820156317E-2</v>
      </c>
      <c r="O210" s="205">
        <f>InpR!O$113</f>
        <v>2.9195763820156317E-2</v>
      </c>
      <c r="P210" s="205">
        <f>InpR!P$113</f>
        <v>2.9195763820156317E-2</v>
      </c>
      <c r="Q210" s="205">
        <f>InpR!Q$113</f>
        <v>2.9195763820156317E-2</v>
      </c>
      <c r="R210" s="205">
        <f>InpR!R$113</f>
        <v>0</v>
      </c>
    </row>
    <row r="211" spans="1:18" x14ac:dyDescent="0.35">
      <c r="E211" s="7" t="s">
        <v>557</v>
      </c>
      <c r="G211" s="7" t="s">
        <v>558</v>
      </c>
      <c r="J211" s="255">
        <f xml:space="preserve"> (1 + J$286) ^ J$285</f>
        <v>1</v>
      </c>
      <c r="K211" s="255">
        <f t="shared" ref="K211:R211" si="163" xml:space="preserve"> (1 + K$286) ^ K$285</f>
        <v>1</v>
      </c>
      <c r="L211" s="255">
        <f t="shared" si="163"/>
        <v>1</v>
      </c>
      <c r="M211" s="255">
        <f t="shared" si="163"/>
        <v>1.1219976826191176</v>
      </c>
      <c r="N211" s="255">
        <f t="shared" si="163"/>
        <v>1.0901693555893588</v>
      </c>
      <c r="O211" s="255">
        <f t="shared" si="163"/>
        <v>1.059243920265355</v>
      </c>
      <c r="P211" s="255">
        <f t="shared" si="163"/>
        <v>1.0291957638201563</v>
      </c>
      <c r="Q211" s="255">
        <f t="shared" si="163"/>
        <v>1</v>
      </c>
      <c r="R211" s="255">
        <f t="shared" si="163"/>
        <v>1</v>
      </c>
    </row>
    <row r="213" spans="1:18" x14ac:dyDescent="0.35">
      <c r="B213" s="61" t="s">
        <v>559</v>
      </c>
    </row>
    <row r="214" spans="1:18" x14ac:dyDescent="0.35">
      <c r="C214" s="276"/>
      <c r="E214" s="7" t="str">
        <f>E$198</f>
        <v>Value of True up run-off - real</v>
      </c>
      <c r="F214" s="7">
        <f t="shared" ref="F214:R214" si="164">F$198</f>
        <v>0</v>
      </c>
      <c r="G214" s="7" t="str">
        <f t="shared" si="164"/>
        <v>£m</v>
      </c>
      <c r="H214" s="185">
        <f t="shared" si="164"/>
        <v>0.87621173060692925</v>
      </c>
      <c r="I214" s="185">
        <f t="shared" si="164"/>
        <v>0</v>
      </c>
      <c r="J214" s="184">
        <f t="shared" si="164"/>
        <v>0</v>
      </c>
      <c r="K214" s="184">
        <f t="shared" si="164"/>
        <v>0</v>
      </c>
      <c r="L214" s="184">
        <f t="shared" si="164"/>
        <v>0</v>
      </c>
      <c r="M214" s="185">
        <f t="shared" si="164"/>
        <v>-3.0410314513307668E-2</v>
      </c>
      <c r="N214" s="184">
        <f t="shared" si="164"/>
        <v>5.8127647176601904E-2</v>
      </c>
      <c r="O214" s="184">
        <f t="shared" si="164"/>
        <v>0.27142426795726049</v>
      </c>
      <c r="P214" s="184">
        <f t="shared" si="164"/>
        <v>0.31297037836394193</v>
      </c>
      <c r="Q214" s="184">
        <f t="shared" si="164"/>
        <v>0.2640997516224326</v>
      </c>
      <c r="R214" s="184">
        <f t="shared" si="164"/>
        <v>0</v>
      </c>
    </row>
    <row r="215" spans="1:18" x14ac:dyDescent="0.35">
      <c r="E215" s="7" t="str">
        <f>E$287</f>
        <v xml:space="preserve">Time value of money factor </v>
      </c>
      <c r="F215" s="184">
        <f t="shared" ref="F215:R215" si="165">F$287</f>
        <v>0</v>
      </c>
      <c r="G215" s="7" t="str">
        <f t="shared" si="165"/>
        <v>Factor</v>
      </c>
      <c r="H215" s="247">
        <f t="shared" si="165"/>
        <v>0</v>
      </c>
      <c r="I215" s="247">
        <f t="shared" si="165"/>
        <v>0</v>
      </c>
      <c r="J215" s="184">
        <f t="shared" si="165"/>
        <v>1</v>
      </c>
      <c r="K215" s="184">
        <f t="shared" si="165"/>
        <v>1</v>
      </c>
      <c r="L215" s="184">
        <f t="shared" si="165"/>
        <v>1</v>
      </c>
      <c r="M215" s="185">
        <f t="shared" si="165"/>
        <v>1.1219976826191176</v>
      </c>
      <c r="N215" s="184">
        <f t="shared" si="165"/>
        <v>1.0901693555893588</v>
      </c>
      <c r="O215" s="184">
        <f t="shared" si="165"/>
        <v>1.059243920265355</v>
      </c>
      <c r="P215" s="184">
        <f t="shared" si="165"/>
        <v>1.0291957638201563</v>
      </c>
      <c r="Q215" s="184">
        <f t="shared" si="165"/>
        <v>1</v>
      </c>
      <c r="R215" s="184">
        <f t="shared" si="165"/>
        <v>1</v>
      </c>
    </row>
    <row r="216" spans="1:18" x14ac:dyDescent="0.35">
      <c r="A216" s="49"/>
      <c r="C216" s="276"/>
      <c r="D216" s="57"/>
      <c r="E216" s="7" t="s">
        <v>590</v>
      </c>
      <c r="G216" s="7" t="s">
        <v>295</v>
      </c>
      <c r="H216" s="185">
        <f xml:space="preserve"> SUM(J216:R216)</f>
        <v>0.90296072213478795</v>
      </c>
      <c r="J216" s="185">
        <f xml:space="preserve"> J214 * J215</f>
        <v>0</v>
      </c>
      <c r="K216" s="185">
        <f t="shared" ref="K216:R216" si="166" xml:space="preserve"> K214 * K215</f>
        <v>0</v>
      </c>
      <c r="L216" s="185">
        <f t="shared" si="166"/>
        <v>0</v>
      </c>
      <c r="M216" s="185">
        <f t="shared" si="166"/>
        <v>-3.4120302411649719E-2</v>
      </c>
      <c r="N216" s="185">
        <f t="shared" si="166"/>
        <v>6.3368979664441716E-2</v>
      </c>
      <c r="O216" s="185">
        <f t="shared" si="166"/>
        <v>0.28750450564620278</v>
      </c>
      <c r="P216" s="185">
        <f t="shared" si="166"/>
        <v>0.32210778761336051</v>
      </c>
      <c r="Q216" s="185">
        <f t="shared" si="166"/>
        <v>0.2640997516224326</v>
      </c>
      <c r="R216" s="185">
        <f t="shared" si="166"/>
        <v>0</v>
      </c>
    </row>
    <row r="218" spans="1:18" x14ac:dyDescent="0.35">
      <c r="B218" s="61" t="s">
        <v>561</v>
      </c>
    </row>
    <row r="219" spans="1:18" x14ac:dyDescent="0.35">
      <c r="E219" s="7" t="str">
        <f>E202</f>
        <v>Value of True up return - real</v>
      </c>
      <c r="F219" s="184">
        <f t="shared" ref="F219:R219" si="167">F202</f>
        <v>0</v>
      </c>
      <c r="G219" s="7" t="str">
        <f t="shared" si="167"/>
        <v>£m</v>
      </c>
      <c r="H219" s="247">
        <f t="shared" si="167"/>
        <v>0.2336932054052856</v>
      </c>
      <c r="I219" s="247">
        <f t="shared" si="167"/>
        <v>0</v>
      </c>
      <c r="J219" s="184">
        <f t="shared" si="167"/>
        <v>0</v>
      </c>
      <c r="K219" s="184">
        <f t="shared" si="167"/>
        <v>0</v>
      </c>
      <c r="L219" s="184">
        <f t="shared" si="167"/>
        <v>0</v>
      </c>
      <c r="M219" s="185">
        <f t="shared" si="167"/>
        <v>-8.1106924590876872E-3</v>
      </c>
      <c r="N219" s="184">
        <f t="shared" si="167"/>
        <v>1.5503143494732807E-2</v>
      </c>
      <c r="O219" s="184">
        <f t="shared" si="167"/>
        <v>7.2391186956352938E-2</v>
      </c>
      <c r="P219" s="184">
        <f t="shared" si="167"/>
        <v>8.3471891966240497E-2</v>
      </c>
      <c r="Q219" s="184">
        <f t="shared" si="167"/>
        <v>7.0437675447047043E-2</v>
      </c>
      <c r="R219" s="184">
        <f t="shared" si="167"/>
        <v>0</v>
      </c>
    </row>
    <row r="220" spans="1:18" x14ac:dyDescent="0.35">
      <c r="E220" s="7" t="str">
        <f>E$287</f>
        <v xml:space="preserve">Time value of money factor </v>
      </c>
      <c r="F220" s="184">
        <f t="shared" ref="F220:R220" si="168">F$287</f>
        <v>0</v>
      </c>
      <c r="G220" s="7" t="str">
        <f t="shared" si="168"/>
        <v>Factor</v>
      </c>
      <c r="H220" s="247">
        <f t="shared" si="168"/>
        <v>0</v>
      </c>
      <c r="I220" s="247">
        <f t="shared" si="168"/>
        <v>0</v>
      </c>
      <c r="J220" s="184">
        <f t="shared" si="168"/>
        <v>1</v>
      </c>
      <c r="K220" s="184">
        <f t="shared" si="168"/>
        <v>1</v>
      </c>
      <c r="L220" s="184">
        <f t="shared" si="168"/>
        <v>1</v>
      </c>
      <c r="M220" s="185">
        <f t="shared" si="168"/>
        <v>1.1219976826191176</v>
      </c>
      <c r="N220" s="184">
        <f t="shared" si="168"/>
        <v>1.0901693555893588</v>
      </c>
      <c r="O220" s="184">
        <f t="shared" si="168"/>
        <v>1.059243920265355</v>
      </c>
      <c r="P220" s="184">
        <f t="shared" si="168"/>
        <v>1.0291957638201563</v>
      </c>
      <c r="Q220" s="184">
        <f t="shared" si="168"/>
        <v>1</v>
      </c>
      <c r="R220" s="184">
        <f t="shared" si="168"/>
        <v>1</v>
      </c>
    </row>
    <row r="221" spans="1:18" x14ac:dyDescent="0.35">
      <c r="A221" s="49"/>
      <c r="C221" s="276"/>
      <c r="D221" s="57"/>
      <c r="E221" s="7" t="s">
        <v>591</v>
      </c>
      <c r="G221" s="7" t="s">
        <v>295</v>
      </c>
      <c r="H221" s="185">
        <f xml:space="preserve"> SUM(J221:R221)</f>
        <v>0.24082739153079452</v>
      </c>
      <c r="J221" s="185">
        <f xml:space="preserve"> J219 * J220</f>
        <v>0</v>
      </c>
      <c r="K221" s="185">
        <f t="shared" ref="K221:M221" si="169" xml:space="preserve"> K219 * K220</f>
        <v>0</v>
      </c>
      <c r="L221" s="185">
        <f t="shared" si="169"/>
        <v>0</v>
      </c>
      <c r="M221" s="185">
        <f t="shared" si="169"/>
        <v>-9.1001781435327365E-3</v>
      </c>
      <c r="N221" s="185">
        <f xml:space="preserve"> N219 * N220</f>
        <v>1.6901051953262223E-2</v>
      </c>
      <c r="O221" s="185">
        <f t="shared" ref="O221:R221" si="170" xml:space="preserve"> O219 * O220</f>
        <v>7.6679924664309521E-2</v>
      </c>
      <c r="P221" s="185">
        <f t="shared" si="170"/>
        <v>8.5908917609708452E-2</v>
      </c>
      <c r="Q221" s="185">
        <f t="shared" si="170"/>
        <v>7.0437675447047043E-2</v>
      </c>
      <c r="R221" s="185">
        <f t="shared" si="170"/>
        <v>0</v>
      </c>
    </row>
    <row r="223" spans="1:18" x14ac:dyDescent="0.35">
      <c r="B223" s="61" t="s">
        <v>563</v>
      </c>
    </row>
    <row r="224" spans="1:18" x14ac:dyDescent="0.35">
      <c r="E224" s="7" t="str">
        <f xml:space="preserve"> E$216</f>
        <v>Revenue adjustment for RCV run-off - real - WN</v>
      </c>
      <c r="F224" s="184">
        <f t="shared" ref="F224:R224" si="171" xml:space="preserve"> F$216</f>
        <v>0</v>
      </c>
      <c r="G224" s="7" t="str">
        <f t="shared" si="171"/>
        <v>£m</v>
      </c>
      <c r="H224" s="247">
        <f t="shared" si="171"/>
        <v>0.90296072213478795</v>
      </c>
      <c r="I224" s="247">
        <f t="shared" si="171"/>
        <v>0</v>
      </c>
      <c r="J224" s="184">
        <f t="shared" si="171"/>
        <v>0</v>
      </c>
      <c r="K224" s="184">
        <f t="shared" si="171"/>
        <v>0</v>
      </c>
      <c r="L224" s="184">
        <f t="shared" si="171"/>
        <v>0</v>
      </c>
      <c r="M224" s="185">
        <f t="shared" si="171"/>
        <v>-3.4120302411649719E-2</v>
      </c>
      <c r="N224" s="184">
        <f t="shared" si="171"/>
        <v>6.3368979664441716E-2</v>
      </c>
      <c r="O224" s="184">
        <f t="shared" si="171"/>
        <v>0.28750450564620278</v>
      </c>
      <c r="P224" s="184">
        <f t="shared" si="171"/>
        <v>0.32210778761336051</v>
      </c>
      <c r="Q224" s="184">
        <f t="shared" si="171"/>
        <v>0.2640997516224326</v>
      </c>
      <c r="R224" s="184">
        <f t="shared" si="171"/>
        <v>0</v>
      </c>
    </row>
    <row r="225" spans="1:26" x14ac:dyDescent="0.35">
      <c r="E225" s="7" t="str">
        <f xml:space="preserve"> E$221</f>
        <v>Revenue adjustment for return - real - WN</v>
      </c>
      <c r="F225" s="184">
        <f t="shared" ref="F225:R225" si="172" xml:space="preserve"> F$221</f>
        <v>0</v>
      </c>
      <c r="G225" s="7" t="str">
        <f t="shared" si="172"/>
        <v>£m</v>
      </c>
      <c r="H225" s="247">
        <f t="shared" si="172"/>
        <v>0.24082739153079452</v>
      </c>
      <c r="I225" s="247">
        <f t="shared" si="172"/>
        <v>0</v>
      </c>
      <c r="J225" s="184">
        <f t="shared" si="172"/>
        <v>0</v>
      </c>
      <c r="K225" s="184">
        <f t="shared" si="172"/>
        <v>0</v>
      </c>
      <c r="L225" s="184">
        <f t="shared" si="172"/>
        <v>0</v>
      </c>
      <c r="M225" s="185">
        <f t="shared" si="172"/>
        <v>-9.1001781435327365E-3</v>
      </c>
      <c r="N225" s="184">
        <f t="shared" si="172"/>
        <v>1.6901051953262223E-2</v>
      </c>
      <c r="O225" s="184">
        <f t="shared" si="172"/>
        <v>7.6679924664309521E-2</v>
      </c>
      <c r="P225" s="184">
        <f t="shared" si="172"/>
        <v>8.5908917609708452E-2</v>
      </c>
      <c r="Q225" s="184">
        <f t="shared" si="172"/>
        <v>7.0437675447047043E-2</v>
      </c>
      <c r="R225" s="184">
        <f t="shared" si="172"/>
        <v>0</v>
      </c>
    </row>
    <row r="226" spans="1:26" x14ac:dyDescent="0.35">
      <c r="A226" s="49"/>
      <c r="C226" s="276"/>
      <c r="D226" s="57"/>
      <c r="E226" s="7" t="s">
        <v>592</v>
      </c>
      <c r="G226" s="7" t="s">
        <v>295</v>
      </c>
      <c r="H226" s="185">
        <f xml:space="preserve"> SUM(J226:R226)</f>
        <v>1.1437881136655825</v>
      </c>
      <c r="J226" s="185">
        <f xml:space="preserve"> J$224 + J$225</f>
        <v>0</v>
      </c>
      <c r="K226" s="185">
        <f t="shared" ref="K226:R226" si="173" xml:space="preserve"> K$224 + K$225</f>
        <v>0</v>
      </c>
      <c r="L226" s="185">
        <f t="shared" si="173"/>
        <v>0</v>
      </c>
      <c r="M226" s="185">
        <f t="shared" si="173"/>
        <v>-4.3220480555182454E-2</v>
      </c>
      <c r="N226" s="185">
        <f t="shared" si="173"/>
        <v>8.0270031617703935E-2</v>
      </c>
      <c r="O226" s="185">
        <f t="shared" si="173"/>
        <v>0.36418443031051229</v>
      </c>
      <c r="P226" s="185">
        <f t="shared" si="173"/>
        <v>0.40801670522306899</v>
      </c>
      <c r="Q226" s="185">
        <f t="shared" si="173"/>
        <v>0.33453742706947964</v>
      </c>
      <c r="R226" s="185">
        <f t="shared" si="173"/>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74">SUM(J235:J236)</f>
        <v>0</v>
      </c>
      <c r="K237" s="172">
        <f t="shared" si="174"/>
        <v>0</v>
      </c>
      <c r="L237" s="172">
        <f t="shared" si="174"/>
        <v>3.1522140708501789E-2</v>
      </c>
      <c r="M237" s="172">
        <f>SUM(M235:M236)</f>
        <v>2.4258091513662761E-2</v>
      </c>
      <c r="N237" s="172">
        <f t="shared" ref="N237:R237" si="175">SUM(N235:N236)</f>
        <v>2.9587648685595269E-2</v>
      </c>
      <c r="O237" s="172">
        <f t="shared" si="175"/>
        <v>3.150368327076003E-2</v>
      </c>
      <c r="P237" s="172">
        <f t="shared" si="175"/>
        <v>3.2000000000000695E-2</v>
      </c>
      <c r="Q237" s="172">
        <f t="shared" si="175"/>
        <v>3.1999999999999806E-2</v>
      </c>
      <c r="R237" s="172">
        <f t="shared" si="175"/>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76" xml:space="preserve"> E$255</f>
        <v>2019-20 wedge Nominal RCV balance BEG</v>
      </c>
      <c r="F239" s="245">
        <f xml:space="preserve"> F$255</f>
        <v>0</v>
      </c>
      <c r="G239" s="245" t="str">
        <f t="shared" si="176"/>
        <v>£m</v>
      </c>
      <c r="H239" s="245">
        <f t="shared" si="176"/>
        <v>0</v>
      </c>
      <c r="I239" s="245">
        <f t="shared" si="176"/>
        <v>0</v>
      </c>
      <c r="J239" s="245">
        <f t="shared" si="176"/>
        <v>0</v>
      </c>
      <c r="K239" s="245">
        <f t="shared" si="176"/>
        <v>0</v>
      </c>
      <c r="L239" s="245">
        <f t="shared" si="176"/>
        <v>0</v>
      </c>
      <c r="M239" s="245">
        <f t="shared" si="176"/>
        <v>0.4511480761121725</v>
      </c>
      <c r="N239" s="245">
        <f t="shared" si="176"/>
        <v>0.46209206742871445</v>
      </c>
      <c r="O239" s="245">
        <f t="shared" si="176"/>
        <v>0.47576428518019565</v>
      </c>
      <c r="P239" s="245">
        <f t="shared" si="176"/>
        <v>0.4907526125320521</v>
      </c>
      <c r="Q239" s="245">
        <f t="shared" si="176"/>
        <v>0.50645669613307809</v>
      </c>
      <c r="R239" s="245">
        <f t="shared" si="176"/>
        <v>0.52266331040933645</v>
      </c>
    </row>
    <row r="240" spans="1:26" x14ac:dyDescent="0.35">
      <c r="E240" s="178" t="str">
        <f t="shared" ref="E240:R240" si="177" xml:space="preserve"> E$237</f>
        <v>2019-20 wedge Indexation percentage</v>
      </c>
      <c r="F240" s="178">
        <f t="shared" si="177"/>
        <v>0</v>
      </c>
      <c r="G240" s="178">
        <f t="shared" si="177"/>
        <v>0</v>
      </c>
      <c r="H240" s="178">
        <f t="shared" si="177"/>
        <v>0</v>
      </c>
      <c r="I240" s="178">
        <f t="shared" si="177"/>
        <v>0</v>
      </c>
      <c r="J240" s="178">
        <f t="shared" si="177"/>
        <v>0</v>
      </c>
      <c r="K240" s="178">
        <f t="shared" si="177"/>
        <v>0</v>
      </c>
      <c r="L240" s="178">
        <f t="shared" si="177"/>
        <v>3.1522140708501789E-2</v>
      </c>
      <c r="M240" s="178">
        <f t="shared" si="177"/>
        <v>2.4258091513662761E-2</v>
      </c>
      <c r="N240" s="178">
        <f t="shared" si="177"/>
        <v>2.9587648685595269E-2</v>
      </c>
      <c r="O240" s="178">
        <f t="shared" si="177"/>
        <v>3.150368327076003E-2</v>
      </c>
      <c r="P240" s="178">
        <f t="shared" si="177"/>
        <v>3.2000000000000695E-2</v>
      </c>
      <c r="Q240" s="178">
        <f t="shared" si="177"/>
        <v>3.1999999999999806E-2</v>
      </c>
      <c r="R240" s="178">
        <f t="shared" si="177"/>
        <v>2.9999999999999805E-2</v>
      </c>
    </row>
    <row r="241" spans="1:16383" x14ac:dyDescent="0.35">
      <c r="A241" s="49"/>
      <c r="C241" s="276"/>
      <c r="D241" s="57"/>
      <c r="E241" s="7" t="s">
        <v>568</v>
      </c>
      <c r="G241" s="92" t="s">
        <v>295</v>
      </c>
      <c r="J241" s="337">
        <f>J239*J240</f>
        <v>0</v>
      </c>
      <c r="K241" s="337">
        <f t="shared" ref="K241" si="178">K239*K240</f>
        <v>0</v>
      </c>
      <c r="L241" s="337">
        <f t="shared" ref="L241" si="179">L239*L240</f>
        <v>0</v>
      </c>
      <c r="M241" s="337">
        <f>M239*M240</f>
        <v>1.0943991316541973E-2</v>
      </c>
      <c r="N241" s="337">
        <f t="shared" ref="N241" si="180">N239*N240</f>
        <v>1.3672217751481204E-2</v>
      </c>
      <c r="O241" s="337">
        <f t="shared" ref="O241" si="181">O239*O240</f>
        <v>1.4988327351856434E-2</v>
      </c>
      <c r="P241" s="337">
        <f t="shared" ref="P241" si="182">P239*P240</f>
        <v>1.5704083601026007E-2</v>
      </c>
      <c r="Q241" s="337">
        <f t="shared" ref="Q241" si="183">Q239*Q240</f>
        <v>1.6206614276258399E-2</v>
      </c>
      <c r="R241" s="337">
        <f t="shared" ref="R241" si="184">R239*R240</f>
        <v>1.5679899312279991E-2</v>
      </c>
    </row>
    <row r="243" spans="1:16383" s="205" customFormat="1" x14ac:dyDescent="0.35">
      <c r="A243" s="201"/>
      <c r="B243" s="202"/>
      <c r="C243" s="203"/>
      <c r="D243" s="204"/>
      <c r="E243" s="37" t="str">
        <f xml:space="preserve"> InpR!E$99</f>
        <v>Run-off rate - CPI(H) + RPI wedge - active - WN</v>
      </c>
      <c r="F243" s="205">
        <f xml:space="preserve"> InpR!F$99</f>
        <v>0</v>
      </c>
      <c r="G243" s="223" t="str">
        <f xml:space="preserve"> InpR!G$99</f>
        <v>%</v>
      </c>
      <c r="H243" s="205">
        <f xml:space="preserve"> InpR!H$99</f>
        <v>0</v>
      </c>
      <c r="I243" s="205">
        <f xml:space="preserve"> InpR!I$99</f>
        <v>0</v>
      </c>
      <c r="J243" s="205">
        <f xml:space="preserve"> InpR!J$99</f>
        <v>0</v>
      </c>
      <c r="K243" s="205">
        <f xml:space="preserve"> InpR!K$99</f>
        <v>0</v>
      </c>
      <c r="L243" s="205">
        <f xml:space="preserve"> InpR!L$99</f>
        <v>0</v>
      </c>
      <c r="M243" s="205">
        <f xml:space="preserve"> InpR!M$99</f>
        <v>6.9500000000000006E-2</v>
      </c>
      <c r="N243" s="205">
        <f xml:space="preserve"> InpR!N$99</f>
        <v>6.9500000000000006E-2</v>
      </c>
      <c r="O243" s="205">
        <f xml:space="preserve"> InpR!O$99</f>
        <v>6.9500000000000006E-2</v>
      </c>
      <c r="P243" s="205">
        <f xml:space="preserve"> InpR!P$99</f>
        <v>6.9500000000000006E-2</v>
      </c>
      <c r="Q243" s="205">
        <f xml:space="preserve"> InpR!Q$99</f>
        <v>6.9500000000000006E-2</v>
      </c>
      <c r="R243" s="205">
        <f xml:space="preserve"> InpR!R$99</f>
        <v>0</v>
      </c>
    </row>
    <row r="244" spans="1:16383" s="161" customFormat="1" x14ac:dyDescent="0.35">
      <c r="A244" s="157"/>
      <c r="B244" s="158"/>
      <c r="C244" s="159"/>
      <c r="D244" s="160"/>
      <c r="E244" s="161" t="str">
        <f t="shared" ref="E244:R244" si="185" xml:space="preserve"> E$255</f>
        <v>2019-20 wedge Nominal RCV balance BEG</v>
      </c>
      <c r="F244" s="245">
        <f t="shared" si="185"/>
        <v>0</v>
      </c>
      <c r="G244" s="245" t="str">
        <f t="shared" si="185"/>
        <v>£m</v>
      </c>
      <c r="H244" s="245">
        <f t="shared" si="185"/>
        <v>0</v>
      </c>
      <c r="I244" s="245">
        <f t="shared" si="185"/>
        <v>0</v>
      </c>
      <c r="J244" s="245">
        <f t="shared" si="185"/>
        <v>0</v>
      </c>
      <c r="K244" s="245">
        <f t="shared" si="185"/>
        <v>0</v>
      </c>
      <c r="L244" s="245">
        <f t="shared" si="185"/>
        <v>0</v>
      </c>
      <c r="M244" s="245">
        <f t="shared" si="185"/>
        <v>0.4511480761121725</v>
      </c>
      <c r="N244" s="245">
        <f t="shared" si="185"/>
        <v>0.46209206742871445</v>
      </c>
      <c r="O244" s="245">
        <f t="shared" si="185"/>
        <v>0.47576428518019565</v>
      </c>
      <c r="P244" s="245">
        <f t="shared" si="185"/>
        <v>0.4907526125320521</v>
      </c>
      <c r="Q244" s="245">
        <f t="shared" si="185"/>
        <v>0.50645669613307809</v>
      </c>
      <c r="R244" s="245">
        <f t="shared" si="185"/>
        <v>0.52266331040933645</v>
      </c>
    </row>
    <row r="245" spans="1:16383" s="91" customFormat="1" x14ac:dyDescent="0.35">
      <c r="A245" s="170"/>
      <c r="B245" s="165"/>
      <c r="C245" s="274"/>
      <c r="D245" s="171"/>
      <c r="E245" s="7" t="str">
        <f t="shared" ref="E245:R245" si="186" xml:space="preserve"> E$241</f>
        <v>2019-20 wedge RCV indexation</v>
      </c>
      <c r="F245" s="246">
        <f t="shared" si="186"/>
        <v>0</v>
      </c>
      <c r="G245" s="162" t="str">
        <f t="shared" si="186"/>
        <v>£m</v>
      </c>
      <c r="H245" s="246">
        <f t="shared" si="186"/>
        <v>0</v>
      </c>
      <c r="I245" s="246">
        <f t="shared" si="186"/>
        <v>0</v>
      </c>
      <c r="J245" s="246">
        <f t="shared" si="186"/>
        <v>0</v>
      </c>
      <c r="K245" s="246">
        <f t="shared" si="186"/>
        <v>0</v>
      </c>
      <c r="L245" s="246">
        <f t="shared" si="186"/>
        <v>0</v>
      </c>
      <c r="M245" s="246">
        <f t="shared" si="186"/>
        <v>1.0943991316541973E-2</v>
      </c>
      <c r="N245" s="246">
        <f t="shared" si="186"/>
        <v>1.3672217751481204E-2</v>
      </c>
      <c r="O245" s="246">
        <f t="shared" si="186"/>
        <v>1.4988327351856434E-2</v>
      </c>
      <c r="P245" s="246">
        <f t="shared" si="186"/>
        <v>1.5704083601026007E-2</v>
      </c>
      <c r="Q245" s="246">
        <f t="shared" si="186"/>
        <v>1.6206614276258399E-2</v>
      </c>
      <c r="R245" s="246">
        <f t="shared" si="186"/>
        <v>1.5679899312279991E-2</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87" xml:space="preserve"> (J244+J245) * J243</f>
        <v>0</v>
      </c>
      <c r="K246" s="337">
        <f t="shared" si="187"/>
        <v>0</v>
      </c>
      <c r="L246" s="337">
        <f t="shared" si="187"/>
        <v>0</v>
      </c>
      <c r="M246" s="337">
        <f xml:space="preserve"> (M244+M245) * M243</f>
        <v>3.2115398686295656E-2</v>
      </c>
      <c r="N246" s="337">
        <f t="shared" si="187"/>
        <v>3.3065617820023603E-2</v>
      </c>
      <c r="O246" s="337">
        <f t="shared" si="187"/>
        <v>3.4107306570977623E-2</v>
      </c>
      <c r="P246" s="337">
        <f t="shared" si="187"/>
        <v>3.5198740381248927E-2</v>
      </c>
      <c r="Q246" s="337">
        <f t="shared" si="187"/>
        <v>3.6325100073448885E-2</v>
      </c>
      <c r="R246" s="337">
        <f t="shared" si="187"/>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E247" s="138"/>
      <c r="F247" s="138"/>
      <c r="G247" s="138"/>
      <c r="H247" s="138"/>
    </row>
    <row r="248" spans="1:16383" s="200" customFormat="1" x14ac:dyDescent="0.35">
      <c r="A248" s="196"/>
      <c r="B248" s="197"/>
      <c r="C248" s="198"/>
      <c r="D248" s="199"/>
      <c r="E248" s="250" t="str">
        <f>InpR!$E$120</f>
        <v>2019-20 RPI-CPIH wedge adjustment at 2017-18 FYA CPIH prices - WN</v>
      </c>
      <c r="F248" s="250">
        <f>InpR!$F$120</f>
        <v>0.42929226203450099</v>
      </c>
      <c r="G248" s="250" t="str">
        <f>InpR!$G$120</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571</v>
      </c>
      <c r="F252" s="247">
        <f xml:space="preserve"> $F$248 * $F$251</f>
        <v>0.4511480761121725</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 si="188" xml:space="preserve"> I258</f>
        <v>0</v>
      </c>
      <c r="K255" s="242">
        <f t="shared" ref="K255" si="189" xml:space="preserve"> J258</f>
        <v>0</v>
      </c>
      <c r="L255" s="242">
        <f t="shared" ref="L255" si="190" xml:space="preserve"> K258</f>
        <v>0</v>
      </c>
      <c r="M255" s="242">
        <f t="shared" ref="M255" si="191" xml:space="preserve"> L258</f>
        <v>0.4511480761121725</v>
      </c>
      <c r="N255" s="242">
        <f t="shared" ref="N255" si="192" xml:space="preserve"> M258</f>
        <v>0.46209206742871445</v>
      </c>
      <c r="O255" s="242">
        <f t="shared" ref="O255" si="193" xml:space="preserve"> N258</f>
        <v>0.47576428518019565</v>
      </c>
      <c r="P255" s="242">
        <f t="shared" ref="P255" si="194" xml:space="preserve"> O258</f>
        <v>0.4907526125320521</v>
      </c>
      <c r="Q255" s="242">
        <f t="shared" ref="Q255" si="195" xml:space="preserve"> P258</f>
        <v>0.50645669613307809</v>
      </c>
      <c r="R255" s="242">
        <f t="shared" ref="R255" si="196" xml:space="preserve"> Q258</f>
        <v>0.52266331040933645</v>
      </c>
    </row>
    <row r="256" spans="1:16383" x14ac:dyDescent="0.35">
      <c r="A256" s="47"/>
      <c r="B256" s="51"/>
      <c r="C256" s="111"/>
      <c r="D256" s="56" t="s">
        <v>502</v>
      </c>
      <c r="E256" s="7" t="str">
        <f t="shared" ref="E256:R256" si="197" xml:space="preserve"> E$241</f>
        <v>2019-20 wedge RCV indexation</v>
      </c>
      <c r="F256" s="242">
        <f t="shared" si="197"/>
        <v>0</v>
      </c>
      <c r="G256" s="242" t="str">
        <f t="shared" si="197"/>
        <v>£m</v>
      </c>
      <c r="H256" s="242">
        <f t="shared" si="197"/>
        <v>0</v>
      </c>
      <c r="I256" s="242">
        <f t="shared" si="197"/>
        <v>0</v>
      </c>
      <c r="J256" s="242">
        <f t="shared" si="197"/>
        <v>0</v>
      </c>
      <c r="K256" s="242">
        <f t="shared" si="197"/>
        <v>0</v>
      </c>
      <c r="L256" s="242">
        <f t="shared" si="197"/>
        <v>0</v>
      </c>
      <c r="M256" s="242">
        <f t="shared" si="197"/>
        <v>1.0943991316541973E-2</v>
      </c>
      <c r="N256" s="242">
        <f t="shared" si="197"/>
        <v>1.3672217751481204E-2</v>
      </c>
      <c r="O256" s="242">
        <f t="shared" si="197"/>
        <v>1.4988327351856434E-2</v>
      </c>
      <c r="P256" s="242">
        <f t="shared" si="197"/>
        <v>1.5704083601026007E-2</v>
      </c>
      <c r="Q256" s="242">
        <f t="shared" si="197"/>
        <v>1.6206614276258399E-2</v>
      </c>
      <c r="R256" s="242">
        <f t="shared" si="197"/>
        <v>1.5679899312279991E-2</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98" xml:space="preserve"> IF( J253 = 1, $F252, J255 + J256 - J257)</f>
        <v>0</v>
      </c>
      <c r="K258" s="243">
        <f t="shared" si="198"/>
        <v>0</v>
      </c>
      <c r="L258" s="243">
        <f t="shared" si="198"/>
        <v>0.4511480761121725</v>
      </c>
      <c r="M258" s="243">
        <f t="shared" si="198"/>
        <v>0.46209206742871445</v>
      </c>
      <c r="N258" s="243">
        <f t="shared" si="198"/>
        <v>0.47576428518019565</v>
      </c>
      <c r="O258" s="243">
        <f t="shared" si="198"/>
        <v>0.4907526125320521</v>
      </c>
      <c r="P258" s="243">
        <f t="shared" si="198"/>
        <v>0.50645669613307809</v>
      </c>
      <c r="Q258" s="243">
        <f t="shared" si="198"/>
        <v>0.52266331040933645</v>
      </c>
      <c r="R258" s="243">
        <f t="shared" si="198"/>
        <v>0.53834320972161642</v>
      </c>
    </row>
    <row r="260" spans="1:26" s="92" customFormat="1" x14ac:dyDescent="0.35">
      <c r="A260" s="164"/>
      <c r="B260" s="165"/>
      <c r="C260" s="166"/>
      <c r="D260" s="167"/>
      <c r="E260" s="179" t="str">
        <f t="shared" ref="E260:R260" si="199" xml:space="preserve"> E$255</f>
        <v>2019-20 wedge Nominal RCV balance BEG</v>
      </c>
      <c r="F260" s="185">
        <f t="shared" si="199"/>
        <v>0</v>
      </c>
      <c r="G260" s="185" t="str">
        <f t="shared" si="199"/>
        <v>£m</v>
      </c>
      <c r="H260" s="185">
        <f t="shared" si="199"/>
        <v>0</v>
      </c>
      <c r="I260" s="185">
        <f t="shared" si="199"/>
        <v>0</v>
      </c>
      <c r="J260" s="185">
        <f t="shared" si="199"/>
        <v>0</v>
      </c>
      <c r="K260" s="185">
        <f t="shared" si="199"/>
        <v>0</v>
      </c>
      <c r="L260" s="185">
        <f t="shared" si="199"/>
        <v>0</v>
      </c>
      <c r="M260" s="185">
        <f t="shared" si="199"/>
        <v>0.4511480761121725</v>
      </c>
      <c r="N260" s="185">
        <f t="shared" si="199"/>
        <v>0.46209206742871445</v>
      </c>
      <c r="O260" s="185">
        <f t="shared" si="199"/>
        <v>0.47576428518019565</v>
      </c>
      <c r="P260" s="185">
        <f t="shared" si="199"/>
        <v>0.4907526125320521</v>
      </c>
      <c r="Q260" s="185">
        <f t="shared" si="199"/>
        <v>0.50645669613307809</v>
      </c>
      <c r="R260" s="185">
        <f t="shared" si="199"/>
        <v>0.52266331040933645</v>
      </c>
    </row>
    <row r="261" spans="1:26" s="91" customFormat="1" x14ac:dyDescent="0.35">
      <c r="A261" s="170"/>
      <c r="B261" s="165"/>
      <c r="C261" s="166"/>
      <c r="D261" s="171"/>
      <c r="E261" s="179" t="str">
        <f t="shared" ref="E261:R261" si="200" xml:space="preserve"> E$241</f>
        <v>2019-20 wedge RCV indexation</v>
      </c>
      <c r="F261" s="184">
        <f t="shared" si="200"/>
        <v>0</v>
      </c>
      <c r="G261" s="185" t="str">
        <f t="shared" si="200"/>
        <v>£m</v>
      </c>
      <c r="H261" s="184">
        <f t="shared" si="200"/>
        <v>0</v>
      </c>
      <c r="I261" s="184">
        <f t="shared" si="200"/>
        <v>0</v>
      </c>
      <c r="J261" s="184">
        <f t="shared" si="200"/>
        <v>0</v>
      </c>
      <c r="K261" s="184">
        <f t="shared" si="200"/>
        <v>0</v>
      </c>
      <c r="L261" s="184">
        <f t="shared" si="200"/>
        <v>0</v>
      </c>
      <c r="M261" s="184">
        <f t="shared" si="200"/>
        <v>1.0943991316541973E-2</v>
      </c>
      <c r="N261" s="184">
        <f t="shared" si="200"/>
        <v>1.3672217751481204E-2</v>
      </c>
      <c r="O261" s="184">
        <f t="shared" si="200"/>
        <v>1.4988327351856434E-2</v>
      </c>
      <c r="P261" s="184">
        <f t="shared" si="200"/>
        <v>1.5704083601026007E-2</v>
      </c>
      <c r="Q261" s="184">
        <f t="shared" si="200"/>
        <v>1.6206614276258399E-2</v>
      </c>
      <c r="R261" s="184">
        <f t="shared" si="200"/>
        <v>1.5679899312279991E-2</v>
      </c>
      <c r="S261" s="92"/>
      <c r="T261" s="92"/>
      <c r="U261" s="92"/>
      <c r="V261" s="92"/>
      <c r="W261" s="92"/>
      <c r="X261" s="92"/>
      <c r="Y261" s="92"/>
      <c r="Z261" s="92"/>
    </row>
    <row r="262" spans="1:26" s="92" customFormat="1" x14ac:dyDescent="0.35">
      <c r="A262" s="164"/>
      <c r="B262" s="165"/>
      <c r="C262" s="166"/>
      <c r="D262" s="167"/>
      <c r="E262" s="179" t="str">
        <f t="shared" ref="E262:R262" si="201" xml:space="preserve"> E$258</f>
        <v>2019-20 wedge Nominal RCV balance END</v>
      </c>
      <c r="F262" s="185">
        <f t="shared" si="201"/>
        <v>0</v>
      </c>
      <c r="G262" s="185" t="str">
        <f t="shared" si="201"/>
        <v>£m</v>
      </c>
      <c r="H262" s="185">
        <f t="shared" si="201"/>
        <v>0</v>
      </c>
      <c r="I262" s="185">
        <f t="shared" si="201"/>
        <v>0</v>
      </c>
      <c r="J262" s="185">
        <f t="shared" si="201"/>
        <v>0</v>
      </c>
      <c r="K262" s="185">
        <f t="shared" si="201"/>
        <v>0</v>
      </c>
      <c r="L262" s="185">
        <f t="shared" si="201"/>
        <v>0.4511480761121725</v>
      </c>
      <c r="M262" s="185">
        <f t="shared" si="201"/>
        <v>0.46209206742871445</v>
      </c>
      <c r="N262" s="185">
        <f t="shared" si="201"/>
        <v>0.47576428518019565</v>
      </c>
      <c r="O262" s="185">
        <f t="shared" si="201"/>
        <v>0.4907526125320521</v>
      </c>
      <c r="P262" s="185">
        <f t="shared" si="201"/>
        <v>0.50645669613307809</v>
      </c>
      <c r="Q262" s="185">
        <f t="shared" si="201"/>
        <v>0.52266331040933645</v>
      </c>
      <c r="R262" s="185">
        <f t="shared" si="201"/>
        <v>0.53834320972161642</v>
      </c>
    </row>
    <row r="263" spans="1:26" x14ac:dyDescent="0.35">
      <c r="A263" s="49"/>
      <c r="C263" s="276"/>
      <c r="D263" s="57"/>
      <c r="E263" s="7" t="s">
        <v>574</v>
      </c>
      <c r="F263" s="244"/>
      <c r="G263" s="185" t="s">
        <v>295</v>
      </c>
      <c r="H263" s="244"/>
      <c r="I263" s="244"/>
      <c r="J263" s="185">
        <f t="shared" ref="J263:L263" si="202" xml:space="preserve"> ( (J260+J261) + J262) / 2</f>
        <v>0</v>
      </c>
      <c r="K263" s="185">
        <f t="shared" si="202"/>
        <v>0</v>
      </c>
      <c r="L263" s="185">
        <f t="shared" si="202"/>
        <v>0.22557403805608625</v>
      </c>
      <c r="M263" s="185">
        <f xml:space="preserve"> ( (M260+M261) + M262) / 2</f>
        <v>0.46209206742871445</v>
      </c>
      <c r="N263" s="185">
        <f t="shared" ref="N263:R263" si="203" xml:space="preserve"> ( (N260+N261) + N262) / 2</f>
        <v>0.47576428518019565</v>
      </c>
      <c r="O263" s="185">
        <f t="shared" si="203"/>
        <v>0.4907526125320521</v>
      </c>
      <c r="P263" s="185">
        <f t="shared" si="203"/>
        <v>0.50645669613307809</v>
      </c>
      <c r="Q263" s="185">
        <f t="shared" si="203"/>
        <v>0.52266331040933645</v>
      </c>
      <c r="R263" s="185">
        <f t="shared" si="203"/>
        <v>0.53834320972161642</v>
      </c>
    </row>
    <row r="265" spans="1:26" s="205" customFormat="1" x14ac:dyDescent="0.35">
      <c r="A265" s="201"/>
      <c r="B265" s="202"/>
      <c r="C265" s="203"/>
      <c r="D265" s="204"/>
      <c r="E265" s="205" t="str">
        <f xml:space="preserve"> InpR!E$106</f>
        <v>WACC on RCV - CPI(H) + RPI wedge bf and additions - WN</v>
      </c>
      <c r="F265" s="205">
        <f xml:space="preserve"> InpR!F$106</f>
        <v>0</v>
      </c>
      <c r="G265" s="223" t="str">
        <f xml:space="preserve"> InpR!G$106</f>
        <v>%</v>
      </c>
      <c r="H265" s="205">
        <f xml:space="preserve"> InpR!H$106</f>
        <v>0</v>
      </c>
      <c r="I265" s="205">
        <f xml:space="preserve"> InpR!I$106</f>
        <v>0</v>
      </c>
      <c r="J265" s="205">
        <f xml:space="preserve"> InpR!J$106</f>
        <v>0</v>
      </c>
      <c r="K265" s="205">
        <f xml:space="preserve"> InpR!K$106</f>
        <v>0</v>
      </c>
      <c r="L265" s="205">
        <f xml:space="preserve"> InpR!L$106</f>
        <v>0</v>
      </c>
      <c r="M265" s="205">
        <f xml:space="preserve"> InpR!M$106</f>
        <v>1.920357193840716E-2</v>
      </c>
      <c r="N265" s="205">
        <f xml:space="preserve"> InpR!N$106</f>
        <v>1.920357193840716E-2</v>
      </c>
      <c r="O265" s="205">
        <f xml:space="preserve"> InpR!O$106</f>
        <v>1.920357193840716E-2</v>
      </c>
      <c r="P265" s="205">
        <f xml:space="preserve"> InpR!P$106</f>
        <v>1.920357193840716E-2</v>
      </c>
      <c r="Q265" s="205">
        <f xml:space="preserve"> InpR!Q$106</f>
        <v>1.920357193840716E-2</v>
      </c>
      <c r="R265" s="205">
        <f xml:space="preserve"> InpR!R$106</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204" xml:space="preserve"> E$263</f>
        <v>2019-20 wedge Nominal RCV average balance</v>
      </c>
      <c r="F267" s="184">
        <f t="shared" si="204"/>
        <v>0</v>
      </c>
      <c r="G267" s="184" t="str">
        <f t="shared" si="204"/>
        <v>£m</v>
      </c>
      <c r="H267" s="246">
        <f t="shared" si="204"/>
        <v>0</v>
      </c>
      <c r="I267" s="184">
        <f t="shared" si="204"/>
        <v>0</v>
      </c>
      <c r="J267" s="246">
        <f t="shared" si="204"/>
        <v>0</v>
      </c>
      <c r="K267" s="246">
        <f t="shared" si="204"/>
        <v>0</v>
      </c>
      <c r="L267" s="246">
        <f t="shared" si="204"/>
        <v>0.22557403805608625</v>
      </c>
      <c r="M267" s="246">
        <f xml:space="preserve"> M$263</f>
        <v>0.46209206742871445</v>
      </c>
      <c r="N267" s="246">
        <f t="shared" si="204"/>
        <v>0.47576428518019565</v>
      </c>
      <c r="O267" s="246">
        <f t="shared" si="204"/>
        <v>0.4907526125320521</v>
      </c>
      <c r="P267" s="246">
        <f t="shared" si="204"/>
        <v>0.50645669613307809</v>
      </c>
      <c r="Q267" s="246">
        <f t="shared" si="204"/>
        <v>0.52266331040933645</v>
      </c>
      <c r="R267" s="246">
        <f t="shared" si="204"/>
        <v>0.53834320972161642</v>
      </c>
    </row>
    <row r="268" spans="1:26" x14ac:dyDescent="0.35">
      <c r="C268" s="276"/>
      <c r="E268" s="7" t="s">
        <v>575</v>
      </c>
      <c r="F268" s="244"/>
      <c r="G268" s="184" t="s">
        <v>295</v>
      </c>
      <c r="H268" s="244"/>
      <c r="I268" s="244"/>
      <c r="J268" s="246">
        <f t="shared" ref="J268:K268" si="205">J265*J266*J267</f>
        <v>0</v>
      </c>
      <c r="K268" s="246">
        <f t="shared" si="205"/>
        <v>0</v>
      </c>
      <c r="L268" s="246">
        <f>L265*L266*L267</f>
        <v>0</v>
      </c>
      <c r="M268" s="246">
        <f>M265*M266*M267</f>
        <v>8.8738182590346101E-3</v>
      </c>
      <c r="N268" s="246">
        <f t="shared" ref="N268:R268" si="206">N265*N266*N267</f>
        <v>9.1363736761827467E-3</v>
      </c>
      <c r="O268" s="246">
        <f t="shared" si="206"/>
        <v>9.4242030987205169E-3</v>
      </c>
      <c r="P268" s="246">
        <f t="shared" si="206"/>
        <v>9.7257775978795806E-3</v>
      </c>
      <c r="Q268" s="246">
        <f t="shared" si="206"/>
        <v>1.0037002481011725E-2</v>
      </c>
      <c r="R268" s="246">
        <f t="shared" si="206"/>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207" xml:space="preserve"> F$246</f>
        <v>0</v>
      </c>
      <c r="G270" s="184" t="str">
        <f t="shared" si="207"/>
        <v>£m</v>
      </c>
      <c r="H270" s="184">
        <f t="shared" si="207"/>
        <v>0</v>
      </c>
      <c r="I270" s="184">
        <f t="shared" si="207"/>
        <v>0</v>
      </c>
      <c r="J270" s="184">
        <f t="shared" si="207"/>
        <v>0</v>
      </c>
      <c r="K270" s="184">
        <f t="shared" si="207"/>
        <v>0</v>
      </c>
      <c r="L270" s="184">
        <f t="shared" si="207"/>
        <v>0</v>
      </c>
      <c r="M270" s="184">
        <f t="shared" si="207"/>
        <v>3.2115398686295656E-2</v>
      </c>
      <c r="N270" s="184">
        <f t="shared" si="207"/>
        <v>3.3065617820023603E-2</v>
      </c>
      <c r="O270" s="184">
        <f t="shared" si="207"/>
        <v>3.4107306570977623E-2</v>
      </c>
      <c r="P270" s="184">
        <f t="shared" si="207"/>
        <v>3.5198740381248927E-2</v>
      </c>
      <c r="Q270" s="184">
        <f t="shared" si="207"/>
        <v>3.6325100073448885E-2</v>
      </c>
      <c r="R270" s="184">
        <f t="shared" si="207"/>
        <v>0</v>
      </c>
      <c r="S270" s="92"/>
      <c r="T270" s="92"/>
      <c r="U270" s="92"/>
      <c r="V270" s="92"/>
      <c r="W270" s="92"/>
      <c r="X270" s="92"/>
      <c r="Y270" s="92"/>
      <c r="Z270" s="92"/>
    </row>
    <row r="271" spans="1:26" x14ac:dyDescent="0.35">
      <c r="E271" s="7" t="str">
        <f xml:space="preserve"> E$268</f>
        <v>2019-20 wedge Nominal return</v>
      </c>
      <c r="F271" s="184">
        <f t="shared" ref="F271:R271" si="208" xml:space="preserve"> F$268</f>
        <v>0</v>
      </c>
      <c r="G271" s="184" t="str">
        <f t="shared" si="208"/>
        <v>£m</v>
      </c>
      <c r="H271" s="184">
        <f t="shared" si="208"/>
        <v>0</v>
      </c>
      <c r="I271" s="184">
        <f t="shared" si="208"/>
        <v>0</v>
      </c>
      <c r="J271" s="184">
        <f t="shared" si="208"/>
        <v>0</v>
      </c>
      <c r="K271" s="184">
        <f t="shared" si="208"/>
        <v>0</v>
      </c>
      <c r="L271" s="184">
        <f t="shared" si="208"/>
        <v>0</v>
      </c>
      <c r="M271" s="184">
        <f t="shared" si="208"/>
        <v>8.8738182590346101E-3</v>
      </c>
      <c r="N271" s="184">
        <f t="shared" si="208"/>
        <v>9.1363736761827467E-3</v>
      </c>
      <c r="O271" s="184">
        <f t="shared" si="208"/>
        <v>9.4242030987205169E-3</v>
      </c>
      <c r="P271" s="184">
        <f t="shared" si="208"/>
        <v>9.7257775978795806E-3</v>
      </c>
      <c r="Q271" s="184">
        <f t="shared" si="208"/>
        <v>1.0037002481011725E-2</v>
      </c>
      <c r="R271" s="184">
        <f t="shared" si="208"/>
        <v>0</v>
      </c>
    </row>
    <row r="272" spans="1:26" x14ac:dyDescent="0.35">
      <c r="C272" s="276"/>
      <c r="E272" s="7" t="s">
        <v>576</v>
      </c>
      <c r="F272" s="244"/>
      <c r="G272" s="184" t="str">
        <f t="shared" ref="G272" si="209">G$270</f>
        <v>£m</v>
      </c>
      <c r="H272" s="244">
        <f>SUM(J272:R272)</f>
        <v>0.21800933864482386</v>
      </c>
      <c r="I272" s="244"/>
      <c r="J272" s="244">
        <f t="shared" ref="J272:R272" si="210">SUM(J270:J271)</f>
        <v>0</v>
      </c>
      <c r="K272" s="244">
        <f t="shared" si="210"/>
        <v>0</v>
      </c>
      <c r="L272" s="244">
        <f>SUM(L270:L271)</f>
        <v>0</v>
      </c>
      <c r="M272" s="244">
        <f>SUM(M270:M271)</f>
        <v>4.0989216945330267E-2</v>
      </c>
      <c r="N272" s="244">
        <f t="shared" si="210"/>
        <v>4.2201991496206348E-2</v>
      </c>
      <c r="O272" s="244">
        <f t="shared" si="210"/>
        <v>4.353150966969814E-2</v>
      </c>
      <c r="P272" s="244">
        <f t="shared" si="210"/>
        <v>4.4924517979128512E-2</v>
      </c>
      <c r="Q272" s="244">
        <f t="shared" si="210"/>
        <v>4.6362102554460612E-2</v>
      </c>
      <c r="R272" s="244">
        <f t="shared" si="210"/>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211">F$246</f>
        <v>0</v>
      </c>
      <c r="G276" s="185" t="str">
        <f t="shared" si="211"/>
        <v>£m</v>
      </c>
      <c r="H276" s="185">
        <f t="shared" si="211"/>
        <v>0</v>
      </c>
      <c r="I276" s="185">
        <f t="shared" si="211"/>
        <v>0</v>
      </c>
      <c r="J276" s="185">
        <f t="shared" si="211"/>
        <v>0</v>
      </c>
      <c r="K276" s="185">
        <f t="shared" si="211"/>
        <v>0</v>
      </c>
      <c r="L276" s="185">
        <f t="shared" si="211"/>
        <v>0</v>
      </c>
      <c r="M276" s="185">
        <f t="shared" si="211"/>
        <v>3.2115398686295656E-2</v>
      </c>
      <c r="N276" s="185">
        <f t="shared" si="211"/>
        <v>3.3065617820023603E-2</v>
      </c>
      <c r="O276" s="185">
        <f t="shared" si="211"/>
        <v>3.4107306570977623E-2</v>
      </c>
      <c r="P276" s="185">
        <f t="shared" si="211"/>
        <v>3.5198740381248927E-2</v>
      </c>
      <c r="Q276" s="185">
        <f t="shared" si="211"/>
        <v>3.6325100073448885E-2</v>
      </c>
      <c r="R276" s="185">
        <f t="shared" si="211"/>
        <v>0</v>
      </c>
    </row>
    <row r="277" spans="1:18" s="92" customFormat="1" x14ac:dyDescent="0.35">
      <c r="A277" s="164"/>
      <c r="B277" s="165"/>
      <c r="C277" s="166"/>
      <c r="D277" s="167"/>
      <c r="E277" s="7" t="str">
        <f>E$268</f>
        <v>2019-20 wedge Nominal return</v>
      </c>
      <c r="F277" s="185">
        <f t="shared" ref="F277:R277" si="212">F$268</f>
        <v>0</v>
      </c>
      <c r="G277" s="185" t="str">
        <f t="shared" si="212"/>
        <v>£m</v>
      </c>
      <c r="H277" s="185">
        <f t="shared" si="212"/>
        <v>0</v>
      </c>
      <c r="I277" s="185">
        <f t="shared" si="212"/>
        <v>0</v>
      </c>
      <c r="J277" s="185">
        <f t="shared" si="212"/>
        <v>0</v>
      </c>
      <c r="K277" s="185">
        <f t="shared" si="212"/>
        <v>0</v>
      </c>
      <c r="L277" s="185">
        <f t="shared" si="212"/>
        <v>0</v>
      </c>
      <c r="M277" s="185">
        <f t="shared" si="212"/>
        <v>8.8738182590346101E-3</v>
      </c>
      <c r="N277" s="185">
        <f t="shared" si="212"/>
        <v>9.1363736761827467E-3</v>
      </c>
      <c r="O277" s="185">
        <f t="shared" si="212"/>
        <v>9.4242030987205169E-3</v>
      </c>
      <c r="P277" s="185">
        <f t="shared" si="212"/>
        <v>9.7257775978795806E-3</v>
      </c>
      <c r="Q277" s="185">
        <f t="shared" si="212"/>
        <v>1.0037002481011725E-2</v>
      </c>
      <c r="R277" s="185">
        <f t="shared" si="212"/>
        <v>0</v>
      </c>
    </row>
    <row r="278" spans="1:18" s="92" customFormat="1" x14ac:dyDescent="0.35">
      <c r="A278" s="164"/>
      <c r="B278" s="165"/>
      <c r="C278" s="166"/>
      <c r="D278" s="167"/>
      <c r="E278" s="7" t="str">
        <f>E$272</f>
        <v>Total 2019-20 wedge Nominal revenue to company</v>
      </c>
      <c r="F278" s="185">
        <f t="shared" ref="F278:R278" si="213">F$272</f>
        <v>0</v>
      </c>
      <c r="G278" s="185" t="str">
        <f t="shared" si="213"/>
        <v>£m</v>
      </c>
      <c r="H278" s="185">
        <f t="shared" si="213"/>
        <v>0.21800933864482386</v>
      </c>
      <c r="I278" s="185">
        <f t="shared" si="213"/>
        <v>0</v>
      </c>
      <c r="J278" s="185">
        <f t="shared" si="213"/>
        <v>0</v>
      </c>
      <c r="K278" s="185">
        <f t="shared" si="213"/>
        <v>0</v>
      </c>
      <c r="L278" s="185">
        <f t="shared" si="213"/>
        <v>0</v>
      </c>
      <c r="M278" s="185">
        <f t="shared" si="213"/>
        <v>4.0989216945330267E-2</v>
      </c>
      <c r="N278" s="185">
        <f t="shared" si="213"/>
        <v>4.2201991496206348E-2</v>
      </c>
      <c r="O278" s="185">
        <f t="shared" si="213"/>
        <v>4.353150966969814E-2</v>
      </c>
      <c r="P278" s="185">
        <f t="shared" si="213"/>
        <v>4.4924517979128512E-2</v>
      </c>
      <c r="Q278" s="185">
        <f t="shared" si="213"/>
        <v>4.6362102554460612E-2</v>
      </c>
      <c r="R278" s="185">
        <f t="shared" si="213"/>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214">G$270</f>
        <v>£m</v>
      </c>
      <c r="H280" s="244">
        <f>SUM(J280:R280)</f>
        <v>0.15426152251901704</v>
      </c>
      <c r="I280" s="185"/>
      <c r="J280" s="185">
        <f t="shared" ref="J280:R280" si="215" xml:space="preserve"> IF(J$279 = 0, 0, J276 / J$279)</f>
        <v>0</v>
      </c>
      <c r="K280" s="185">
        <f t="shared" si="215"/>
        <v>0</v>
      </c>
      <c r="L280" s="185">
        <f t="shared" si="215"/>
        <v>0</v>
      </c>
      <c r="M280" s="185">
        <f t="shared" si="215"/>
        <v>3.0233038378776229E-2</v>
      </c>
      <c r="N280" s="185">
        <f t="shared" si="215"/>
        <v>3.0515962492227881E-2</v>
      </c>
      <c r="O280" s="185">
        <f t="shared" si="215"/>
        <v>3.0837412797761143E-2</v>
      </c>
      <c r="P280" s="185">
        <f t="shared" si="215"/>
        <v>3.1169647411644959E-2</v>
      </c>
      <c r="Q280" s="185">
        <f t="shared" si="215"/>
        <v>3.1505461438606802E-2</v>
      </c>
      <c r="R280" s="185">
        <f t="shared" si="215"/>
        <v>0</v>
      </c>
    </row>
    <row r="281" spans="1:18" s="92" customFormat="1" x14ac:dyDescent="0.35">
      <c r="A281" s="164"/>
      <c r="B281" s="165"/>
      <c r="C281" s="166"/>
      <c r="D281" s="167"/>
      <c r="E281" s="7" t="s">
        <v>578</v>
      </c>
      <c r="F281" s="185"/>
      <c r="G281" s="185" t="str">
        <f t="shared" si="214"/>
        <v>£m</v>
      </c>
      <c r="H281" s="244">
        <f t="shared" ref="H281:H282" si="216">SUM(J281:R281)</f>
        <v>4.2624061079455523E-2</v>
      </c>
      <c r="I281" s="185"/>
      <c r="J281" s="185">
        <f t="shared" ref="J281:R281" si="217" xml:space="preserve"> IF(J$279 = 0, 0, J277 / J$279)</f>
        <v>0</v>
      </c>
      <c r="K281" s="185">
        <f t="shared" si="217"/>
        <v>0</v>
      </c>
      <c r="L281" s="185">
        <f t="shared" si="217"/>
        <v>0</v>
      </c>
      <c r="M281" s="185">
        <f t="shared" si="217"/>
        <v>8.3537025528554517E-3</v>
      </c>
      <c r="N281" s="185">
        <f t="shared" si="217"/>
        <v>8.4318774243055065E-3</v>
      </c>
      <c r="O281" s="185">
        <f t="shared" si="217"/>
        <v>8.5206974828224979E-3</v>
      </c>
      <c r="P281" s="185">
        <f t="shared" si="217"/>
        <v>8.6124973577598636E-3</v>
      </c>
      <c r="Q281" s="185">
        <f t="shared" si="217"/>
        <v>8.7052862617122088E-3</v>
      </c>
      <c r="R281" s="185">
        <f t="shared" si="217"/>
        <v>0</v>
      </c>
    </row>
    <row r="282" spans="1:18" s="92" customFormat="1" x14ac:dyDescent="0.35">
      <c r="A282" s="164"/>
      <c r="B282" s="165"/>
      <c r="C282" s="166"/>
      <c r="D282" s="167"/>
      <c r="E282" s="7" t="s">
        <v>579</v>
      </c>
      <c r="F282" s="185"/>
      <c r="G282" s="185" t="str">
        <f t="shared" si="214"/>
        <v>£m</v>
      </c>
      <c r="H282" s="244">
        <f t="shared" si="216"/>
        <v>0.19688558359847255</v>
      </c>
      <c r="I282" s="185"/>
      <c r="J282" s="185">
        <f t="shared" ref="J282:R282" si="218" xml:space="preserve"> IF(J$279 = 0, 0, J278 / J$279)</f>
        <v>0</v>
      </c>
      <c r="K282" s="185">
        <f t="shared" si="218"/>
        <v>0</v>
      </c>
      <c r="L282" s="185">
        <f t="shared" si="218"/>
        <v>0</v>
      </c>
      <c r="M282" s="185">
        <f t="shared" si="218"/>
        <v>3.8586740931631683E-2</v>
      </c>
      <c r="N282" s="185">
        <f t="shared" si="218"/>
        <v>3.8947839916533389E-2</v>
      </c>
      <c r="O282" s="185">
        <f t="shared" si="218"/>
        <v>3.9358110280583641E-2</v>
      </c>
      <c r="P282" s="185">
        <f t="shared" si="218"/>
        <v>3.9782144769404823E-2</v>
      </c>
      <c r="Q282" s="185">
        <f t="shared" si="218"/>
        <v>4.0210747700319016E-2</v>
      </c>
      <c r="R282" s="185">
        <f t="shared" si="218"/>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InpR!E$113</f>
        <v>WACC real on RCV - CPI(H) bf and additions - WN</v>
      </c>
      <c r="F286" s="205">
        <f>InpR!F$113</f>
        <v>0</v>
      </c>
      <c r="G286" s="223" t="str">
        <f>InpR!G$113</f>
        <v>%</v>
      </c>
      <c r="H286" s="205">
        <f>InpR!H$113</f>
        <v>0</v>
      </c>
      <c r="I286" s="205">
        <f>InpR!I$113</f>
        <v>0</v>
      </c>
      <c r="J286" s="205">
        <f>InpR!J$113</f>
        <v>0</v>
      </c>
      <c r="K286" s="205">
        <f>InpR!K$113</f>
        <v>0</v>
      </c>
      <c r="L286" s="205">
        <f>InpR!L$113</f>
        <v>0</v>
      </c>
      <c r="M286" s="205">
        <f>InpR!M$113</f>
        <v>2.9195763820156317E-2</v>
      </c>
      <c r="N286" s="205">
        <f>InpR!N$113</f>
        <v>2.9195763820156317E-2</v>
      </c>
      <c r="O286" s="205">
        <f>InpR!O$113</f>
        <v>2.9195763820156317E-2</v>
      </c>
      <c r="P286" s="205">
        <f>InpR!P$113</f>
        <v>2.9195763820156317E-2</v>
      </c>
      <c r="Q286" s="205">
        <f>InpR!Q$113</f>
        <v>2.9195763820156317E-2</v>
      </c>
      <c r="R286" s="205">
        <f>InpR!R$113</f>
        <v>0</v>
      </c>
    </row>
    <row r="287" spans="1:18" x14ac:dyDescent="0.35">
      <c r="E287" s="7" t="s">
        <v>557</v>
      </c>
      <c r="G287" s="7" t="s">
        <v>558</v>
      </c>
      <c r="J287" s="255">
        <f xml:space="preserve"> (1 + J$286) ^ J$285</f>
        <v>1</v>
      </c>
      <c r="K287" s="255">
        <f t="shared" ref="K287:R287" si="219" xml:space="preserve"> (1 + K$286) ^ K$285</f>
        <v>1</v>
      </c>
      <c r="L287" s="255">
        <f t="shared" si="219"/>
        <v>1</v>
      </c>
      <c r="M287" s="255">
        <f t="shared" si="219"/>
        <v>1.1219976826191176</v>
      </c>
      <c r="N287" s="255">
        <f t="shared" si="219"/>
        <v>1.0901693555893588</v>
      </c>
      <c r="O287" s="255">
        <f t="shared" si="219"/>
        <v>1.059243920265355</v>
      </c>
      <c r="P287" s="255">
        <f t="shared" si="219"/>
        <v>1.0291957638201563</v>
      </c>
      <c r="Q287" s="255">
        <f t="shared" si="219"/>
        <v>1</v>
      </c>
      <c r="R287" s="255">
        <f t="shared" si="219"/>
        <v>1</v>
      </c>
    </row>
    <row r="289" spans="1:18" x14ac:dyDescent="0.35">
      <c r="B289" s="61" t="s">
        <v>559</v>
      </c>
    </row>
    <row r="290" spans="1:18" x14ac:dyDescent="0.35">
      <c r="A290" s="49"/>
      <c r="D290" s="57"/>
      <c r="E290" s="7" t="str">
        <f>E$280</f>
        <v>2019-20 wedge RCV run-off - real</v>
      </c>
      <c r="F290" s="185">
        <f t="shared" ref="F290:R290" si="220">F$280</f>
        <v>0</v>
      </c>
      <c r="G290" s="7" t="str">
        <f t="shared" si="220"/>
        <v>£m</v>
      </c>
      <c r="H290" s="247">
        <f t="shared" si="220"/>
        <v>0.15426152251901704</v>
      </c>
      <c r="I290" s="247">
        <f t="shared" si="220"/>
        <v>0</v>
      </c>
      <c r="J290" s="185">
        <f t="shared" si="220"/>
        <v>0</v>
      </c>
      <c r="K290" s="185">
        <f t="shared" si="220"/>
        <v>0</v>
      </c>
      <c r="L290" s="185">
        <f t="shared" si="220"/>
        <v>0</v>
      </c>
      <c r="M290" s="185">
        <f t="shared" si="220"/>
        <v>3.0233038378776229E-2</v>
      </c>
      <c r="N290" s="185">
        <f t="shared" si="220"/>
        <v>3.0515962492227881E-2</v>
      </c>
      <c r="O290" s="185">
        <f t="shared" si="220"/>
        <v>3.0837412797761143E-2</v>
      </c>
      <c r="P290" s="185">
        <f t="shared" si="220"/>
        <v>3.1169647411644959E-2</v>
      </c>
      <c r="Q290" s="185">
        <f t="shared" si="220"/>
        <v>3.1505461438606802E-2</v>
      </c>
      <c r="R290" s="185">
        <f t="shared" si="220"/>
        <v>0</v>
      </c>
    </row>
    <row r="291" spans="1:18" x14ac:dyDescent="0.35">
      <c r="A291" s="49"/>
      <c r="D291" s="57"/>
      <c r="E291" s="7" t="str">
        <f>E$287</f>
        <v xml:space="preserve">Time value of money factor </v>
      </c>
      <c r="F291" s="185">
        <f t="shared" ref="F291:R291" si="221">F$287</f>
        <v>0</v>
      </c>
      <c r="G291" s="7" t="str">
        <f t="shared" si="221"/>
        <v>Factor</v>
      </c>
      <c r="H291" s="247">
        <f t="shared" si="221"/>
        <v>0</v>
      </c>
      <c r="I291" s="247">
        <f t="shared" si="221"/>
        <v>0</v>
      </c>
      <c r="J291" s="185">
        <f t="shared" si="221"/>
        <v>1</v>
      </c>
      <c r="K291" s="185">
        <f t="shared" si="221"/>
        <v>1</v>
      </c>
      <c r="L291" s="185">
        <f t="shared" si="221"/>
        <v>1</v>
      </c>
      <c r="M291" s="185">
        <f t="shared" si="221"/>
        <v>1.1219976826191176</v>
      </c>
      <c r="N291" s="185">
        <f t="shared" si="221"/>
        <v>1.0901693555893588</v>
      </c>
      <c r="O291" s="185">
        <f t="shared" si="221"/>
        <v>1.059243920265355</v>
      </c>
      <c r="P291" s="185">
        <f t="shared" si="221"/>
        <v>1.0291957638201563</v>
      </c>
      <c r="Q291" s="185">
        <f t="shared" si="221"/>
        <v>1</v>
      </c>
      <c r="R291" s="185">
        <f t="shared" si="221"/>
        <v>1</v>
      </c>
    </row>
    <row r="292" spans="1:18" x14ac:dyDescent="0.35">
      <c r="A292" s="49"/>
      <c r="C292" s="276"/>
      <c r="D292" s="57"/>
      <c r="E292" s="7" t="s">
        <v>594</v>
      </c>
      <c r="G292" s="7" t="s">
        <v>295</v>
      </c>
      <c r="H292" s="185">
        <f xml:space="preserve"> SUM(J292:R292)</f>
        <v>0.16343843870204414</v>
      </c>
      <c r="J292" s="185">
        <f xml:space="preserve"> J290 * J291</f>
        <v>0</v>
      </c>
      <c r="K292" s="185">
        <f t="shared" ref="K292:R292" si="222" xml:space="preserve"> K290 * K291</f>
        <v>0</v>
      </c>
      <c r="L292" s="185">
        <f t="shared" si="222"/>
        <v>0</v>
      </c>
      <c r="M292" s="185">
        <f t="shared" si="222"/>
        <v>3.3921398999521776E-2</v>
      </c>
      <c r="N292" s="185">
        <f t="shared" si="222"/>
        <v>3.3267567165341114E-2</v>
      </c>
      <c r="O292" s="185">
        <f t="shared" si="222"/>
        <v>3.2664342022741544E-2</v>
      </c>
      <c r="P292" s="185">
        <f t="shared" si="222"/>
        <v>3.2079669075832894E-2</v>
      </c>
      <c r="Q292" s="185">
        <f t="shared" si="222"/>
        <v>3.1505461438606802E-2</v>
      </c>
      <c r="R292" s="185">
        <f t="shared" si="222"/>
        <v>0</v>
      </c>
    </row>
    <row r="295" spans="1:18" x14ac:dyDescent="0.35">
      <c r="B295" s="61" t="s">
        <v>561</v>
      </c>
    </row>
    <row r="296" spans="1:18" x14ac:dyDescent="0.35">
      <c r="A296" s="49"/>
      <c r="D296" s="57"/>
      <c r="E296" s="7" t="str">
        <f>E$281</f>
        <v>2019-20 wedge return - real</v>
      </c>
      <c r="F296" s="185">
        <f t="shared" ref="F296:R296" si="223">F$281</f>
        <v>0</v>
      </c>
      <c r="G296" s="7" t="str">
        <f t="shared" si="223"/>
        <v>£m</v>
      </c>
      <c r="H296" s="247">
        <f t="shared" si="223"/>
        <v>4.2624061079455523E-2</v>
      </c>
      <c r="I296" s="247">
        <f t="shared" si="223"/>
        <v>0</v>
      </c>
      <c r="J296" s="185">
        <f t="shared" si="223"/>
        <v>0</v>
      </c>
      <c r="K296" s="185">
        <f t="shared" si="223"/>
        <v>0</v>
      </c>
      <c r="L296" s="185">
        <f t="shared" si="223"/>
        <v>0</v>
      </c>
      <c r="M296" s="185">
        <f t="shared" si="223"/>
        <v>8.3537025528554517E-3</v>
      </c>
      <c r="N296" s="185">
        <f t="shared" si="223"/>
        <v>8.4318774243055065E-3</v>
      </c>
      <c r="O296" s="185">
        <f t="shared" si="223"/>
        <v>8.5206974828224979E-3</v>
      </c>
      <c r="P296" s="185">
        <f t="shared" si="223"/>
        <v>8.6124973577598636E-3</v>
      </c>
      <c r="Q296" s="185">
        <f t="shared" si="223"/>
        <v>8.7052862617122088E-3</v>
      </c>
      <c r="R296" s="185">
        <f t="shared" si="223"/>
        <v>0</v>
      </c>
    </row>
    <row r="297" spans="1:18" x14ac:dyDescent="0.35">
      <c r="A297" s="49"/>
      <c r="D297" s="57"/>
      <c r="E297" s="7" t="str">
        <f>E$287</f>
        <v xml:space="preserve">Time value of money factor </v>
      </c>
      <c r="F297" s="185">
        <f t="shared" ref="F297:R297" si="224">F$287</f>
        <v>0</v>
      </c>
      <c r="G297" s="7" t="str">
        <f t="shared" si="224"/>
        <v>Factor</v>
      </c>
      <c r="H297" s="247">
        <f t="shared" si="224"/>
        <v>0</v>
      </c>
      <c r="I297" s="247">
        <f t="shared" si="224"/>
        <v>0</v>
      </c>
      <c r="J297" s="185">
        <f t="shared" si="224"/>
        <v>1</v>
      </c>
      <c r="K297" s="185">
        <f t="shared" si="224"/>
        <v>1</v>
      </c>
      <c r="L297" s="185">
        <f t="shared" si="224"/>
        <v>1</v>
      </c>
      <c r="M297" s="185">
        <f t="shared" si="224"/>
        <v>1.1219976826191176</v>
      </c>
      <c r="N297" s="185">
        <f t="shared" si="224"/>
        <v>1.0901693555893588</v>
      </c>
      <c r="O297" s="185">
        <f t="shared" si="224"/>
        <v>1.059243920265355</v>
      </c>
      <c r="P297" s="185">
        <f t="shared" si="224"/>
        <v>1.0291957638201563</v>
      </c>
      <c r="Q297" s="185">
        <f t="shared" si="224"/>
        <v>1</v>
      </c>
      <c r="R297" s="185">
        <f t="shared" si="224"/>
        <v>1</v>
      </c>
    </row>
    <row r="298" spans="1:18" x14ac:dyDescent="0.35">
      <c r="A298" s="49"/>
      <c r="C298" s="276"/>
      <c r="D298" s="57"/>
      <c r="E298" s="7" t="s">
        <v>595</v>
      </c>
      <c r="G298" s="7" t="s">
        <v>295</v>
      </c>
      <c r="H298" s="185">
        <f xml:space="preserve"> SUM(J298:R298)</f>
        <v>4.5159738346987811E-2</v>
      </c>
      <c r="J298" s="185">
        <f xml:space="preserve"> J296 * J297</f>
        <v>0</v>
      </c>
      <c r="K298" s="185">
        <f t="shared" ref="K298:R298" si="225" xml:space="preserve"> K296 * K297</f>
        <v>0</v>
      </c>
      <c r="L298" s="185">
        <f t="shared" si="225"/>
        <v>0</v>
      </c>
      <c r="M298" s="185">
        <f t="shared" si="225"/>
        <v>9.3728349055932237E-3</v>
      </c>
      <c r="N298" s="185">
        <f t="shared" si="225"/>
        <v>9.1921743780635969E-3</v>
      </c>
      <c r="O298" s="185">
        <f t="shared" si="225"/>
        <v>9.025497005100044E-3</v>
      </c>
      <c r="P298" s="185">
        <f t="shared" si="225"/>
        <v>8.8639457965187414E-3</v>
      </c>
      <c r="Q298" s="185">
        <f t="shared" si="225"/>
        <v>8.7052862617122088E-3</v>
      </c>
      <c r="R298" s="185">
        <f t="shared" si="225"/>
        <v>0</v>
      </c>
    </row>
    <row r="301" spans="1:18" x14ac:dyDescent="0.35">
      <c r="B301" s="61" t="s">
        <v>563</v>
      </c>
    </row>
    <row r="302" spans="1:18" x14ac:dyDescent="0.35">
      <c r="A302" s="49"/>
      <c r="D302" s="57"/>
      <c r="E302" s="7" t="str">
        <f t="shared" ref="E302:R302" si="226" xml:space="preserve"> E$292</f>
        <v>Revenue adjustment for 2019-20 wedge run-off - real - WN</v>
      </c>
      <c r="F302" s="185">
        <f t="shared" si="226"/>
        <v>0</v>
      </c>
      <c r="G302" s="7" t="str">
        <f t="shared" si="226"/>
        <v>£m</v>
      </c>
      <c r="H302" s="247">
        <f t="shared" si="226"/>
        <v>0.16343843870204414</v>
      </c>
      <c r="I302" s="247">
        <f t="shared" si="226"/>
        <v>0</v>
      </c>
      <c r="J302" s="185">
        <f t="shared" si="226"/>
        <v>0</v>
      </c>
      <c r="K302" s="185">
        <f t="shared" si="226"/>
        <v>0</v>
      </c>
      <c r="L302" s="185">
        <f t="shared" si="226"/>
        <v>0</v>
      </c>
      <c r="M302" s="185">
        <f t="shared" si="226"/>
        <v>3.3921398999521776E-2</v>
      </c>
      <c r="N302" s="185">
        <f t="shared" si="226"/>
        <v>3.3267567165341114E-2</v>
      </c>
      <c r="O302" s="185">
        <f t="shared" si="226"/>
        <v>3.2664342022741544E-2</v>
      </c>
      <c r="P302" s="185">
        <f t="shared" si="226"/>
        <v>3.2079669075832894E-2</v>
      </c>
      <c r="Q302" s="185">
        <f t="shared" si="226"/>
        <v>3.1505461438606802E-2</v>
      </c>
      <c r="R302" s="185">
        <f t="shared" si="226"/>
        <v>0</v>
      </c>
    </row>
    <row r="303" spans="1:18" x14ac:dyDescent="0.35">
      <c r="A303" s="49"/>
      <c r="D303" s="57"/>
      <c r="E303" s="7" t="str">
        <f t="shared" ref="E303:R303" si="227" xml:space="preserve"> E$298</f>
        <v>Revenue adjustment for 2019-20 wedge return - real - WN</v>
      </c>
      <c r="F303" s="185">
        <f t="shared" si="227"/>
        <v>0</v>
      </c>
      <c r="G303" s="7" t="str">
        <f t="shared" si="227"/>
        <v>£m</v>
      </c>
      <c r="H303" s="247">
        <f t="shared" si="227"/>
        <v>4.5159738346987811E-2</v>
      </c>
      <c r="I303" s="247">
        <f t="shared" si="227"/>
        <v>0</v>
      </c>
      <c r="J303" s="185">
        <f t="shared" si="227"/>
        <v>0</v>
      </c>
      <c r="K303" s="185">
        <f t="shared" si="227"/>
        <v>0</v>
      </c>
      <c r="L303" s="185">
        <f t="shared" si="227"/>
        <v>0</v>
      </c>
      <c r="M303" s="185">
        <f t="shared" si="227"/>
        <v>9.3728349055932237E-3</v>
      </c>
      <c r="N303" s="185">
        <f t="shared" si="227"/>
        <v>9.1921743780635969E-3</v>
      </c>
      <c r="O303" s="185">
        <f t="shared" si="227"/>
        <v>9.025497005100044E-3</v>
      </c>
      <c r="P303" s="185">
        <f t="shared" si="227"/>
        <v>8.8639457965187414E-3</v>
      </c>
      <c r="Q303" s="185">
        <f t="shared" si="227"/>
        <v>8.7052862617122088E-3</v>
      </c>
      <c r="R303" s="185">
        <f t="shared" si="227"/>
        <v>0</v>
      </c>
    </row>
    <row r="304" spans="1:18" x14ac:dyDescent="0.35">
      <c r="A304" s="49"/>
      <c r="C304" s="276"/>
      <c r="D304" s="57"/>
      <c r="E304" s="7" t="s">
        <v>596</v>
      </c>
      <c r="G304" s="7" t="s">
        <v>295</v>
      </c>
      <c r="H304" s="185">
        <f xml:space="preserve"> SUM(J304:R304)</f>
        <v>0.20859817704903194</v>
      </c>
      <c r="J304" s="185">
        <f xml:space="preserve"> J$302 + J$303</f>
        <v>0</v>
      </c>
      <c r="K304" s="185">
        <f t="shared" ref="K304:R304" si="228" xml:space="preserve"> K$302 + K$303</f>
        <v>0</v>
      </c>
      <c r="L304" s="185">
        <f t="shared" si="228"/>
        <v>0</v>
      </c>
      <c r="M304" s="185">
        <f t="shared" si="228"/>
        <v>4.3294233905114998E-2</v>
      </c>
      <c r="N304" s="185">
        <f t="shared" si="228"/>
        <v>4.2459741543404712E-2</v>
      </c>
      <c r="O304" s="185">
        <f t="shared" si="228"/>
        <v>4.168983902784159E-2</v>
      </c>
      <c r="P304" s="185">
        <f t="shared" si="228"/>
        <v>4.0943614872351639E-2</v>
      </c>
      <c r="Q304" s="185">
        <f t="shared" si="228"/>
        <v>4.0210747700319009E-2</v>
      </c>
      <c r="R304" s="185">
        <f t="shared" si="228"/>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WN</v>
      </c>
      <c r="F310" s="185">
        <f t="shared" ref="F310:R310" si="229" xml:space="preserve"> F$216</f>
        <v>0</v>
      </c>
      <c r="G310" s="7" t="str">
        <f t="shared" si="229"/>
        <v>£m</v>
      </c>
      <c r="H310" s="247">
        <f t="shared" si="229"/>
        <v>0.90296072213478795</v>
      </c>
      <c r="I310" s="247">
        <f t="shared" si="229"/>
        <v>0</v>
      </c>
      <c r="J310" s="185">
        <f t="shared" si="229"/>
        <v>0</v>
      </c>
      <c r="K310" s="185">
        <f t="shared" si="229"/>
        <v>0</v>
      </c>
      <c r="L310" s="185">
        <f t="shared" si="229"/>
        <v>0</v>
      </c>
      <c r="M310" s="185">
        <f t="shared" si="229"/>
        <v>-3.4120302411649719E-2</v>
      </c>
      <c r="N310" s="185">
        <f t="shared" si="229"/>
        <v>6.3368979664441716E-2</v>
      </c>
      <c r="O310" s="185">
        <f t="shared" si="229"/>
        <v>0.28750450564620278</v>
      </c>
      <c r="P310" s="185">
        <f t="shared" si="229"/>
        <v>0.32210778761336051</v>
      </c>
      <c r="Q310" s="185">
        <f t="shared" si="229"/>
        <v>0.2640997516224326</v>
      </c>
      <c r="R310" s="185">
        <f t="shared" si="229"/>
        <v>0</v>
      </c>
    </row>
    <row r="311" spans="1:18" x14ac:dyDescent="0.35">
      <c r="A311" s="49"/>
      <c r="D311" s="57"/>
      <c r="E311" s="7" t="str">
        <f xml:space="preserve"> E$221</f>
        <v>Revenue adjustment for return - real - WN</v>
      </c>
      <c r="F311" s="185">
        <f t="shared" ref="F311:R311" si="230" xml:space="preserve"> F$221</f>
        <v>0</v>
      </c>
      <c r="G311" s="7" t="str">
        <f t="shared" si="230"/>
        <v>£m</v>
      </c>
      <c r="H311" s="247">
        <f t="shared" si="230"/>
        <v>0.24082739153079452</v>
      </c>
      <c r="I311" s="247">
        <f t="shared" si="230"/>
        <v>0</v>
      </c>
      <c r="J311" s="185">
        <f t="shared" si="230"/>
        <v>0</v>
      </c>
      <c r="K311" s="185">
        <f t="shared" si="230"/>
        <v>0</v>
      </c>
      <c r="L311" s="185">
        <f t="shared" si="230"/>
        <v>0</v>
      </c>
      <c r="M311" s="185">
        <f t="shared" si="230"/>
        <v>-9.1001781435327365E-3</v>
      </c>
      <c r="N311" s="185">
        <f t="shared" si="230"/>
        <v>1.6901051953262223E-2</v>
      </c>
      <c r="O311" s="185">
        <f t="shared" si="230"/>
        <v>7.6679924664309521E-2</v>
      </c>
      <c r="P311" s="185">
        <f t="shared" si="230"/>
        <v>8.5908917609708452E-2</v>
      </c>
      <c r="Q311" s="185">
        <f t="shared" si="230"/>
        <v>7.0437675447047043E-2</v>
      </c>
      <c r="R311" s="185">
        <f t="shared" si="230"/>
        <v>0</v>
      </c>
    </row>
    <row r="312" spans="1:18" x14ac:dyDescent="0.35">
      <c r="A312" s="49"/>
      <c r="D312" s="57"/>
      <c r="E312" s="7" t="str">
        <f xml:space="preserve"> E$226</f>
        <v>Revenue adjustment - real - WN</v>
      </c>
      <c r="F312" s="185">
        <f t="shared" ref="F312:R312" si="231" xml:space="preserve"> F$226</f>
        <v>0</v>
      </c>
      <c r="G312" s="7" t="str">
        <f t="shared" si="231"/>
        <v>£m</v>
      </c>
      <c r="H312" s="247">
        <f t="shared" si="231"/>
        <v>1.1437881136655825</v>
      </c>
      <c r="I312" s="247">
        <f t="shared" si="231"/>
        <v>0</v>
      </c>
      <c r="J312" s="185">
        <f t="shared" si="231"/>
        <v>0</v>
      </c>
      <c r="K312" s="185">
        <f t="shared" si="231"/>
        <v>0</v>
      </c>
      <c r="L312" s="185">
        <f t="shared" si="231"/>
        <v>0</v>
      </c>
      <c r="M312" s="185">
        <f t="shared" si="231"/>
        <v>-4.3220480555182454E-2</v>
      </c>
      <c r="N312" s="185">
        <f t="shared" si="231"/>
        <v>8.0270031617703935E-2</v>
      </c>
      <c r="O312" s="185">
        <f t="shared" si="231"/>
        <v>0.36418443031051229</v>
      </c>
      <c r="P312" s="185">
        <f t="shared" si="231"/>
        <v>0.40801670522306899</v>
      </c>
      <c r="Q312" s="185">
        <f t="shared" si="231"/>
        <v>0.33453742706947964</v>
      </c>
      <c r="R312" s="185">
        <f t="shared" si="231"/>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WN</v>
      </c>
      <c r="F316" s="185">
        <f t="shared" ref="F316:R316" si="232" xml:space="preserve"> F$298</f>
        <v>0</v>
      </c>
      <c r="G316" s="7" t="str">
        <f t="shared" si="232"/>
        <v>£m</v>
      </c>
      <c r="H316" s="247">
        <f t="shared" si="232"/>
        <v>4.5159738346987811E-2</v>
      </c>
      <c r="I316" s="247">
        <f t="shared" si="232"/>
        <v>0</v>
      </c>
      <c r="J316" s="185">
        <f t="shared" si="232"/>
        <v>0</v>
      </c>
      <c r="K316" s="185">
        <f t="shared" si="232"/>
        <v>0</v>
      </c>
      <c r="L316" s="185">
        <f t="shared" si="232"/>
        <v>0</v>
      </c>
      <c r="M316" s="185">
        <f t="shared" si="232"/>
        <v>9.3728349055932237E-3</v>
      </c>
      <c r="N316" s="185">
        <f t="shared" si="232"/>
        <v>9.1921743780635969E-3</v>
      </c>
      <c r="O316" s="185">
        <f t="shared" si="232"/>
        <v>9.025497005100044E-3</v>
      </c>
      <c r="P316" s="185">
        <f t="shared" si="232"/>
        <v>8.8639457965187414E-3</v>
      </c>
      <c r="Q316" s="185">
        <f t="shared" si="232"/>
        <v>8.7052862617122088E-3</v>
      </c>
      <c r="R316" s="185">
        <f t="shared" si="232"/>
        <v>0</v>
      </c>
    </row>
    <row r="317" spans="1:18" x14ac:dyDescent="0.35">
      <c r="A317" s="49"/>
      <c r="D317" s="57"/>
      <c r="E317" s="7" t="str">
        <f xml:space="preserve"> E$304</f>
        <v>Revenue adjustment for 2019-20 wedge - real - WN</v>
      </c>
      <c r="F317" s="185">
        <f t="shared" ref="F317:R317" si="233" xml:space="preserve"> F$304</f>
        <v>0</v>
      </c>
      <c r="G317" s="7" t="str">
        <f t="shared" si="233"/>
        <v>£m</v>
      </c>
      <c r="H317" s="247">
        <f t="shared" si="233"/>
        <v>0.20859817704903194</v>
      </c>
      <c r="I317" s="247">
        <f t="shared" si="233"/>
        <v>0</v>
      </c>
      <c r="J317" s="185">
        <f t="shared" si="233"/>
        <v>0</v>
      </c>
      <c r="K317" s="185">
        <f t="shared" si="233"/>
        <v>0</v>
      </c>
      <c r="L317" s="185">
        <f t="shared" si="233"/>
        <v>0</v>
      </c>
      <c r="M317" s="185">
        <f t="shared" si="233"/>
        <v>4.3294233905114998E-2</v>
      </c>
      <c r="N317" s="185">
        <f t="shared" si="233"/>
        <v>4.2459741543404712E-2</v>
      </c>
      <c r="O317" s="185">
        <f t="shared" si="233"/>
        <v>4.168983902784159E-2</v>
      </c>
      <c r="P317" s="185">
        <f t="shared" si="233"/>
        <v>4.0943614872351639E-2</v>
      </c>
      <c r="Q317" s="185">
        <f t="shared" si="233"/>
        <v>4.0210747700319009E-2</v>
      </c>
      <c r="R317" s="185">
        <f t="shared" si="233"/>
        <v>0</v>
      </c>
    </row>
    <row r="319" spans="1:18" x14ac:dyDescent="0.35">
      <c r="B319" s="61" t="s">
        <v>346</v>
      </c>
    </row>
    <row r="320" spans="1:18" s="34" customFormat="1" x14ac:dyDescent="0.35">
      <c r="A320" s="338"/>
      <c r="B320" s="265"/>
      <c r="C320" s="266"/>
      <c r="D320" s="339"/>
      <c r="E320" s="34" t="s">
        <v>597</v>
      </c>
      <c r="G320" s="34" t="s">
        <v>295</v>
      </c>
      <c r="H320" s="275">
        <f xml:space="preserve"> SUM(J320:R320)</f>
        <v>0.90296072213478795</v>
      </c>
      <c r="J320" s="275">
        <f xml:space="preserve"> J310 + J315</f>
        <v>0</v>
      </c>
      <c r="K320" s="275">
        <f t="shared" ref="K320:R320" si="234" xml:space="preserve"> K310 + K315</f>
        <v>0</v>
      </c>
      <c r="L320" s="275">
        <f t="shared" si="234"/>
        <v>0</v>
      </c>
      <c r="M320" s="275">
        <f t="shared" si="234"/>
        <v>-3.4120302411649719E-2</v>
      </c>
      <c r="N320" s="275">
        <f t="shared" si="234"/>
        <v>6.3368979664441716E-2</v>
      </c>
      <c r="O320" s="275">
        <f t="shared" si="234"/>
        <v>0.28750450564620278</v>
      </c>
      <c r="P320" s="275">
        <f t="shared" si="234"/>
        <v>0.32210778761336051</v>
      </c>
      <c r="Q320" s="275">
        <f t="shared" si="234"/>
        <v>0.2640997516224326</v>
      </c>
      <c r="R320" s="275">
        <f t="shared" si="234"/>
        <v>0</v>
      </c>
    </row>
    <row r="321" spans="1:18" s="34" customFormat="1" x14ac:dyDescent="0.35">
      <c r="A321" s="338"/>
      <c r="B321" s="265"/>
      <c r="C321" s="266"/>
      <c r="D321" s="339"/>
      <c r="E321" s="34" t="s">
        <v>598</v>
      </c>
      <c r="G321" s="34" t="s">
        <v>295</v>
      </c>
      <c r="H321" s="275">
        <f xml:space="preserve"> SUM(J321:R321)</f>
        <v>0.2859871298777823</v>
      </c>
      <c r="J321" s="275">
        <f t="shared" ref="J321:R321" si="235" xml:space="preserve"> J311 + J316</f>
        <v>0</v>
      </c>
      <c r="K321" s="275">
        <f t="shared" si="235"/>
        <v>0</v>
      </c>
      <c r="L321" s="275">
        <f t="shared" si="235"/>
        <v>0</v>
      </c>
      <c r="M321" s="275">
        <f t="shared" si="235"/>
        <v>2.7265676206048722E-4</v>
      </c>
      <c r="N321" s="275">
        <f t="shared" si="235"/>
        <v>2.6093226331325818E-2</v>
      </c>
      <c r="O321" s="275">
        <f t="shared" si="235"/>
        <v>8.5705421669409559E-2</v>
      </c>
      <c r="P321" s="275">
        <f t="shared" si="235"/>
        <v>9.477286340622719E-2</v>
      </c>
      <c r="Q321" s="275">
        <f t="shared" si="235"/>
        <v>7.9142961708759257E-2</v>
      </c>
      <c r="R321" s="275">
        <f t="shared" si="235"/>
        <v>0</v>
      </c>
    </row>
    <row r="322" spans="1:18" s="34" customFormat="1" x14ac:dyDescent="0.35">
      <c r="A322" s="338"/>
      <c r="B322" s="265"/>
      <c r="C322" s="266"/>
      <c r="D322" s="339"/>
      <c r="E322" s="34" t="s">
        <v>599</v>
      </c>
      <c r="G322" s="34" t="s">
        <v>295</v>
      </c>
      <c r="H322" s="275">
        <f xml:space="preserve"> SUM(J322:R322)</f>
        <v>1.3523862907146142</v>
      </c>
      <c r="J322" s="275">
        <f t="shared" ref="J322:R322" si="236" xml:space="preserve"> J312 + J317</f>
        <v>0</v>
      </c>
      <c r="K322" s="275">
        <f t="shared" si="236"/>
        <v>0</v>
      </c>
      <c r="L322" s="275">
        <f t="shared" si="236"/>
        <v>0</v>
      </c>
      <c r="M322" s="275">
        <f t="shared" si="236"/>
        <v>7.3753349932544066E-5</v>
      </c>
      <c r="N322" s="275">
        <f t="shared" si="236"/>
        <v>0.12272977316110864</v>
      </c>
      <c r="O322" s="275">
        <f t="shared" si="236"/>
        <v>0.40587426933835385</v>
      </c>
      <c r="P322" s="275">
        <f t="shared" si="236"/>
        <v>0.44896032009542064</v>
      </c>
      <c r="Q322" s="275">
        <f t="shared" si="236"/>
        <v>0.37474817476979866</v>
      </c>
      <c r="R322" s="275">
        <f t="shared" si="236"/>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49" priority="12" stopIfTrue="1" operator="notEqual">
      <formula>0</formula>
    </cfRule>
    <cfRule type="cellIs" dxfId="48" priority="13" stopIfTrue="1" operator="equal">
      <formula>""</formula>
    </cfRule>
  </conditionalFormatting>
  <conditionalFormatting sqref="F165">
    <cfRule type="cellIs" dxfId="47" priority="1" stopIfTrue="1" operator="notEqual">
      <formula>0</formula>
    </cfRule>
    <cfRule type="cellIs" dxfId="46" priority="2" stopIfTrue="1" operator="equal">
      <formula>""</formula>
    </cfRule>
  </conditionalFormatting>
  <conditionalFormatting sqref="J3:Z3">
    <cfRule type="cellIs" dxfId="45" priority="18" operator="equal">
      <formula>"Post-Fcst"</formula>
    </cfRule>
    <cfRule type="cellIs" dxfId="44" priority="19" operator="equal">
      <formula>"Forecast"</formula>
    </cfRule>
    <cfRule type="cellIs" dxfId="43" priority="20" operator="equal">
      <formula>"Pre Fcst"</formula>
    </cfRule>
  </conditionalFormatting>
  <conditionalFormatting sqref="J165:XFD165">
    <cfRule type="cellIs" dxfId="42" priority="3" stopIfTrue="1" operator="notEqual">
      <formula>0</formula>
    </cfRule>
    <cfRule type="cellIs" dxfId="41"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BF42-1736-47D4-A51F-5120D38096E0}">
  <sheetPr codeName="Sheet13">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Calcs-WWN</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35">
      <c r="A26" s="201"/>
      <c r="B26" s="202"/>
      <c r="C26" s="203"/>
      <c r="D26" s="204"/>
      <c r="E26" s="37" t="str">
        <f xml:space="preserve"> InpR!E$100</f>
        <v>Run-off rate - CPI(H) + RPI wedge - active - WWN</v>
      </c>
      <c r="F26" s="205">
        <f xml:space="preserve"> InpR!F$100</f>
        <v>0</v>
      </c>
      <c r="G26" s="223" t="str">
        <f xml:space="preserve"> InpR!G$100</f>
        <v>%</v>
      </c>
      <c r="H26" s="205">
        <f xml:space="preserve"> InpR!H$100</f>
        <v>0</v>
      </c>
      <c r="I26" s="205">
        <f xml:space="preserve"> InpR!I$100</f>
        <v>0</v>
      </c>
      <c r="J26" s="205">
        <f xml:space="preserve"> InpR!J$100</f>
        <v>0</v>
      </c>
      <c r="K26" s="205">
        <f xml:space="preserve"> InpR!K$100</f>
        <v>0</v>
      </c>
      <c r="L26" s="205">
        <f xml:space="preserve"> InpR!L$100</f>
        <v>0</v>
      </c>
      <c r="M26" s="205">
        <f xml:space="preserve"> InpR!M$100</f>
        <v>0</v>
      </c>
      <c r="N26" s="205">
        <f xml:space="preserve"> InpR!N$100</f>
        <v>0</v>
      </c>
      <c r="O26" s="205">
        <f xml:space="preserve"> InpR!O$100</f>
        <v>0</v>
      </c>
      <c r="P26" s="205">
        <f xml:space="preserve"> InpR!P$100</f>
        <v>0</v>
      </c>
      <c r="Q26" s="205">
        <f xml:space="preserve"> InpR!Q$100</f>
        <v>0</v>
      </c>
      <c r="R26" s="205">
        <f xml:space="preserve"> InpR!R$100</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E30" s="138"/>
      <c r="F30" s="138"/>
      <c r="G30" s="138"/>
      <c r="H30" s="138"/>
    </row>
    <row r="31" spans="1:16383" s="200" customFormat="1" x14ac:dyDescent="0.35">
      <c r="A31" s="196"/>
      <c r="B31" s="197"/>
      <c r="C31" s="198"/>
      <c r="D31" s="199"/>
      <c r="E31" s="250" t="str">
        <f>InpR!$E$93</f>
        <v>RCV - CPI(H) + RPI wedge initial balance - nominal - WWN</v>
      </c>
      <c r="F31" s="250">
        <f>InpR!$F$93</f>
        <v>0</v>
      </c>
      <c r="G31" s="250" t="str">
        <f>InpR!$G$93</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InpR!E$107</f>
        <v>WACC on RCV - CPI(H) + RPI wedge bf and additions - WWN</v>
      </c>
      <c r="F45" s="205">
        <f xml:space="preserve"> InpR!F$107</f>
        <v>0</v>
      </c>
      <c r="G45" s="223" t="str">
        <f xml:space="preserve"> InpR!G$107</f>
        <v>%</v>
      </c>
      <c r="H45" s="205">
        <f xml:space="preserve"> InpR!H$107</f>
        <v>0</v>
      </c>
      <c r="I45" s="205">
        <f xml:space="preserve"> InpR!I$107</f>
        <v>0</v>
      </c>
      <c r="J45" s="205">
        <f xml:space="preserve"> InpR!J$107</f>
        <v>0</v>
      </c>
      <c r="K45" s="205">
        <f xml:space="preserve"> InpR!K$107</f>
        <v>0</v>
      </c>
      <c r="L45" s="205">
        <f xml:space="preserve"> InpR!L$107</f>
        <v>0</v>
      </c>
      <c r="M45" s="205">
        <f xml:space="preserve"> InpR!M$107</f>
        <v>1.920357193840716E-2</v>
      </c>
      <c r="N45" s="205">
        <f xml:space="preserve"> InpR!N$107</f>
        <v>1.920357193840716E-2</v>
      </c>
      <c r="O45" s="205">
        <f xml:space="preserve"> InpR!O$107</f>
        <v>1.920357193840716E-2</v>
      </c>
      <c r="P45" s="205">
        <f xml:space="preserve"> InpR!P$107</f>
        <v>1.920357193840716E-2</v>
      </c>
      <c r="Q45" s="205">
        <f xml:space="preserve"> InpR!Q$107</f>
        <v>1.920357193840716E-2</v>
      </c>
      <c r="R45" s="205">
        <f xml:space="preserve"> InpR!R$107</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35">
      <c r="A77" s="201"/>
      <c r="B77" s="202"/>
      <c r="C77" s="203"/>
      <c r="D77" s="204"/>
      <c r="E77" s="37" t="str">
        <f xml:space="preserve"> InpR!E$100</f>
        <v>Run-off rate - CPI(H) + RPI wedge - active - WWN</v>
      </c>
      <c r="F77" s="205">
        <f xml:space="preserve"> InpR!F$100</f>
        <v>0</v>
      </c>
      <c r="G77" s="223" t="str">
        <f xml:space="preserve"> InpR!G$100</f>
        <v>%</v>
      </c>
      <c r="H77" s="205">
        <f xml:space="preserve"> InpR!H$100</f>
        <v>0</v>
      </c>
      <c r="I77" s="205">
        <f xml:space="preserve"> InpR!I$100</f>
        <v>0</v>
      </c>
      <c r="J77" s="205">
        <f xml:space="preserve"> InpR!J$100</f>
        <v>0</v>
      </c>
      <c r="K77" s="205">
        <f xml:space="preserve"> InpR!K$100</f>
        <v>0</v>
      </c>
      <c r="L77" s="205">
        <f xml:space="preserve"> InpR!L$100</f>
        <v>0</v>
      </c>
      <c r="M77" s="205">
        <f xml:space="preserve"> InpR!M$100</f>
        <v>0</v>
      </c>
      <c r="N77" s="205">
        <f xml:space="preserve"> InpR!N$100</f>
        <v>0</v>
      </c>
      <c r="O77" s="205">
        <f xml:space="preserve"> InpR!O$100</f>
        <v>0</v>
      </c>
      <c r="P77" s="205">
        <f xml:space="preserve"> InpR!P$100</f>
        <v>0</v>
      </c>
      <c r="Q77" s="205">
        <f xml:space="preserve"> InpR!Q$100</f>
        <v>0</v>
      </c>
      <c r="R77" s="205">
        <f xml:space="preserve"> InpR!R$100</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E81" s="138"/>
      <c r="F81" s="138"/>
      <c r="G81" s="138"/>
      <c r="H81" s="138"/>
    </row>
    <row r="82" spans="1:18" s="200" customFormat="1" x14ac:dyDescent="0.35">
      <c r="A82" s="196"/>
      <c r="B82" s="197"/>
      <c r="C82" s="198"/>
      <c r="D82" s="199"/>
      <c r="E82" s="250" t="str">
        <f>InpR!$E$93</f>
        <v>RCV - CPI(H) + RPI wedge initial balance - nominal - WWN</v>
      </c>
      <c r="F82" s="250">
        <f>InpR!$F$93</f>
        <v>0</v>
      </c>
      <c r="G82" s="250" t="str">
        <f>InpR!$G$93</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InpR!E$107</f>
        <v>WACC on RCV - CPI(H) + RPI wedge bf and additions - WWN</v>
      </c>
      <c r="F96" s="205">
        <f xml:space="preserve"> InpR!F$107</f>
        <v>0</v>
      </c>
      <c r="G96" s="223" t="str">
        <f xml:space="preserve"> InpR!G$107</f>
        <v>%</v>
      </c>
      <c r="H96" s="205">
        <f xml:space="preserve"> InpR!H$107</f>
        <v>0</v>
      </c>
      <c r="I96" s="205">
        <f xml:space="preserve"> InpR!I$107</f>
        <v>0</v>
      </c>
      <c r="J96" s="205">
        <f xml:space="preserve"> InpR!J$107</f>
        <v>0</v>
      </c>
      <c r="K96" s="205">
        <f xml:space="preserve"> InpR!K$107</f>
        <v>0</v>
      </c>
      <c r="L96" s="205">
        <f xml:space="preserve"> InpR!L$107</f>
        <v>0</v>
      </c>
      <c r="M96" s="205">
        <f xml:space="preserve"> InpR!M$107</f>
        <v>1.920357193840716E-2</v>
      </c>
      <c r="N96" s="205">
        <f xml:space="preserve"> InpR!N$107</f>
        <v>1.920357193840716E-2</v>
      </c>
      <c r="O96" s="205">
        <f xml:space="preserve"> InpR!O$107</f>
        <v>1.920357193840716E-2</v>
      </c>
      <c r="P96" s="205">
        <f xml:space="preserve"> InpR!P$107</f>
        <v>1.920357193840716E-2</v>
      </c>
      <c r="Q96" s="205">
        <f xml:space="preserve"> InpR!Q$107</f>
        <v>1.920357193840716E-2</v>
      </c>
      <c r="R96" s="205">
        <f xml:space="preserve"> InpR!R$107</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35">
      <c r="E99" s="7" t="s">
        <v>526</v>
      </c>
      <c r="F99" s="244"/>
      <c r="G99" s="184" t="s">
        <v>295</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35">
      <c r="E108" s="7" t="s">
        <v>529</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35">
      <c r="A116" s="180"/>
      <c r="B116" s="181"/>
      <c r="C116" s="182"/>
      <c r="D116" s="183"/>
      <c r="E116" s="7" t="s">
        <v>532</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0</v>
      </c>
      <c r="N128" s="342">
        <f t="shared" si="58"/>
        <v>0</v>
      </c>
      <c r="O128" s="342">
        <f t="shared" si="58"/>
        <v>0</v>
      </c>
      <c r="P128" s="342">
        <f t="shared" si="58"/>
        <v>0</v>
      </c>
      <c r="Q128" s="342">
        <f t="shared" si="58"/>
        <v>0</v>
      </c>
      <c r="R128" s="342">
        <f t="shared" si="58"/>
        <v>0</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35">
      <c r="A132" s="201"/>
      <c r="B132" s="202"/>
      <c r="C132" s="203"/>
      <c r="D132" s="204"/>
      <c r="E132" s="37" t="str">
        <f xml:space="preserve"> InpR!E$100</f>
        <v>Run-off rate - CPI(H) + RPI wedge - active - WWN</v>
      </c>
      <c r="F132" s="205">
        <f xml:space="preserve"> InpR!F$100</f>
        <v>0</v>
      </c>
      <c r="G132" s="223" t="str">
        <f xml:space="preserve"> InpR!G$100</f>
        <v>%</v>
      </c>
      <c r="H132" s="205">
        <f xml:space="preserve"> InpR!H$100</f>
        <v>0</v>
      </c>
      <c r="I132" s="205">
        <f xml:space="preserve"> InpR!I$100</f>
        <v>0</v>
      </c>
      <c r="J132" s="205">
        <f xml:space="preserve"> InpR!J$100</f>
        <v>0</v>
      </c>
      <c r="K132" s="205">
        <f xml:space="preserve"> InpR!K$100</f>
        <v>0</v>
      </c>
      <c r="L132" s="205">
        <f xml:space="preserve"> InpR!L$100</f>
        <v>0</v>
      </c>
      <c r="M132" s="205">
        <f xml:space="preserve"> InpR!M$100</f>
        <v>0</v>
      </c>
      <c r="N132" s="205">
        <f xml:space="preserve"> InpR!N$100</f>
        <v>0</v>
      </c>
      <c r="O132" s="205">
        <f xml:space="preserve"> InpR!O$100</f>
        <v>0</v>
      </c>
      <c r="P132" s="205">
        <f xml:space="preserve"> InpR!P$100</f>
        <v>0</v>
      </c>
      <c r="Q132" s="205">
        <f xml:space="preserve"> InpR!Q$100</f>
        <v>0</v>
      </c>
      <c r="R132" s="205">
        <f xml:space="preserve"> InpR!R$100</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0</v>
      </c>
      <c r="N133" s="342">
        <f t="shared" si="62"/>
        <v>0</v>
      </c>
      <c r="O133" s="342">
        <f t="shared" si="62"/>
        <v>0</v>
      </c>
      <c r="P133" s="342">
        <f t="shared" si="62"/>
        <v>0</v>
      </c>
      <c r="Q133" s="342">
        <f t="shared" si="62"/>
        <v>0</v>
      </c>
      <c r="R133" s="342">
        <f t="shared" si="62"/>
        <v>0</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0</v>
      </c>
      <c r="N135" s="246">
        <f t="shared" ref="N135:R135" si="65" xml:space="preserve"> (N133+N134) * N132</f>
        <v>0</v>
      </c>
      <c r="O135" s="246">
        <f t="shared" si="65"/>
        <v>0</v>
      </c>
      <c r="P135" s="246">
        <f t="shared" si="65"/>
        <v>0</v>
      </c>
      <c r="Q135" s="246">
        <f t="shared" si="65"/>
        <v>0</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E136" s="138"/>
      <c r="F136" s="138"/>
      <c r="G136" s="138"/>
      <c r="H136" s="138"/>
    </row>
    <row r="137" spans="1:16383" s="200" customFormat="1" x14ac:dyDescent="0.35">
      <c r="A137" s="196"/>
      <c r="B137" s="197"/>
      <c r="C137" s="198"/>
      <c r="D137" s="199"/>
      <c r="E137" s="250" t="str">
        <f>InpR!$E$93</f>
        <v>RCV - CPI(H) + RPI wedge initial balance - nominal - WWN</v>
      </c>
      <c r="F137" s="250">
        <f>InpR!$F$93</f>
        <v>0</v>
      </c>
      <c r="G137" s="250" t="str">
        <f>InpR!$G$93</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0</v>
      </c>
      <c r="N140" s="242">
        <f t="shared" ref="N140" si="70" xml:space="preserve"> M143</f>
        <v>0</v>
      </c>
      <c r="O140" s="242">
        <f t="shared" ref="O140" si="71" xml:space="preserve"> N143</f>
        <v>0</v>
      </c>
      <c r="P140" s="242">
        <f t="shared" ref="P140" si="72" xml:space="preserve"> O143</f>
        <v>0</v>
      </c>
      <c r="Q140" s="242">
        <f t="shared" ref="Q140" si="73" xml:space="preserve"> P143</f>
        <v>0</v>
      </c>
      <c r="R140" s="242">
        <f t="shared" ref="R140" si="74" xml:space="preserve"> Q143</f>
        <v>0</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v>
      </c>
      <c r="N141" s="242">
        <f t="shared" si="75"/>
        <v>0</v>
      </c>
      <c r="O141" s="242">
        <f t="shared" si="75"/>
        <v>0</v>
      </c>
      <c r="P141" s="242">
        <f t="shared" si="75"/>
        <v>0</v>
      </c>
      <c r="Q141" s="242">
        <f t="shared" si="75"/>
        <v>0</v>
      </c>
      <c r="R141" s="242">
        <f t="shared" si="75"/>
        <v>0</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0</v>
      </c>
      <c r="N142" s="242">
        <f t="shared" si="76"/>
        <v>0</v>
      </c>
      <c r="O142" s="242">
        <f t="shared" si="76"/>
        <v>0</v>
      </c>
      <c r="P142" s="242">
        <f t="shared" si="76"/>
        <v>0</v>
      </c>
      <c r="Q142" s="242">
        <f t="shared" si="76"/>
        <v>0</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0</v>
      </c>
      <c r="M143" s="243">
        <f t="shared" ref="M143:R143" si="78" xml:space="preserve"> IF( M138 = 1, $F137, M140 + M141 - M142)</f>
        <v>0</v>
      </c>
      <c r="N143" s="243">
        <f t="shared" si="78"/>
        <v>0</v>
      </c>
      <c r="O143" s="243">
        <f t="shared" si="78"/>
        <v>0</v>
      </c>
      <c r="P143" s="243">
        <f t="shared" si="78"/>
        <v>0</v>
      </c>
      <c r="Q143" s="243">
        <f t="shared" si="78"/>
        <v>0</v>
      </c>
      <c r="R143" s="243">
        <f t="shared" si="78"/>
        <v>0</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0</v>
      </c>
      <c r="N145" s="185">
        <f t="shared" si="79"/>
        <v>0</v>
      </c>
      <c r="O145" s="185">
        <f t="shared" si="79"/>
        <v>0</v>
      </c>
      <c r="P145" s="185">
        <f t="shared" si="79"/>
        <v>0</v>
      </c>
      <c r="Q145" s="185">
        <f t="shared" si="79"/>
        <v>0</v>
      </c>
      <c r="R145" s="185">
        <f t="shared" si="79"/>
        <v>0</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v>
      </c>
      <c r="N146" s="185">
        <f t="shared" si="80"/>
        <v>0</v>
      </c>
      <c r="O146" s="185">
        <f t="shared" si="80"/>
        <v>0</v>
      </c>
      <c r="P146" s="185">
        <f t="shared" si="80"/>
        <v>0</v>
      </c>
      <c r="Q146" s="185">
        <f t="shared" si="80"/>
        <v>0</v>
      </c>
      <c r="R146" s="185">
        <f t="shared" si="80"/>
        <v>0</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0</v>
      </c>
      <c r="M147" s="185">
        <f t="shared" si="81"/>
        <v>0</v>
      </c>
      <c r="N147" s="185">
        <f t="shared" si="81"/>
        <v>0</v>
      </c>
      <c r="O147" s="185">
        <f t="shared" si="81"/>
        <v>0</v>
      </c>
      <c r="P147" s="185">
        <f t="shared" si="81"/>
        <v>0</v>
      </c>
      <c r="Q147" s="185">
        <f t="shared" si="81"/>
        <v>0</v>
      </c>
      <c r="R147" s="185">
        <f t="shared" si="81"/>
        <v>0</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0</v>
      </c>
      <c r="M148" s="185">
        <f xml:space="preserve"> ( (M145+M146) + M147) / 2</f>
        <v>0</v>
      </c>
      <c r="N148" s="185">
        <f t="shared" ref="N148:R148" si="83" xml:space="preserve"> ( (N145+N146) + N147) / 2</f>
        <v>0</v>
      </c>
      <c r="O148" s="185">
        <f t="shared" si="83"/>
        <v>0</v>
      </c>
      <c r="P148" s="185">
        <f t="shared" si="83"/>
        <v>0</v>
      </c>
      <c r="Q148" s="185">
        <f t="shared" si="83"/>
        <v>0</v>
      </c>
      <c r="R148" s="185">
        <f t="shared" si="83"/>
        <v>0</v>
      </c>
    </row>
    <row r="150" spans="1:18" s="205" customFormat="1" x14ac:dyDescent="0.35">
      <c r="A150" s="201"/>
      <c r="B150" s="202"/>
      <c r="C150" s="203"/>
      <c r="D150" s="204"/>
      <c r="E150" s="205" t="str">
        <f xml:space="preserve"> InpR!E$107</f>
        <v>WACC on RCV - CPI(H) + RPI wedge bf and additions - WWN</v>
      </c>
      <c r="F150" s="205">
        <f xml:space="preserve"> InpR!F$107</f>
        <v>0</v>
      </c>
      <c r="G150" s="223" t="str">
        <f xml:space="preserve"> InpR!G$107</f>
        <v>%</v>
      </c>
      <c r="H150" s="205">
        <f xml:space="preserve"> InpR!H$107</f>
        <v>0</v>
      </c>
      <c r="I150" s="205">
        <f xml:space="preserve"> InpR!I$107</f>
        <v>0</v>
      </c>
      <c r="J150" s="205">
        <f xml:space="preserve"> InpR!J$107</f>
        <v>0</v>
      </c>
      <c r="K150" s="205">
        <f xml:space="preserve"> InpR!K$107</f>
        <v>0</v>
      </c>
      <c r="L150" s="205">
        <f xml:space="preserve"> InpR!L$107</f>
        <v>0</v>
      </c>
      <c r="M150" s="205">
        <f xml:space="preserve"> InpR!M$107</f>
        <v>1.920357193840716E-2</v>
      </c>
      <c r="N150" s="205">
        <f xml:space="preserve"> InpR!N$107</f>
        <v>1.920357193840716E-2</v>
      </c>
      <c r="O150" s="205">
        <f xml:space="preserve"> InpR!O$107</f>
        <v>1.920357193840716E-2</v>
      </c>
      <c r="P150" s="205">
        <f xml:space="preserve"> InpR!P$107</f>
        <v>1.920357193840716E-2</v>
      </c>
      <c r="Q150" s="205">
        <f xml:space="preserve"> InpR!Q$107</f>
        <v>1.920357193840716E-2</v>
      </c>
      <c r="R150" s="205">
        <f xml:space="preserve"> InpR!R$107</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0</v>
      </c>
      <c r="M152" s="185">
        <f t="shared" si="84"/>
        <v>0</v>
      </c>
      <c r="N152" s="185">
        <f t="shared" si="84"/>
        <v>0</v>
      </c>
      <c r="O152" s="185">
        <f t="shared" si="84"/>
        <v>0</v>
      </c>
      <c r="P152" s="185">
        <f t="shared" si="84"/>
        <v>0</v>
      </c>
      <c r="Q152" s="185">
        <f t="shared" si="84"/>
        <v>0</v>
      </c>
      <c r="R152" s="185">
        <f t="shared" si="84"/>
        <v>0</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v>
      </c>
      <c r="N153" s="246">
        <f t="shared" si="86"/>
        <v>0</v>
      </c>
      <c r="O153" s="246">
        <f t="shared" si="86"/>
        <v>0</v>
      </c>
      <c r="P153" s="246">
        <f t="shared" si="86"/>
        <v>0</v>
      </c>
      <c r="Q153" s="246">
        <f t="shared" si="86"/>
        <v>0</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0</v>
      </c>
      <c r="N155" s="185">
        <f t="shared" si="87"/>
        <v>0</v>
      </c>
      <c r="O155" s="185">
        <f t="shared" si="87"/>
        <v>0</v>
      </c>
      <c r="P155" s="185">
        <f t="shared" si="87"/>
        <v>0</v>
      </c>
      <c r="Q155" s="185">
        <f t="shared" si="87"/>
        <v>0</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v>
      </c>
      <c r="N156" s="185">
        <f t="shared" si="88"/>
        <v>0</v>
      </c>
      <c r="O156" s="185">
        <f t="shared" si="88"/>
        <v>0</v>
      </c>
      <c r="P156" s="185">
        <f t="shared" si="88"/>
        <v>0</v>
      </c>
      <c r="Q156" s="185">
        <f t="shared" si="88"/>
        <v>0</v>
      </c>
      <c r="R156" s="185">
        <f t="shared" si="88"/>
        <v>0</v>
      </c>
    </row>
    <row r="157" spans="1:18" x14ac:dyDescent="0.35">
      <c r="C157" s="276"/>
      <c r="E157" s="7" t="s">
        <v>544</v>
      </c>
      <c r="F157" s="244"/>
      <c r="G157" s="184" t="str">
        <f t="shared" ref="G157" si="89">G$270</f>
        <v>£m</v>
      </c>
      <c r="H157" s="244">
        <f>SUM(J157:R157)</f>
        <v>0</v>
      </c>
      <c r="I157" s="244"/>
      <c r="J157" s="244">
        <f t="shared" ref="J157:K157" si="90">SUM(J155:J156)</f>
        <v>0</v>
      </c>
      <c r="K157" s="244">
        <f t="shared" si="90"/>
        <v>0</v>
      </c>
      <c r="L157" s="244">
        <f>SUM(L155:L156)</f>
        <v>0</v>
      </c>
      <c r="M157" s="244">
        <f t="shared" ref="M157:R157" si="91">SUM(M155:M156)</f>
        <v>0</v>
      </c>
      <c r="N157" s="244">
        <f t="shared" si="91"/>
        <v>0</v>
      </c>
      <c r="O157" s="244">
        <f t="shared" si="91"/>
        <v>0</v>
      </c>
      <c r="P157" s="244">
        <f t="shared" si="91"/>
        <v>0</v>
      </c>
      <c r="Q157" s="244">
        <f t="shared" si="91"/>
        <v>0</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0</v>
      </c>
      <c r="I159" s="244">
        <f t="shared" si="92"/>
        <v>0</v>
      </c>
      <c r="J159" s="244">
        <f t="shared" si="92"/>
        <v>0</v>
      </c>
      <c r="K159" s="244">
        <f t="shared" si="92"/>
        <v>0</v>
      </c>
      <c r="L159" s="244">
        <f t="shared" si="92"/>
        <v>0</v>
      </c>
      <c r="M159" s="244">
        <f t="shared" si="92"/>
        <v>0</v>
      </c>
      <c r="N159" s="244">
        <f t="shared" si="92"/>
        <v>0</v>
      </c>
      <c r="O159" s="244">
        <f t="shared" si="92"/>
        <v>0</v>
      </c>
      <c r="P159" s="244">
        <f t="shared" si="92"/>
        <v>0</v>
      </c>
      <c r="Q159" s="244">
        <f t="shared" si="92"/>
        <v>0</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0</v>
      </c>
      <c r="I160" s="184">
        <f t="shared" si="93"/>
        <v>0</v>
      </c>
      <c r="J160" s="184">
        <f t="shared" si="93"/>
        <v>0</v>
      </c>
      <c r="K160" s="184">
        <f t="shared" si="93"/>
        <v>0</v>
      </c>
      <c r="L160" s="184">
        <f t="shared" si="93"/>
        <v>0</v>
      </c>
      <c r="M160" s="184">
        <f t="shared" si="93"/>
        <v>0</v>
      </c>
      <c r="N160" s="184">
        <f t="shared" si="93"/>
        <v>0</v>
      </c>
      <c r="O160" s="184">
        <f t="shared" si="93"/>
        <v>0</v>
      </c>
      <c r="P160" s="184">
        <f t="shared" si="93"/>
        <v>0</v>
      </c>
      <c r="Q160" s="184">
        <f t="shared" si="93"/>
        <v>0</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0</v>
      </c>
      <c r="J161" s="185">
        <f t="shared" ref="J161:K161" si="95">J160-J159</f>
        <v>0</v>
      </c>
      <c r="K161" s="185">
        <f t="shared" si="95"/>
        <v>0</v>
      </c>
      <c r="L161" s="185">
        <f>L160-L159</f>
        <v>0</v>
      </c>
      <c r="M161" s="185">
        <f>M160-M159</f>
        <v>0</v>
      </c>
      <c r="N161" s="185">
        <f t="shared" ref="N161:R161" si="96">N160-N159</f>
        <v>0</v>
      </c>
      <c r="O161" s="185">
        <f t="shared" si="96"/>
        <v>0</v>
      </c>
      <c r="P161" s="185">
        <f t="shared" si="96"/>
        <v>0</v>
      </c>
      <c r="Q161" s="185">
        <f t="shared" si="96"/>
        <v>0</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0</v>
      </c>
      <c r="I163" s="185">
        <f t="shared" si="97"/>
        <v>0</v>
      </c>
      <c r="J163" s="185">
        <f t="shared" si="97"/>
        <v>0</v>
      </c>
      <c r="K163" s="185">
        <f t="shared" si="97"/>
        <v>0</v>
      </c>
      <c r="L163" s="185">
        <f t="shared" si="97"/>
        <v>0</v>
      </c>
      <c r="M163" s="185">
        <f t="shared" si="97"/>
        <v>0</v>
      </c>
      <c r="N163" s="185">
        <f t="shared" si="97"/>
        <v>0</v>
      </c>
      <c r="O163" s="185">
        <f t="shared" si="97"/>
        <v>0</v>
      </c>
      <c r="P163" s="185">
        <f t="shared" si="97"/>
        <v>0</v>
      </c>
      <c r="Q163" s="185">
        <f t="shared" si="97"/>
        <v>0</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0</v>
      </c>
      <c r="I164" s="248">
        <f t="shared" si="98"/>
        <v>0</v>
      </c>
      <c r="J164" s="248">
        <f t="shared" si="98"/>
        <v>0</v>
      </c>
      <c r="K164" s="248">
        <f t="shared" si="98"/>
        <v>0</v>
      </c>
      <c r="L164" s="248">
        <f t="shared" si="98"/>
        <v>0</v>
      </c>
      <c r="M164" s="248">
        <f t="shared" si="98"/>
        <v>0</v>
      </c>
      <c r="N164" s="248">
        <f t="shared" si="98"/>
        <v>0</v>
      </c>
      <c r="O164" s="248">
        <f t="shared" si="98"/>
        <v>0</v>
      </c>
      <c r="P164" s="248">
        <f t="shared" si="98"/>
        <v>0</v>
      </c>
      <c r="Q164" s="248">
        <f t="shared" si="98"/>
        <v>0</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0</v>
      </c>
      <c r="M169" s="185">
        <f t="shared" si="101"/>
        <v>0</v>
      </c>
      <c r="N169" s="185">
        <f t="shared" si="101"/>
        <v>0</v>
      </c>
      <c r="O169" s="185">
        <f t="shared" si="101"/>
        <v>0</v>
      </c>
      <c r="P169" s="185">
        <f t="shared" si="101"/>
        <v>0</v>
      </c>
      <c r="Q169" s="185">
        <f t="shared" si="101"/>
        <v>0</v>
      </c>
      <c r="R169" s="185">
        <f t="shared" si="101"/>
        <v>0</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0</v>
      </c>
      <c r="M170" s="185">
        <f t="shared" si="102"/>
        <v>0</v>
      </c>
      <c r="N170" s="185">
        <f t="shared" si="102"/>
        <v>0</v>
      </c>
      <c r="O170" s="185">
        <f t="shared" si="102"/>
        <v>0</v>
      </c>
      <c r="P170" s="185">
        <f t="shared" si="102"/>
        <v>0</v>
      </c>
      <c r="Q170" s="185">
        <f t="shared" si="102"/>
        <v>0</v>
      </c>
      <c r="R170" s="185">
        <f t="shared" si="102"/>
        <v>0</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0</v>
      </c>
      <c r="M172" s="184">
        <f t="shared" si="103"/>
        <v>0</v>
      </c>
      <c r="N172" s="184">
        <f t="shared" si="103"/>
        <v>0</v>
      </c>
      <c r="O172" s="184">
        <f t="shared" si="103"/>
        <v>0</v>
      </c>
      <c r="P172" s="184">
        <f t="shared" si="103"/>
        <v>0</v>
      </c>
      <c r="Q172" s="184">
        <f t="shared" si="103"/>
        <v>0</v>
      </c>
      <c r="R172" s="184">
        <f t="shared" si="103"/>
        <v>0</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0</v>
      </c>
      <c r="M173" s="184">
        <f t="shared" si="104"/>
        <v>0</v>
      </c>
      <c r="N173" s="184">
        <f t="shared" si="104"/>
        <v>0</v>
      </c>
      <c r="O173" s="184">
        <f t="shared" si="104"/>
        <v>0</v>
      </c>
      <c r="P173" s="184">
        <f t="shared" si="104"/>
        <v>0</v>
      </c>
      <c r="Q173" s="184">
        <f t="shared" si="104"/>
        <v>0</v>
      </c>
      <c r="R173" s="184">
        <f t="shared" si="104"/>
        <v>0</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v>
      </c>
      <c r="N174" s="185">
        <f t="shared" si="105"/>
        <v>0</v>
      </c>
      <c r="O174" s="185">
        <f t="shared" si="105"/>
        <v>0</v>
      </c>
      <c r="P174" s="185">
        <f t="shared" si="105"/>
        <v>0</v>
      </c>
      <c r="Q174" s="185">
        <f t="shared" si="105"/>
        <v>0</v>
      </c>
      <c r="R174" s="185">
        <f t="shared" si="105"/>
        <v>0</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v>
      </c>
      <c r="N176" s="185">
        <f t="shared" si="106"/>
        <v>0</v>
      </c>
      <c r="O176" s="185">
        <f t="shared" si="106"/>
        <v>0</v>
      </c>
      <c r="P176" s="185">
        <f t="shared" si="106"/>
        <v>0</v>
      </c>
      <c r="Q176" s="185">
        <f t="shared" si="106"/>
        <v>0</v>
      </c>
      <c r="R176" s="185">
        <f t="shared" si="106"/>
        <v>0</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600</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0</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0</v>
      </c>
      <c r="N182" s="184">
        <f t="shared" si="109"/>
        <v>0</v>
      </c>
      <c r="O182" s="184">
        <f t="shared" si="109"/>
        <v>0</v>
      </c>
      <c r="P182" s="184">
        <f t="shared" si="109"/>
        <v>0</v>
      </c>
      <c r="Q182" s="184">
        <f t="shared" si="109"/>
        <v>0</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v>
      </c>
      <c r="N183" s="184">
        <f t="shared" si="110"/>
        <v>0</v>
      </c>
      <c r="O183" s="184">
        <f t="shared" si="110"/>
        <v>0</v>
      </c>
      <c r="P183" s="184">
        <f t="shared" si="110"/>
        <v>0</v>
      </c>
      <c r="Q183" s="184">
        <f t="shared" si="110"/>
        <v>0</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0</v>
      </c>
      <c r="I184" s="184">
        <f t="shared" si="111"/>
        <v>0</v>
      </c>
      <c r="J184" s="184">
        <f t="shared" si="111"/>
        <v>0</v>
      </c>
      <c r="K184" s="184">
        <f t="shared" si="111"/>
        <v>0</v>
      </c>
      <c r="L184" s="184">
        <f t="shared" si="111"/>
        <v>0</v>
      </c>
      <c r="M184" s="184">
        <f t="shared" si="111"/>
        <v>0</v>
      </c>
      <c r="N184" s="184">
        <f t="shared" si="111"/>
        <v>0</v>
      </c>
      <c r="O184" s="184">
        <f t="shared" si="111"/>
        <v>0</v>
      </c>
      <c r="P184" s="184">
        <f t="shared" si="111"/>
        <v>0</v>
      </c>
      <c r="Q184" s="184">
        <f t="shared" si="111"/>
        <v>0</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0</v>
      </c>
      <c r="N185" s="184">
        <f t="shared" si="112"/>
        <v>0</v>
      </c>
      <c r="O185" s="184">
        <f t="shared" si="112"/>
        <v>0</v>
      </c>
      <c r="P185" s="184">
        <f t="shared" si="112"/>
        <v>0</v>
      </c>
      <c r="Q185" s="184">
        <f t="shared" si="112"/>
        <v>0</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v>
      </c>
      <c r="N186" s="184">
        <f t="shared" si="113"/>
        <v>0</v>
      </c>
      <c r="O186" s="184">
        <f t="shared" si="113"/>
        <v>0</v>
      </c>
      <c r="P186" s="184">
        <f t="shared" si="113"/>
        <v>0</v>
      </c>
      <c r="Q186" s="184">
        <f t="shared" si="113"/>
        <v>0</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0</v>
      </c>
      <c r="I187" s="184">
        <f t="shared" si="114"/>
        <v>0</v>
      </c>
      <c r="J187" s="184">
        <f t="shared" si="114"/>
        <v>0</v>
      </c>
      <c r="K187" s="184">
        <f t="shared" si="114"/>
        <v>0</v>
      </c>
      <c r="L187" s="184">
        <f t="shared" si="114"/>
        <v>0</v>
      </c>
      <c r="M187" s="184">
        <f t="shared" si="114"/>
        <v>0</v>
      </c>
      <c r="N187" s="184">
        <f t="shared" si="114"/>
        <v>0</v>
      </c>
      <c r="O187" s="184">
        <f t="shared" si="114"/>
        <v>0</v>
      </c>
      <c r="P187" s="184">
        <f t="shared" si="114"/>
        <v>0</v>
      </c>
      <c r="Q187" s="184">
        <f t="shared" si="114"/>
        <v>0</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0</v>
      </c>
      <c r="I189" s="184"/>
      <c r="J189" s="184">
        <f t="shared" ref="J189:R189" si="118" xml:space="preserve"> IF(J$279 = 0, 0, J182 / J$279)</f>
        <v>0</v>
      </c>
      <c r="K189" s="184">
        <f t="shared" si="118"/>
        <v>0</v>
      </c>
      <c r="L189" s="184">
        <f t="shared" si="118"/>
        <v>0</v>
      </c>
      <c r="M189" s="185">
        <f t="shared" si="118"/>
        <v>0</v>
      </c>
      <c r="N189" s="184">
        <f t="shared" si="118"/>
        <v>0</v>
      </c>
      <c r="O189" s="184">
        <f t="shared" si="118"/>
        <v>0</v>
      </c>
      <c r="P189" s="184">
        <f t="shared" si="118"/>
        <v>0</v>
      </c>
      <c r="Q189" s="184">
        <f t="shared" si="118"/>
        <v>0</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0</v>
      </c>
      <c r="I190" s="184"/>
      <c r="J190" s="184">
        <f t="shared" ref="J190:R190" si="119" xml:space="preserve"> IF(J$279 = 0, 0, J183 / J$279)</f>
        <v>0</v>
      </c>
      <c r="K190" s="184">
        <f t="shared" si="119"/>
        <v>0</v>
      </c>
      <c r="L190" s="184">
        <f t="shared" si="119"/>
        <v>0</v>
      </c>
      <c r="M190" s="185">
        <f t="shared" si="119"/>
        <v>0</v>
      </c>
      <c r="N190" s="184">
        <f t="shared" si="119"/>
        <v>0</v>
      </c>
      <c r="O190" s="184">
        <f t="shared" si="119"/>
        <v>0</v>
      </c>
      <c r="P190" s="184">
        <f t="shared" si="119"/>
        <v>0</v>
      </c>
      <c r="Q190" s="184">
        <f t="shared" si="119"/>
        <v>0</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0</v>
      </c>
      <c r="I191" s="184"/>
      <c r="J191" s="184">
        <f t="shared" ref="J191:R191" si="120" xml:space="preserve"> IF(J$279 = 0, 0, J184 / J$279)</f>
        <v>0</v>
      </c>
      <c r="K191" s="184">
        <f t="shared" si="120"/>
        <v>0</v>
      </c>
      <c r="L191" s="184">
        <f t="shared" si="120"/>
        <v>0</v>
      </c>
      <c r="M191" s="185">
        <f t="shared" si="120"/>
        <v>0</v>
      </c>
      <c r="N191" s="184">
        <f t="shared" si="120"/>
        <v>0</v>
      </c>
      <c r="O191" s="184">
        <f t="shared" si="120"/>
        <v>0</v>
      </c>
      <c r="P191" s="184">
        <f t="shared" si="120"/>
        <v>0</v>
      </c>
      <c r="Q191" s="184">
        <f t="shared" si="120"/>
        <v>0</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0</v>
      </c>
      <c r="I192" s="184"/>
      <c r="J192" s="184">
        <f t="shared" ref="J192:R192" si="121" xml:space="preserve"> IF(J$279 = 0, 0, J185 / J$279)</f>
        <v>0</v>
      </c>
      <c r="K192" s="184">
        <f t="shared" si="121"/>
        <v>0</v>
      </c>
      <c r="L192" s="184">
        <f t="shared" si="121"/>
        <v>0</v>
      </c>
      <c r="M192" s="185">
        <f t="shared" si="121"/>
        <v>0</v>
      </c>
      <c r="N192" s="184">
        <f t="shared" si="121"/>
        <v>0</v>
      </c>
      <c r="O192" s="184">
        <f t="shared" si="121"/>
        <v>0</v>
      </c>
      <c r="P192" s="184">
        <f t="shared" si="121"/>
        <v>0</v>
      </c>
      <c r="Q192" s="184">
        <f t="shared" si="121"/>
        <v>0</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0</v>
      </c>
      <c r="I193" s="184"/>
      <c r="J193" s="184">
        <f t="shared" ref="J193:R193" si="122" xml:space="preserve"> IF(J$279 = 0, 0, J186 / J$279)</f>
        <v>0</v>
      </c>
      <c r="K193" s="184">
        <f t="shared" si="122"/>
        <v>0</v>
      </c>
      <c r="L193" s="184">
        <f t="shared" si="122"/>
        <v>0</v>
      </c>
      <c r="M193" s="185">
        <f t="shared" si="122"/>
        <v>0</v>
      </c>
      <c r="N193" s="184">
        <f t="shared" si="122"/>
        <v>0</v>
      </c>
      <c r="O193" s="184">
        <f t="shared" si="122"/>
        <v>0</v>
      </c>
      <c r="P193" s="184">
        <f t="shared" si="122"/>
        <v>0</v>
      </c>
      <c r="Q193" s="184">
        <f t="shared" si="122"/>
        <v>0</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0</v>
      </c>
      <c r="I194" s="184"/>
      <c r="J194" s="184">
        <f t="shared" ref="J194:R194" si="123" xml:space="preserve"> IF(J$279 = 0, 0, J187 / J$279)</f>
        <v>0</v>
      </c>
      <c r="K194" s="184">
        <f t="shared" si="123"/>
        <v>0</v>
      </c>
      <c r="L194" s="184">
        <f t="shared" si="123"/>
        <v>0</v>
      </c>
      <c r="M194" s="185">
        <f t="shared" si="123"/>
        <v>0</v>
      </c>
      <c r="N194" s="184">
        <f t="shared" si="123"/>
        <v>0</v>
      </c>
      <c r="O194" s="184">
        <f t="shared" si="123"/>
        <v>0</v>
      </c>
      <c r="P194" s="184">
        <f t="shared" si="123"/>
        <v>0</v>
      </c>
      <c r="Q194" s="184">
        <f t="shared" si="123"/>
        <v>0</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0</v>
      </c>
      <c r="I196" s="184">
        <f t="shared" si="124"/>
        <v>0</v>
      </c>
      <c r="J196" s="184">
        <f t="shared" si="124"/>
        <v>0</v>
      </c>
      <c r="K196" s="184">
        <f t="shared" si="124"/>
        <v>0</v>
      </c>
      <c r="L196" s="184">
        <f t="shared" si="124"/>
        <v>0</v>
      </c>
      <c r="M196" s="185">
        <f t="shared" si="124"/>
        <v>0</v>
      </c>
      <c r="N196" s="184">
        <f t="shared" si="124"/>
        <v>0</v>
      </c>
      <c r="O196" s="184">
        <f t="shared" si="124"/>
        <v>0</v>
      </c>
      <c r="P196" s="184">
        <f t="shared" si="124"/>
        <v>0</v>
      </c>
      <c r="Q196" s="184">
        <f t="shared" si="124"/>
        <v>0</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0</v>
      </c>
      <c r="I197" s="184">
        <f t="shared" si="125"/>
        <v>0</v>
      </c>
      <c r="J197" s="184">
        <f t="shared" si="125"/>
        <v>0</v>
      </c>
      <c r="K197" s="184">
        <f t="shared" si="125"/>
        <v>0</v>
      </c>
      <c r="L197" s="184">
        <f t="shared" si="125"/>
        <v>0</v>
      </c>
      <c r="M197" s="185">
        <f t="shared" si="125"/>
        <v>0</v>
      </c>
      <c r="N197" s="184">
        <f t="shared" si="125"/>
        <v>0</v>
      </c>
      <c r="O197" s="184">
        <f t="shared" si="125"/>
        <v>0</v>
      </c>
      <c r="P197" s="184">
        <f t="shared" si="125"/>
        <v>0</v>
      </c>
      <c r="Q197" s="184">
        <f t="shared" si="125"/>
        <v>0</v>
      </c>
      <c r="R197" s="184">
        <f t="shared" si="125"/>
        <v>0</v>
      </c>
      <c r="S197" s="92"/>
      <c r="T197" s="92"/>
      <c r="U197" s="92"/>
      <c r="V197" s="92"/>
      <c r="W197" s="92"/>
      <c r="X197" s="92"/>
      <c r="Y197" s="92"/>
      <c r="Z197" s="92"/>
    </row>
    <row r="198" spans="1:26" x14ac:dyDescent="0.35">
      <c r="C198" s="276"/>
      <c r="E198" s="7" t="s">
        <v>553</v>
      </c>
      <c r="G198" s="7" t="s">
        <v>295</v>
      </c>
      <c r="H198" s="185">
        <f xml:space="preserve"> SUM(J198:R198)</f>
        <v>0</v>
      </c>
      <c r="I198" s="185"/>
      <c r="J198" s="184">
        <f t="shared" ref="J198:K198" si="126">J197-J196</f>
        <v>0</v>
      </c>
      <c r="K198" s="184">
        <f t="shared" si="126"/>
        <v>0</v>
      </c>
      <c r="L198" s="184">
        <f>L197-L196</f>
        <v>0</v>
      </c>
      <c r="M198" s="185">
        <f>M197-M196</f>
        <v>0</v>
      </c>
      <c r="N198" s="184">
        <f t="shared" ref="N198:R198" si="127">N197-N196</f>
        <v>0</v>
      </c>
      <c r="O198" s="184">
        <f t="shared" si="127"/>
        <v>0</v>
      </c>
      <c r="P198" s="184">
        <f t="shared" si="127"/>
        <v>0</v>
      </c>
      <c r="Q198" s="184">
        <f t="shared" si="127"/>
        <v>0</v>
      </c>
      <c r="R198" s="184">
        <f t="shared" si="127"/>
        <v>0</v>
      </c>
    </row>
    <row r="200" spans="1:26" x14ac:dyDescent="0.35">
      <c r="C200" s="276"/>
      <c r="E200" s="7" t="str">
        <f>E$190</f>
        <v>True up Nominal return- real</v>
      </c>
      <c r="F200" s="7">
        <f t="shared" ref="F200:R200" si="128">F$190</f>
        <v>0</v>
      </c>
      <c r="G200" s="7" t="str">
        <f t="shared" si="128"/>
        <v>£m</v>
      </c>
      <c r="H200" s="185">
        <f t="shared" si="128"/>
        <v>0</v>
      </c>
      <c r="I200" s="185">
        <f t="shared" si="128"/>
        <v>0</v>
      </c>
      <c r="J200" s="184">
        <f t="shared" si="128"/>
        <v>0</v>
      </c>
      <c r="K200" s="184">
        <f t="shared" si="128"/>
        <v>0</v>
      </c>
      <c r="L200" s="184">
        <f t="shared" si="128"/>
        <v>0</v>
      </c>
      <c r="M200" s="185">
        <f t="shared" si="128"/>
        <v>0</v>
      </c>
      <c r="N200" s="184">
        <f t="shared" si="128"/>
        <v>0</v>
      </c>
      <c r="O200" s="184">
        <f t="shared" si="128"/>
        <v>0</v>
      </c>
      <c r="P200" s="184">
        <f t="shared" si="128"/>
        <v>0</v>
      </c>
      <c r="Q200" s="184">
        <f t="shared" si="128"/>
        <v>0</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0</v>
      </c>
      <c r="I201" s="185">
        <f t="shared" si="129"/>
        <v>0</v>
      </c>
      <c r="J201" s="184">
        <f t="shared" si="129"/>
        <v>0</v>
      </c>
      <c r="K201" s="184">
        <f t="shared" si="129"/>
        <v>0</v>
      </c>
      <c r="L201" s="184">
        <f t="shared" si="129"/>
        <v>0</v>
      </c>
      <c r="M201" s="185">
        <f t="shared" si="129"/>
        <v>0</v>
      </c>
      <c r="N201" s="184">
        <f t="shared" si="129"/>
        <v>0</v>
      </c>
      <c r="O201" s="184">
        <f t="shared" si="129"/>
        <v>0</v>
      </c>
      <c r="P201" s="184">
        <f t="shared" si="129"/>
        <v>0</v>
      </c>
      <c r="Q201" s="184">
        <f t="shared" si="129"/>
        <v>0</v>
      </c>
      <c r="R201" s="184">
        <f t="shared" si="129"/>
        <v>0</v>
      </c>
    </row>
    <row r="202" spans="1:26" x14ac:dyDescent="0.35">
      <c r="C202" s="276"/>
      <c r="E202" s="7" t="s">
        <v>554</v>
      </c>
      <c r="G202" s="7" t="s">
        <v>295</v>
      </c>
      <c r="H202" s="185">
        <f xml:space="preserve"> SUM(J202:R202)</f>
        <v>0</v>
      </c>
      <c r="I202" s="185"/>
      <c r="J202" s="184">
        <f t="shared" ref="J202:K202" si="130">J201-J200</f>
        <v>0</v>
      </c>
      <c r="K202" s="184">
        <f t="shared" si="130"/>
        <v>0</v>
      </c>
      <c r="L202" s="184">
        <f>L201-L200</f>
        <v>0</v>
      </c>
      <c r="M202" s="185">
        <f>M201-M200</f>
        <v>0</v>
      </c>
      <c r="N202" s="184">
        <f t="shared" ref="N202" si="131">N201-N200</f>
        <v>0</v>
      </c>
      <c r="O202" s="184">
        <f>O201-O200</f>
        <v>0</v>
      </c>
      <c r="P202" s="184">
        <f t="shared" ref="P202:R202" si="132">P201-P200</f>
        <v>0</v>
      </c>
      <c r="Q202" s="184">
        <f t="shared" si="132"/>
        <v>0</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0</v>
      </c>
      <c r="I204" s="185">
        <f t="shared" si="133"/>
        <v>0</v>
      </c>
      <c r="J204" s="184">
        <f t="shared" si="133"/>
        <v>0</v>
      </c>
      <c r="K204" s="184">
        <f t="shared" si="133"/>
        <v>0</v>
      </c>
      <c r="L204" s="184">
        <f t="shared" si="133"/>
        <v>0</v>
      </c>
      <c r="M204" s="185">
        <f t="shared" si="133"/>
        <v>0</v>
      </c>
      <c r="N204" s="184">
        <f t="shared" si="133"/>
        <v>0</v>
      </c>
      <c r="O204" s="184">
        <f t="shared" si="133"/>
        <v>0</v>
      </c>
      <c r="P204" s="184">
        <f t="shared" si="133"/>
        <v>0</v>
      </c>
      <c r="Q204" s="184">
        <f t="shared" si="133"/>
        <v>0</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0</v>
      </c>
      <c r="I205" s="185">
        <f t="shared" si="134"/>
        <v>0</v>
      </c>
      <c r="J205" s="184">
        <f t="shared" si="134"/>
        <v>0</v>
      </c>
      <c r="K205" s="184">
        <f t="shared" si="134"/>
        <v>0</v>
      </c>
      <c r="L205" s="184">
        <f t="shared" si="134"/>
        <v>0</v>
      </c>
      <c r="M205" s="185">
        <f t="shared" si="134"/>
        <v>0</v>
      </c>
      <c r="N205" s="184">
        <f t="shared" si="134"/>
        <v>0</v>
      </c>
      <c r="O205" s="184">
        <f t="shared" si="134"/>
        <v>0</v>
      </c>
      <c r="P205" s="184">
        <f t="shared" si="134"/>
        <v>0</v>
      </c>
      <c r="Q205" s="184">
        <f t="shared" si="134"/>
        <v>0</v>
      </c>
      <c r="R205" s="184">
        <f t="shared" si="134"/>
        <v>0</v>
      </c>
    </row>
    <row r="206" spans="1:26" x14ac:dyDescent="0.35">
      <c r="C206" s="276"/>
      <c r="E206" s="7" t="s">
        <v>555</v>
      </c>
      <c r="G206" s="7" t="s">
        <v>295</v>
      </c>
      <c r="H206" s="185">
        <f xml:space="preserve"> SUM(J206:R206)</f>
        <v>0</v>
      </c>
      <c r="I206" s="185"/>
      <c r="J206" s="184">
        <f t="shared" ref="J206:K206" si="135">J205-J204</f>
        <v>0</v>
      </c>
      <c r="K206" s="184">
        <f t="shared" si="135"/>
        <v>0</v>
      </c>
      <c r="L206" s="184">
        <f>L205-L204</f>
        <v>0</v>
      </c>
      <c r="M206" s="185">
        <f>M205-M204</f>
        <v>0</v>
      </c>
      <c r="N206" s="184">
        <f t="shared" ref="N206:R206" si="136">N205-N204</f>
        <v>0</v>
      </c>
      <c r="O206" s="184">
        <f t="shared" si="136"/>
        <v>0</v>
      </c>
      <c r="P206" s="184">
        <f t="shared" si="136"/>
        <v>0</v>
      </c>
      <c r="Q206" s="184">
        <f t="shared" si="136"/>
        <v>0</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InpR!E$114</f>
        <v>WACC real on RCV - CPI(H) bf and additions - WWN</v>
      </c>
      <c r="F210" s="205">
        <f>InpR!F$114</f>
        <v>0</v>
      </c>
      <c r="G210" s="223" t="str">
        <f>InpR!G$114</f>
        <v>%</v>
      </c>
      <c r="H210" s="205">
        <f>InpR!H$114</f>
        <v>0</v>
      </c>
      <c r="I210" s="205">
        <f>InpR!I$114</f>
        <v>0</v>
      </c>
      <c r="J210" s="205">
        <f>InpR!J$114</f>
        <v>0</v>
      </c>
      <c r="K210" s="205">
        <f>InpR!K$114</f>
        <v>0</v>
      </c>
      <c r="L210" s="205">
        <f>InpR!L$114</f>
        <v>0</v>
      </c>
      <c r="M210" s="205">
        <f>InpR!M$114</f>
        <v>2.9195763820156317E-2</v>
      </c>
      <c r="N210" s="205">
        <f>InpR!N$114</f>
        <v>2.9195763820156317E-2</v>
      </c>
      <c r="O210" s="205">
        <f>InpR!O$114</f>
        <v>2.9195763820156317E-2</v>
      </c>
      <c r="P210" s="205">
        <f>InpR!P$114</f>
        <v>2.9195763820156317E-2</v>
      </c>
      <c r="Q210" s="205">
        <f>InpR!Q$114</f>
        <v>2.9195763820156317E-2</v>
      </c>
      <c r="R210" s="205">
        <f>InpR!R$114</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0</v>
      </c>
      <c r="I214" s="185">
        <f t="shared" si="138"/>
        <v>0</v>
      </c>
      <c r="J214" s="184">
        <f t="shared" si="138"/>
        <v>0</v>
      </c>
      <c r="K214" s="184">
        <f t="shared" si="138"/>
        <v>0</v>
      </c>
      <c r="L214" s="184">
        <f t="shared" si="138"/>
        <v>0</v>
      </c>
      <c r="M214" s="185">
        <f t="shared" si="138"/>
        <v>0</v>
      </c>
      <c r="N214" s="184">
        <f t="shared" si="138"/>
        <v>0</v>
      </c>
      <c r="O214" s="184">
        <f t="shared" si="138"/>
        <v>0</v>
      </c>
      <c r="P214" s="184">
        <f t="shared" si="138"/>
        <v>0</v>
      </c>
      <c r="Q214" s="184">
        <f t="shared" si="138"/>
        <v>0</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601</v>
      </c>
      <c r="G216" s="7" t="s">
        <v>295</v>
      </c>
      <c r="H216" s="185">
        <f xml:space="preserve"> SUM(J216:R216)</f>
        <v>0</v>
      </c>
      <c r="J216" s="185">
        <f xml:space="preserve"> J214 * J215</f>
        <v>0</v>
      </c>
      <c r="K216" s="185">
        <f t="shared" ref="K216:R216" si="140" xml:space="preserve"> K214 * K215</f>
        <v>0</v>
      </c>
      <c r="L216" s="185">
        <f t="shared" si="140"/>
        <v>0</v>
      </c>
      <c r="M216" s="185">
        <f t="shared" si="140"/>
        <v>0</v>
      </c>
      <c r="N216" s="185">
        <f t="shared" si="140"/>
        <v>0</v>
      </c>
      <c r="O216" s="185">
        <f t="shared" si="140"/>
        <v>0</v>
      </c>
      <c r="P216" s="185">
        <f t="shared" si="140"/>
        <v>0</v>
      </c>
      <c r="Q216" s="185">
        <f t="shared" si="140"/>
        <v>0</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v>
      </c>
      <c r="I219" s="247">
        <f t="shared" si="141"/>
        <v>0</v>
      </c>
      <c r="J219" s="184">
        <f t="shared" si="141"/>
        <v>0</v>
      </c>
      <c r="K219" s="184">
        <f t="shared" si="141"/>
        <v>0</v>
      </c>
      <c r="L219" s="184">
        <f t="shared" si="141"/>
        <v>0</v>
      </c>
      <c r="M219" s="185">
        <f t="shared" si="141"/>
        <v>0</v>
      </c>
      <c r="N219" s="184">
        <f t="shared" si="141"/>
        <v>0</v>
      </c>
      <c r="O219" s="184">
        <f t="shared" si="141"/>
        <v>0</v>
      </c>
      <c r="P219" s="184">
        <f t="shared" si="141"/>
        <v>0</v>
      </c>
      <c r="Q219" s="184">
        <f t="shared" si="141"/>
        <v>0</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602</v>
      </c>
      <c r="G221" s="7" t="s">
        <v>295</v>
      </c>
      <c r="H221" s="185">
        <f xml:space="preserve"> SUM(J221:R221)</f>
        <v>0</v>
      </c>
      <c r="J221" s="185">
        <f xml:space="preserve"> J219 * J220</f>
        <v>0</v>
      </c>
      <c r="K221" s="185">
        <f t="shared" ref="K221:M221" si="143" xml:space="preserve"> K219 * K220</f>
        <v>0</v>
      </c>
      <c r="L221" s="185">
        <f t="shared" si="143"/>
        <v>0</v>
      </c>
      <c r="M221" s="185">
        <f t="shared" si="143"/>
        <v>0</v>
      </c>
      <c r="N221" s="185">
        <f xml:space="preserve"> N219 * N220</f>
        <v>0</v>
      </c>
      <c r="O221" s="185">
        <f t="shared" ref="O221:R221" si="144" xml:space="preserve"> O219 * O220</f>
        <v>0</v>
      </c>
      <c r="P221" s="185">
        <f t="shared" si="144"/>
        <v>0</v>
      </c>
      <c r="Q221" s="185">
        <f t="shared" si="144"/>
        <v>0</v>
      </c>
      <c r="R221" s="185">
        <f t="shared" si="144"/>
        <v>0</v>
      </c>
    </row>
    <row r="223" spans="1:18" x14ac:dyDescent="0.35">
      <c r="B223" s="61" t="s">
        <v>563</v>
      </c>
    </row>
    <row r="224" spans="1:18" x14ac:dyDescent="0.35">
      <c r="E224" s="7" t="str">
        <f xml:space="preserve"> E$216</f>
        <v>Revenue adjustment for RCV run-off - real - WWN</v>
      </c>
      <c r="F224" s="184">
        <f t="shared" ref="F224:R224" si="145" xml:space="preserve"> F$216</f>
        <v>0</v>
      </c>
      <c r="G224" s="7" t="str">
        <f t="shared" si="145"/>
        <v>£m</v>
      </c>
      <c r="H224" s="247">
        <f t="shared" si="145"/>
        <v>0</v>
      </c>
      <c r="I224" s="247">
        <f t="shared" si="145"/>
        <v>0</v>
      </c>
      <c r="J224" s="184">
        <f t="shared" si="145"/>
        <v>0</v>
      </c>
      <c r="K224" s="184">
        <f t="shared" si="145"/>
        <v>0</v>
      </c>
      <c r="L224" s="184">
        <f t="shared" si="145"/>
        <v>0</v>
      </c>
      <c r="M224" s="185">
        <f t="shared" si="145"/>
        <v>0</v>
      </c>
      <c r="N224" s="184">
        <f t="shared" si="145"/>
        <v>0</v>
      </c>
      <c r="O224" s="184">
        <f t="shared" si="145"/>
        <v>0</v>
      </c>
      <c r="P224" s="184">
        <f t="shared" si="145"/>
        <v>0</v>
      </c>
      <c r="Q224" s="184">
        <f t="shared" si="145"/>
        <v>0</v>
      </c>
      <c r="R224" s="184">
        <f t="shared" si="145"/>
        <v>0</v>
      </c>
    </row>
    <row r="225" spans="1:26" x14ac:dyDescent="0.35">
      <c r="E225" s="7" t="str">
        <f xml:space="preserve"> E$221</f>
        <v>Revenue adjustment for return - real - WWN</v>
      </c>
      <c r="F225" s="184">
        <f t="shared" ref="F225:R225" si="146" xml:space="preserve"> F$221</f>
        <v>0</v>
      </c>
      <c r="G225" s="7" t="str">
        <f t="shared" si="146"/>
        <v>£m</v>
      </c>
      <c r="H225" s="247">
        <f t="shared" si="146"/>
        <v>0</v>
      </c>
      <c r="I225" s="247">
        <f t="shared" si="146"/>
        <v>0</v>
      </c>
      <c r="J225" s="184">
        <f t="shared" si="146"/>
        <v>0</v>
      </c>
      <c r="K225" s="184">
        <f t="shared" si="146"/>
        <v>0</v>
      </c>
      <c r="L225" s="184">
        <f t="shared" si="146"/>
        <v>0</v>
      </c>
      <c r="M225" s="185">
        <f t="shared" si="146"/>
        <v>0</v>
      </c>
      <c r="N225" s="184">
        <f t="shared" si="146"/>
        <v>0</v>
      </c>
      <c r="O225" s="184">
        <f t="shared" si="146"/>
        <v>0</v>
      </c>
      <c r="P225" s="184">
        <f t="shared" si="146"/>
        <v>0</v>
      </c>
      <c r="Q225" s="184">
        <f t="shared" si="146"/>
        <v>0</v>
      </c>
      <c r="R225" s="184">
        <f t="shared" si="146"/>
        <v>0</v>
      </c>
    </row>
    <row r="226" spans="1:26" x14ac:dyDescent="0.35">
      <c r="A226" s="49"/>
      <c r="C226" s="276"/>
      <c r="D226" s="57"/>
      <c r="E226" s="7" t="s">
        <v>603</v>
      </c>
      <c r="G226" s="7" t="s">
        <v>295</v>
      </c>
      <c r="H226" s="185">
        <f xml:space="preserve"> SUM(J226:R226)</f>
        <v>0</v>
      </c>
      <c r="J226" s="185">
        <f xml:space="preserve"> J$224 + J$225</f>
        <v>0</v>
      </c>
      <c r="K226" s="185">
        <f t="shared" ref="K226:R226" si="147" xml:space="preserve"> K$224 + K$225</f>
        <v>0</v>
      </c>
      <c r="L226" s="185">
        <f t="shared" si="147"/>
        <v>0</v>
      </c>
      <c r="M226" s="185">
        <f t="shared" si="147"/>
        <v>0</v>
      </c>
      <c r="N226" s="185">
        <f t="shared" si="147"/>
        <v>0</v>
      </c>
      <c r="O226" s="185">
        <f t="shared" si="147"/>
        <v>0</v>
      </c>
      <c r="P226" s="185">
        <f t="shared" si="147"/>
        <v>0</v>
      </c>
      <c r="Q226" s="185">
        <f t="shared" si="147"/>
        <v>0</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0</v>
      </c>
      <c r="N239" s="245">
        <f t="shared" si="150"/>
        <v>0</v>
      </c>
      <c r="O239" s="245">
        <f t="shared" si="150"/>
        <v>0</v>
      </c>
      <c r="P239" s="245">
        <f t="shared" si="150"/>
        <v>0</v>
      </c>
      <c r="Q239" s="245">
        <f t="shared" si="150"/>
        <v>0</v>
      </c>
      <c r="R239" s="245">
        <f t="shared" si="150"/>
        <v>0</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0</v>
      </c>
      <c r="N241" s="337">
        <f t="shared" ref="N241:R241" si="153">N239*N240</f>
        <v>0</v>
      </c>
      <c r="O241" s="337">
        <f t="shared" si="153"/>
        <v>0</v>
      </c>
      <c r="P241" s="337">
        <f t="shared" si="153"/>
        <v>0</v>
      </c>
      <c r="Q241" s="337">
        <f t="shared" si="153"/>
        <v>0</v>
      </c>
      <c r="R241" s="337">
        <f t="shared" si="153"/>
        <v>0</v>
      </c>
    </row>
    <row r="243" spans="1:16383" s="205" customFormat="1" x14ac:dyDescent="0.35">
      <c r="A243" s="201"/>
      <c r="B243" s="202"/>
      <c r="C243" s="203"/>
      <c r="D243" s="204"/>
      <c r="E243" s="37" t="str">
        <f xml:space="preserve"> InpR!E$100</f>
        <v>Run-off rate - CPI(H) + RPI wedge - active - WWN</v>
      </c>
      <c r="F243" s="205">
        <f xml:space="preserve"> InpR!F$100</f>
        <v>0</v>
      </c>
      <c r="G243" s="223" t="str">
        <f xml:space="preserve"> InpR!G$100</f>
        <v>%</v>
      </c>
      <c r="H243" s="205">
        <f xml:space="preserve"> InpR!H$100</f>
        <v>0</v>
      </c>
      <c r="I243" s="205">
        <f xml:space="preserve"> InpR!I$100</f>
        <v>0</v>
      </c>
      <c r="J243" s="205">
        <f xml:space="preserve"> InpR!J$100</f>
        <v>0</v>
      </c>
      <c r="K243" s="205">
        <f xml:space="preserve"> InpR!K$100</f>
        <v>0</v>
      </c>
      <c r="L243" s="205">
        <f xml:space="preserve"> InpR!L$100</f>
        <v>0</v>
      </c>
      <c r="M243" s="205">
        <f xml:space="preserve"> InpR!M$100</f>
        <v>0</v>
      </c>
      <c r="N243" s="205">
        <f xml:space="preserve"> InpR!N$100</f>
        <v>0</v>
      </c>
      <c r="O243" s="205">
        <f xml:space="preserve"> InpR!O$100</f>
        <v>0</v>
      </c>
      <c r="P243" s="205">
        <f xml:space="preserve"> InpR!P$100</f>
        <v>0</v>
      </c>
      <c r="Q243" s="205">
        <f xml:space="preserve"> InpR!Q$100</f>
        <v>0</v>
      </c>
      <c r="R243" s="205">
        <f xml:space="preserve"> InpR!R$100</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0</v>
      </c>
      <c r="N244" s="245">
        <f t="shared" si="154"/>
        <v>0</v>
      </c>
      <c r="O244" s="245">
        <f t="shared" si="154"/>
        <v>0</v>
      </c>
      <c r="P244" s="245">
        <f t="shared" si="154"/>
        <v>0</v>
      </c>
      <c r="Q244" s="245">
        <f t="shared" si="154"/>
        <v>0</v>
      </c>
      <c r="R244" s="245">
        <f t="shared" si="154"/>
        <v>0</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0</v>
      </c>
      <c r="N245" s="246">
        <f t="shared" si="155"/>
        <v>0</v>
      </c>
      <c r="O245" s="246">
        <f t="shared" si="155"/>
        <v>0</v>
      </c>
      <c r="P245" s="246">
        <f t="shared" si="155"/>
        <v>0</v>
      </c>
      <c r="Q245" s="246">
        <f t="shared" si="155"/>
        <v>0</v>
      </c>
      <c r="R245" s="246">
        <f t="shared" si="155"/>
        <v>0</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0</v>
      </c>
      <c r="N246" s="337">
        <f t="shared" si="156"/>
        <v>0</v>
      </c>
      <c r="O246" s="337">
        <f t="shared" si="156"/>
        <v>0</v>
      </c>
      <c r="P246" s="337">
        <f t="shared" si="156"/>
        <v>0</v>
      </c>
      <c r="Q246" s="337">
        <f t="shared" si="156"/>
        <v>0</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E247" s="138"/>
      <c r="F247" s="138"/>
      <c r="G247" s="138"/>
      <c r="H247" s="138"/>
    </row>
    <row r="248" spans="1:16383" s="200" customFormat="1" x14ac:dyDescent="0.35">
      <c r="A248" s="196"/>
      <c r="B248" s="197"/>
      <c r="C248" s="198"/>
      <c r="D248" s="199"/>
      <c r="E248" s="250" t="str">
        <f>InpR!$E$121</f>
        <v>2019-20 RPI-CPIH wedge adjustment at 2017-18 FYA CPIH prices - WWN</v>
      </c>
      <c r="F248" s="250">
        <f>InpR!$F$121</f>
        <v>0</v>
      </c>
      <c r="G248" s="250" t="str">
        <f>InpR!$G$121</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604</v>
      </c>
      <c r="F252" s="247">
        <f xml:space="preserve"> $F$248 * $F$251</f>
        <v>0</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0</v>
      </c>
      <c r="N255" s="242">
        <f t="shared" si="157"/>
        <v>0</v>
      </c>
      <c r="O255" s="242">
        <f t="shared" si="157"/>
        <v>0</v>
      </c>
      <c r="P255" s="242">
        <f t="shared" si="157"/>
        <v>0</v>
      </c>
      <c r="Q255" s="242">
        <f t="shared" si="157"/>
        <v>0</v>
      </c>
      <c r="R255" s="242">
        <f t="shared" si="157"/>
        <v>0</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0</v>
      </c>
      <c r="N256" s="242">
        <f t="shared" si="158"/>
        <v>0</v>
      </c>
      <c r="O256" s="242">
        <f t="shared" si="158"/>
        <v>0</v>
      </c>
      <c r="P256" s="242">
        <f t="shared" si="158"/>
        <v>0</v>
      </c>
      <c r="Q256" s="242">
        <f t="shared" si="158"/>
        <v>0</v>
      </c>
      <c r="R256" s="242">
        <f t="shared" si="158"/>
        <v>0</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0</v>
      </c>
      <c r="M258" s="243">
        <f t="shared" si="159"/>
        <v>0</v>
      </c>
      <c r="N258" s="243">
        <f t="shared" si="159"/>
        <v>0</v>
      </c>
      <c r="O258" s="243">
        <f t="shared" si="159"/>
        <v>0</v>
      </c>
      <c r="P258" s="243">
        <f t="shared" si="159"/>
        <v>0</v>
      </c>
      <c r="Q258" s="243">
        <f t="shared" si="159"/>
        <v>0</v>
      </c>
      <c r="R258" s="243">
        <f t="shared" si="159"/>
        <v>0</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0</v>
      </c>
      <c r="N260" s="185">
        <f t="shared" si="160"/>
        <v>0</v>
      </c>
      <c r="O260" s="185">
        <f t="shared" si="160"/>
        <v>0</v>
      </c>
      <c r="P260" s="185">
        <f t="shared" si="160"/>
        <v>0</v>
      </c>
      <c r="Q260" s="185">
        <f t="shared" si="160"/>
        <v>0</v>
      </c>
      <c r="R260" s="185">
        <f t="shared" si="160"/>
        <v>0</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0</v>
      </c>
      <c r="N261" s="184">
        <f t="shared" si="161"/>
        <v>0</v>
      </c>
      <c r="O261" s="184">
        <f t="shared" si="161"/>
        <v>0</v>
      </c>
      <c r="P261" s="184">
        <f t="shared" si="161"/>
        <v>0</v>
      </c>
      <c r="Q261" s="184">
        <f t="shared" si="161"/>
        <v>0</v>
      </c>
      <c r="R261" s="184">
        <f t="shared" si="161"/>
        <v>0</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0</v>
      </c>
      <c r="M262" s="185">
        <f t="shared" si="162"/>
        <v>0</v>
      </c>
      <c r="N262" s="185">
        <f t="shared" si="162"/>
        <v>0</v>
      </c>
      <c r="O262" s="185">
        <f t="shared" si="162"/>
        <v>0</v>
      </c>
      <c r="P262" s="185">
        <f t="shared" si="162"/>
        <v>0</v>
      </c>
      <c r="Q262" s="185">
        <f t="shared" si="162"/>
        <v>0</v>
      </c>
      <c r="R262" s="185">
        <f t="shared" si="162"/>
        <v>0</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v>
      </c>
      <c r="M263" s="185">
        <f xml:space="preserve"> ( (M260+M261) + M262) / 2</f>
        <v>0</v>
      </c>
      <c r="N263" s="185">
        <f t="shared" ref="N263:R263" si="164" xml:space="preserve"> ( (N260+N261) + N262) / 2</f>
        <v>0</v>
      </c>
      <c r="O263" s="185">
        <f t="shared" si="164"/>
        <v>0</v>
      </c>
      <c r="P263" s="185">
        <f t="shared" si="164"/>
        <v>0</v>
      </c>
      <c r="Q263" s="185">
        <f t="shared" si="164"/>
        <v>0</v>
      </c>
      <c r="R263" s="185">
        <f t="shared" si="164"/>
        <v>0</v>
      </c>
    </row>
    <row r="265" spans="1:26" s="205" customFormat="1" x14ac:dyDescent="0.35">
      <c r="A265" s="201"/>
      <c r="B265" s="202"/>
      <c r="C265" s="203"/>
      <c r="D265" s="204"/>
      <c r="E265" s="205" t="str">
        <f xml:space="preserve"> InpR!E$107</f>
        <v>WACC on RCV - CPI(H) + RPI wedge bf and additions - WWN</v>
      </c>
      <c r="F265" s="205">
        <f xml:space="preserve"> InpR!F$107</f>
        <v>0</v>
      </c>
      <c r="G265" s="223" t="str">
        <f xml:space="preserve"> InpR!G$107</f>
        <v>%</v>
      </c>
      <c r="H265" s="205">
        <f xml:space="preserve"> InpR!H$107</f>
        <v>0</v>
      </c>
      <c r="I265" s="205">
        <f xml:space="preserve"> InpR!I$107</f>
        <v>0</v>
      </c>
      <c r="J265" s="205">
        <f xml:space="preserve"> InpR!J$107</f>
        <v>0</v>
      </c>
      <c r="K265" s="205">
        <f xml:space="preserve"> InpR!K$107</f>
        <v>0</v>
      </c>
      <c r="L265" s="205">
        <f xml:space="preserve"> InpR!L$107</f>
        <v>0</v>
      </c>
      <c r="M265" s="205">
        <f xml:space="preserve"> InpR!M$107</f>
        <v>1.920357193840716E-2</v>
      </c>
      <c r="N265" s="205">
        <f xml:space="preserve"> InpR!N$107</f>
        <v>1.920357193840716E-2</v>
      </c>
      <c r="O265" s="205">
        <f xml:space="preserve"> InpR!O$107</f>
        <v>1.920357193840716E-2</v>
      </c>
      <c r="P265" s="205">
        <f xml:space="preserve"> InpR!P$107</f>
        <v>1.920357193840716E-2</v>
      </c>
      <c r="Q265" s="205">
        <f xml:space="preserve"> InpR!Q$107</f>
        <v>1.920357193840716E-2</v>
      </c>
      <c r="R265" s="205">
        <f xml:space="preserve"> InpR!R$107</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v>
      </c>
      <c r="M267" s="246">
        <f xml:space="preserve"> M$263</f>
        <v>0</v>
      </c>
      <c r="N267" s="246">
        <f t="shared" si="165"/>
        <v>0</v>
      </c>
      <c r="O267" s="246">
        <f t="shared" si="165"/>
        <v>0</v>
      </c>
      <c r="P267" s="246">
        <f t="shared" si="165"/>
        <v>0</v>
      </c>
      <c r="Q267" s="246">
        <f t="shared" si="165"/>
        <v>0</v>
      </c>
      <c r="R267" s="246">
        <f t="shared" si="165"/>
        <v>0</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0</v>
      </c>
      <c r="N268" s="246">
        <f t="shared" ref="N268:R268" si="167">N265*N266*N267</f>
        <v>0</v>
      </c>
      <c r="O268" s="246">
        <f t="shared" si="167"/>
        <v>0</v>
      </c>
      <c r="P268" s="246">
        <f t="shared" si="167"/>
        <v>0</v>
      </c>
      <c r="Q268" s="246">
        <f t="shared" si="167"/>
        <v>0</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0</v>
      </c>
      <c r="N270" s="184">
        <f t="shared" si="168"/>
        <v>0</v>
      </c>
      <c r="O270" s="184">
        <f t="shared" si="168"/>
        <v>0</v>
      </c>
      <c r="P270" s="184">
        <f t="shared" si="168"/>
        <v>0</v>
      </c>
      <c r="Q270" s="184">
        <f t="shared" si="168"/>
        <v>0</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0</v>
      </c>
      <c r="N271" s="184">
        <f t="shared" si="169"/>
        <v>0</v>
      </c>
      <c r="O271" s="184">
        <f t="shared" si="169"/>
        <v>0</v>
      </c>
      <c r="P271" s="184">
        <f t="shared" si="169"/>
        <v>0</v>
      </c>
      <c r="Q271" s="184">
        <f t="shared" si="169"/>
        <v>0</v>
      </c>
      <c r="R271" s="184">
        <f t="shared" si="169"/>
        <v>0</v>
      </c>
    </row>
    <row r="272" spans="1:26" x14ac:dyDescent="0.35">
      <c r="C272" s="276"/>
      <c r="E272" s="7" t="s">
        <v>576</v>
      </c>
      <c r="F272" s="244"/>
      <c r="G272" s="184" t="str">
        <f t="shared" ref="G272" si="170">G$270</f>
        <v>£m</v>
      </c>
      <c r="H272" s="244">
        <f>SUM(J272:R272)</f>
        <v>0</v>
      </c>
      <c r="I272" s="244"/>
      <c r="J272" s="244">
        <f t="shared" ref="J272:R272" si="171">SUM(J270:J271)</f>
        <v>0</v>
      </c>
      <c r="K272" s="244">
        <f t="shared" si="171"/>
        <v>0</v>
      </c>
      <c r="L272" s="244">
        <f>SUM(L270:L271)</f>
        <v>0</v>
      </c>
      <c r="M272" s="244">
        <f>SUM(M270:M271)</f>
        <v>0</v>
      </c>
      <c r="N272" s="244">
        <f t="shared" si="171"/>
        <v>0</v>
      </c>
      <c r="O272" s="244">
        <f t="shared" si="171"/>
        <v>0</v>
      </c>
      <c r="P272" s="244">
        <f t="shared" si="171"/>
        <v>0</v>
      </c>
      <c r="Q272" s="244">
        <f t="shared" si="171"/>
        <v>0</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0</v>
      </c>
      <c r="N276" s="185">
        <f t="shared" si="172"/>
        <v>0</v>
      </c>
      <c r="O276" s="185">
        <f t="shared" si="172"/>
        <v>0</v>
      </c>
      <c r="P276" s="185">
        <f t="shared" si="172"/>
        <v>0</v>
      </c>
      <c r="Q276" s="185">
        <f t="shared" si="172"/>
        <v>0</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0</v>
      </c>
      <c r="N277" s="185">
        <f t="shared" si="173"/>
        <v>0</v>
      </c>
      <c r="O277" s="185">
        <f t="shared" si="173"/>
        <v>0</v>
      </c>
      <c r="P277" s="185">
        <f t="shared" si="173"/>
        <v>0</v>
      </c>
      <c r="Q277" s="185">
        <f t="shared" si="173"/>
        <v>0</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v>
      </c>
      <c r="I278" s="185">
        <f t="shared" si="174"/>
        <v>0</v>
      </c>
      <c r="J278" s="185">
        <f t="shared" si="174"/>
        <v>0</v>
      </c>
      <c r="K278" s="185">
        <f t="shared" si="174"/>
        <v>0</v>
      </c>
      <c r="L278" s="185">
        <f t="shared" si="174"/>
        <v>0</v>
      </c>
      <c r="M278" s="185">
        <f t="shared" si="174"/>
        <v>0</v>
      </c>
      <c r="N278" s="185">
        <f t="shared" si="174"/>
        <v>0</v>
      </c>
      <c r="O278" s="185">
        <f t="shared" si="174"/>
        <v>0</v>
      </c>
      <c r="P278" s="185">
        <f t="shared" si="174"/>
        <v>0</v>
      </c>
      <c r="Q278" s="185">
        <f t="shared" si="174"/>
        <v>0</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v>
      </c>
      <c r="I280" s="185"/>
      <c r="J280" s="185">
        <f t="shared" ref="J280:R280" si="176" xml:space="preserve"> IF(J$279 = 0, 0, J276 / J$279)</f>
        <v>0</v>
      </c>
      <c r="K280" s="185">
        <f t="shared" si="176"/>
        <v>0</v>
      </c>
      <c r="L280" s="185">
        <f t="shared" si="176"/>
        <v>0</v>
      </c>
      <c r="M280" s="185">
        <f t="shared" si="176"/>
        <v>0</v>
      </c>
      <c r="N280" s="185">
        <f t="shared" si="176"/>
        <v>0</v>
      </c>
      <c r="O280" s="185">
        <f t="shared" si="176"/>
        <v>0</v>
      </c>
      <c r="P280" s="185">
        <f t="shared" si="176"/>
        <v>0</v>
      </c>
      <c r="Q280" s="185">
        <f t="shared" si="176"/>
        <v>0</v>
      </c>
      <c r="R280" s="185">
        <f t="shared" si="176"/>
        <v>0</v>
      </c>
    </row>
    <row r="281" spans="1:18" s="92" customFormat="1" x14ac:dyDescent="0.35">
      <c r="A281" s="164"/>
      <c r="B281" s="165"/>
      <c r="C281" s="166"/>
      <c r="D281" s="167"/>
      <c r="E281" s="7" t="s">
        <v>578</v>
      </c>
      <c r="F281" s="185"/>
      <c r="G281" s="185" t="str">
        <f t="shared" si="175"/>
        <v>£m</v>
      </c>
      <c r="H281" s="244">
        <f t="shared" ref="H281:H282" si="177">SUM(J281:R281)</f>
        <v>0</v>
      </c>
      <c r="I281" s="185"/>
      <c r="J281" s="185">
        <f t="shared" ref="J281:R281" si="178" xml:space="preserve"> IF(J$279 = 0, 0, J277 / J$279)</f>
        <v>0</v>
      </c>
      <c r="K281" s="185">
        <f t="shared" si="178"/>
        <v>0</v>
      </c>
      <c r="L281" s="185">
        <f t="shared" si="178"/>
        <v>0</v>
      </c>
      <c r="M281" s="185">
        <f t="shared" si="178"/>
        <v>0</v>
      </c>
      <c r="N281" s="185">
        <f t="shared" si="178"/>
        <v>0</v>
      </c>
      <c r="O281" s="185">
        <f t="shared" si="178"/>
        <v>0</v>
      </c>
      <c r="P281" s="185">
        <f t="shared" si="178"/>
        <v>0</v>
      </c>
      <c r="Q281" s="185">
        <f t="shared" si="178"/>
        <v>0</v>
      </c>
      <c r="R281" s="185">
        <f t="shared" si="178"/>
        <v>0</v>
      </c>
    </row>
    <row r="282" spans="1:18" s="92" customFormat="1" x14ac:dyDescent="0.35">
      <c r="A282" s="164"/>
      <c r="B282" s="165"/>
      <c r="C282" s="166"/>
      <c r="D282" s="167"/>
      <c r="E282" s="7" t="s">
        <v>579</v>
      </c>
      <c r="F282" s="185"/>
      <c r="G282" s="185" t="str">
        <f t="shared" si="175"/>
        <v>£m</v>
      </c>
      <c r="H282" s="244">
        <f t="shared" si="177"/>
        <v>0</v>
      </c>
      <c r="I282" s="185"/>
      <c r="J282" s="185">
        <f t="shared" ref="J282:R282" si="179" xml:space="preserve"> IF(J$279 = 0, 0, J278 / J$279)</f>
        <v>0</v>
      </c>
      <c r="K282" s="185">
        <f t="shared" si="179"/>
        <v>0</v>
      </c>
      <c r="L282" s="185">
        <f t="shared" si="179"/>
        <v>0</v>
      </c>
      <c r="M282" s="185">
        <f t="shared" si="179"/>
        <v>0</v>
      </c>
      <c r="N282" s="185">
        <f t="shared" si="179"/>
        <v>0</v>
      </c>
      <c r="O282" s="185">
        <f t="shared" si="179"/>
        <v>0</v>
      </c>
      <c r="P282" s="185">
        <f t="shared" si="179"/>
        <v>0</v>
      </c>
      <c r="Q282" s="185">
        <f t="shared" si="179"/>
        <v>0</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InpR!E$114</f>
        <v>WACC real on RCV - CPI(H) bf and additions - WWN</v>
      </c>
      <c r="F286" s="205">
        <f>InpR!F$114</f>
        <v>0</v>
      </c>
      <c r="G286" s="223" t="str">
        <f>InpR!G$114</f>
        <v>%</v>
      </c>
      <c r="H286" s="205">
        <f>InpR!H$114</f>
        <v>0</v>
      </c>
      <c r="I286" s="205">
        <f>InpR!I$114</f>
        <v>0</v>
      </c>
      <c r="J286" s="205">
        <f>InpR!J$114</f>
        <v>0</v>
      </c>
      <c r="K286" s="205">
        <f>InpR!K$114</f>
        <v>0</v>
      </c>
      <c r="L286" s="205">
        <f>InpR!L$114</f>
        <v>0</v>
      </c>
      <c r="M286" s="205">
        <f>InpR!M$114</f>
        <v>2.9195763820156317E-2</v>
      </c>
      <c r="N286" s="205">
        <f>InpR!N$114</f>
        <v>2.9195763820156317E-2</v>
      </c>
      <c r="O286" s="205">
        <f>InpR!O$114</f>
        <v>2.9195763820156317E-2</v>
      </c>
      <c r="P286" s="205">
        <f>InpR!P$114</f>
        <v>2.9195763820156317E-2</v>
      </c>
      <c r="Q286" s="205">
        <f>InpR!Q$114</f>
        <v>2.9195763820156317E-2</v>
      </c>
      <c r="R286" s="205">
        <f>InpR!R$114</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v>
      </c>
      <c r="I290" s="247">
        <f t="shared" si="181"/>
        <v>0</v>
      </c>
      <c r="J290" s="185">
        <f t="shared" si="181"/>
        <v>0</v>
      </c>
      <c r="K290" s="185">
        <f t="shared" si="181"/>
        <v>0</v>
      </c>
      <c r="L290" s="185">
        <f t="shared" si="181"/>
        <v>0</v>
      </c>
      <c r="M290" s="185">
        <f t="shared" si="181"/>
        <v>0</v>
      </c>
      <c r="N290" s="185">
        <f t="shared" si="181"/>
        <v>0</v>
      </c>
      <c r="O290" s="185">
        <f t="shared" si="181"/>
        <v>0</v>
      </c>
      <c r="P290" s="185">
        <f t="shared" si="181"/>
        <v>0</v>
      </c>
      <c r="Q290" s="185">
        <f t="shared" si="181"/>
        <v>0</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605</v>
      </c>
      <c r="G292" s="7" t="s">
        <v>295</v>
      </c>
      <c r="H292" s="185">
        <f xml:space="preserve"> SUM(J292:R292)</f>
        <v>0</v>
      </c>
      <c r="J292" s="185">
        <f xml:space="preserve"> J290 * J291</f>
        <v>0</v>
      </c>
      <c r="K292" s="185">
        <f t="shared" ref="K292:R292" si="183" xml:space="preserve"> K290 * K291</f>
        <v>0</v>
      </c>
      <c r="L292" s="185">
        <f t="shared" si="183"/>
        <v>0</v>
      </c>
      <c r="M292" s="185">
        <f t="shared" si="183"/>
        <v>0</v>
      </c>
      <c r="N292" s="185">
        <f t="shared" si="183"/>
        <v>0</v>
      </c>
      <c r="O292" s="185">
        <f t="shared" si="183"/>
        <v>0</v>
      </c>
      <c r="P292" s="185">
        <f t="shared" si="183"/>
        <v>0</v>
      </c>
      <c r="Q292" s="185">
        <f t="shared" si="183"/>
        <v>0</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v>
      </c>
      <c r="I296" s="247">
        <f t="shared" si="184"/>
        <v>0</v>
      </c>
      <c r="J296" s="185">
        <f t="shared" si="184"/>
        <v>0</v>
      </c>
      <c r="K296" s="185">
        <f t="shared" si="184"/>
        <v>0</v>
      </c>
      <c r="L296" s="185">
        <f t="shared" si="184"/>
        <v>0</v>
      </c>
      <c r="M296" s="185">
        <f t="shared" si="184"/>
        <v>0</v>
      </c>
      <c r="N296" s="185">
        <f t="shared" si="184"/>
        <v>0</v>
      </c>
      <c r="O296" s="185">
        <f t="shared" si="184"/>
        <v>0</v>
      </c>
      <c r="P296" s="185">
        <f t="shared" si="184"/>
        <v>0</v>
      </c>
      <c r="Q296" s="185">
        <f t="shared" si="184"/>
        <v>0</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606</v>
      </c>
      <c r="G298" s="7" t="s">
        <v>295</v>
      </c>
      <c r="H298" s="185">
        <f xml:space="preserve"> SUM(J298:R298)</f>
        <v>0</v>
      </c>
      <c r="J298" s="185">
        <f xml:space="preserve"> J296 * J297</f>
        <v>0</v>
      </c>
      <c r="K298" s="185">
        <f t="shared" ref="K298:R298" si="186" xml:space="preserve"> K296 * K297</f>
        <v>0</v>
      </c>
      <c r="L298" s="185">
        <f t="shared" si="186"/>
        <v>0</v>
      </c>
      <c r="M298" s="185">
        <f t="shared" si="186"/>
        <v>0</v>
      </c>
      <c r="N298" s="185">
        <f t="shared" si="186"/>
        <v>0</v>
      </c>
      <c r="O298" s="185">
        <f t="shared" si="186"/>
        <v>0</v>
      </c>
      <c r="P298" s="185">
        <f t="shared" si="186"/>
        <v>0</v>
      </c>
      <c r="Q298" s="185">
        <f t="shared" si="186"/>
        <v>0</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WWN</v>
      </c>
      <c r="F302" s="185">
        <f t="shared" si="187"/>
        <v>0</v>
      </c>
      <c r="G302" s="7" t="str">
        <f t="shared" si="187"/>
        <v>£m</v>
      </c>
      <c r="H302" s="247">
        <f t="shared" si="187"/>
        <v>0</v>
      </c>
      <c r="I302" s="247">
        <f t="shared" si="187"/>
        <v>0</v>
      </c>
      <c r="J302" s="185">
        <f t="shared" si="187"/>
        <v>0</v>
      </c>
      <c r="K302" s="185">
        <f t="shared" si="187"/>
        <v>0</v>
      </c>
      <c r="L302" s="185">
        <f t="shared" si="187"/>
        <v>0</v>
      </c>
      <c r="M302" s="185">
        <f t="shared" si="187"/>
        <v>0</v>
      </c>
      <c r="N302" s="185">
        <f t="shared" si="187"/>
        <v>0</v>
      </c>
      <c r="O302" s="185">
        <f t="shared" si="187"/>
        <v>0</v>
      </c>
      <c r="P302" s="185">
        <f t="shared" si="187"/>
        <v>0</v>
      </c>
      <c r="Q302" s="185">
        <f t="shared" si="187"/>
        <v>0</v>
      </c>
      <c r="R302" s="185">
        <f t="shared" si="187"/>
        <v>0</v>
      </c>
    </row>
    <row r="303" spans="1:18" x14ac:dyDescent="0.35">
      <c r="A303" s="49"/>
      <c r="D303" s="57"/>
      <c r="E303" s="7" t="str">
        <f t="shared" ref="E303:R303" si="188" xml:space="preserve"> E$298</f>
        <v>Revenue adjustment for 2019-20 wedge return - real - WWN</v>
      </c>
      <c r="F303" s="185">
        <f t="shared" si="188"/>
        <v>0</v>
      </c>
      <c r="G303" s="7" t="str">
        <f t="shared" si="188"/>
        <v>£m</v>
      </c>
      <c r="H303" s="247">
        <f t="shared" si="188"/>
        <v>0</v>
      </c>
      <c r="I303" s="247">
        <f t="shared" si="188"/>
        <v>0</v>
      </c>
      <c r="J303" s="185">
        <f t="shared" si="188"/>
        <v>0</v>
      </c>
      <c r="K303" s="185">
        <f t="shared" si="188"/>
        <v>0</v>
      </c>
      <c r="L303" s="185">
        <f t="shared" si="188"/>
        <v>0</v>
      </c>
      <c r="M303" s="185">
        <f t="shared" si="188"/>
        <v>0</v>
      </c>
      <c r="N303" s="185">
        <f t="shared" si="188"/>
        <v>0</v>
      </c>
      <c r="O303" s="185">
        <f t="shared" si="188"/>
        <v>0</v>
      </c>
      <c r="P303" s="185">
        <f t="shared" si="188"/>
        <v>0</v>
      </c>
      <c r="Q303" s="185">
        <f t="shared" si="188"/>
        <v>0</v>
      </c>
      <c r="R303" s="185">
        <f t="shared" si="188"/>
        <v>0</v>
      </c>
    </row>
    <row r="304" spans="1:18" x14ac:dyDescent="0.35">
      <c r="A304" s="49"/>
      <c r="C304" s="276"/>
      <c r="D304" s="57"/>
      <c r="E304" s="7" t="s">
        <v>607</v>
      </c>
      <c r="G304" s="7" t="s">
        <v>295</v>
      </c>
      <c r="H304" s="185">
        <f xml:space="preserve"> SUM(J304:R304)</f>
        <v>0</v>
      </c>
      <c r="J304" s="185">
        <f xml:space="preserve"> J$302 + J$303</f>
        <v>0</v>
      </c>
      <c r="K304" s="185">
        <f t="shared" ref="K304:R304" si="189" xml:space="preserve"> K$302 + K$303</f>
        <v>0</v>
      </c>
      <c r="L304" s="185">
        <f t="shared" si="189"/>
        <v>0</v>
      </c>
      <c r="M304" s="185">
        <f t="shared" si="189"/>
        <v>0</v>
      </c>
      <c r="N304" s="185">
        <f t="shared" si="189"/>
        <v>0</v>
      </c>
      <c r="O304" s="185">
        <f t="shared" si="189"/>
        <v>0</v>
      </c>
      <c r="P304" s="185">
        <f t="shared" si="189"/>
        <v>0</v>
      </c>
      <c r="Q304" s="185">
        <f t="shared" si="189"/>
        <v>0</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WWN</v>
      </c>
      <c r="F310" s="185">
        <f t="shared" ref="F310:R310" si="190" xml:space="preserve"> F$216</f>
        <v>0</v>
      </c>
      <c r="G310" s="7" t="str">
        <f t="shared" si="190"/>
        <v>£m</v>
      </c>
      <c r="H310" s="247">
        <f t="shared" si="190"/>
        <v>0</v>
      </c>
      <c r="I310" s="247">
        <f t="shared" si="190"/>
        <v>0</v>
      </c>
      <c r="J310" s="185">
        <f t="shared" si="190"/>
        <v>0</v>
      </c>
      <c r="K310" s="185">
        <f t="shared" si="190"/>
        <v>0</v>
      </c>
      <c r="L310" s="185">
        <f t="shared" si="190"/>
        <v>0</v>
      </c>
      <c r="M310" s="185">
        <f t="shared" si="190"/>
        <v>0</v>
      </c>
      <c r="N310" s="185">
        <f t="shared" si="190"/>
        <v>0</v>
      </c>
      <c r="O310" s="185">
        <f t="shared" si="190"/>
        <v>0</v>
      </c>
      <c r="P310" s="185">
        <f t="shared" si="190"/>
        <v>0</v>
      </c>
      <c r="Q310" s="185">
        <f t="shared" si="190"/>
        <v>0</v>
      </c>
      <c r="R310" s="185">
        <f t="shared" si="190"/>
        <v>0</v>
      </c>
    </row>
    <row r="311" spans="1:18" x14ac:dyDescent="0.35">
      <c r="A311" s="49"/>
      <c r="D311" s="57"/>
      <c r="E311" s="7" t="str">
        <f xml:space="preserve"> E$221</f>
        <v>Revenue adjustment for return - real - WWN</v>
      </c>
      <c r="F311" s="185">
        <f t="shared" ref="F311:R311" si="191" xml:space="preserve"> F$221</f>
        <v>0</v>
      </c>
      <c r="G311" s="7" t="str">
        <f t="shared" si="191"/>
        <v>£m</v>
      </c>
      <c r="H311" s="247">
        <f t="shared" si="191"/>
        <v>0</v>
      </c>
      <c r="I311" s="247">
        <f t="shared" si="191"/>
        <v>0</v>
      </c>
      <c r="J311" s="185">
        <f t="shared" si="191"/>
        <v>0</v>
      </c>
      <c r="K311" s="185">
        <f t="shared" si="191"/>
        <v>0</v>
      </c>
      <c r="L311" s="185">
        <f t="shared" si="191"/>
        <v>0</v>
      </c>
      <c r="M311" s="185">
        <f t="shared" si="191"/>
        <v>0</v>
      </c>
      <c r="N311" s="185">
        <f t="shared" si="191"/>
        <v>0</v>
      </c>
      <c r="O311" s="185">
        <f t="shared" si="191"/>
        <v>0</v>
      </c>
      <c r="P311" s="185">
        <f t="shared" si="191"/>
        <v>0</v>
      </c>
      <c r="Q311" s="185">
        <f t="shared" si="191"/>
        <v>0</v>
      </c>
      <c r="R311" s="185">
        <f t="shared" si="191"/>
        <v>0</v>
      </c>
    </row>
    <row r="312" spans="1:18" x14ac:dyDescent="0.35">
      <c r="A312" s="49"/>
      <c r="D312" s="57"/>
      <c r="E312" s="7" t="str">
        <f xml:space="preserve"> E$226</f>
        <v>Revenue adjustment - real - WWN</v>
      </c>
      <c r="F312" s="185">
        <f t="shared" ref="F312:R312" si="192" xml:space="preserve"> F$226</f>
        <v>0</v>
      </c>
      <c r="G312" s="7" t="str">
        <f t="shared" si="192"/>
        <v>£m</v>
      </c>
      <c r="H312" s="247">
        <f t="shared" si="192"/>
        <v>0</v>
      </c>
      <c r="I312" s="247">
        <f t="shared" si="192"/>
        <v>0</v>
      </c>
      <c r="J312" s="185">
        <f t="shared" si="192"/>
        <v>0</v>
      </c>
      <c r="K312" s="185">
        <f t="shared" si="192"/>
        <v>0</v>
      </c>
      <c r="L312" s="185">
        <f t="shared" si="192"/>
        <v>0</v>
      </c>
      <c r="M312" s="185">
        <f t="shared" si="192"/>
        <v>0</v>
      </c>
      <c r="N312" s="185">
        <f t="shared" si="192"/>
        <v>0</v>
      </c>
      <c r="O312" s="185">
        <f t="shared" si="192"/>
        <v>0</v>
      </c>
      <c r="P312" s="185">
        <f t="shared" si="192"/>
        <v>0</v>
      </c>
      <c r="Q312" s="185">
        <f t="shared" si="192"/>
        <v>0</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WWN</v>
      </c>
      <c r="F316" s="185">
        <f t="shared" ref="F316:R316" si="193" xml:space="preserve"> F$298</f>
        <v>0</v>
      </c>
      <c r="G316" s="7" t="str">
        <f t="shared" si="193"/>
        <v>£m</v>
      </c>
      <c r="H316" s="247">
        <f t="shared" si="193"/>
        <v>0</v>
      </c>
      <c r="I316" s="247">
        <f t="shared" si="193"/>
        <v>0</v>
      </c>
      <c r="J316" s="185">
        <f t="shared" si="193"/>
        <v>0</v>
      </c>
      <c r="K316" s="185">
        <f t="shared" si="193"/>
        <v>0</v>
      </c>
      <c r="L316" s="185">
        <f t="shared" si="193"/>
        <v>0</v>
      </c>
      <c r="M316" s="185">
        <f t="shared" si="193"/>
        <v>0</v>
      </c>
      <c r="N316" s="185">
        <f t="shared" si="193"/>
        <v>0</v>
      </c>
      <c r="O316" s="185">
        <f t="shared" si="193"/>
        <v>0</v>
      </c>
      <c r="P316" s="185">
        <f t="shared" si="193"/>
        <v>0</v>
      </c>
      <c r="Q316" s="185">
        <f t="shared" si="193"/>
        <v>0</v>
      </c>
      <c r="R316" s="185">
        <f t="shared" si="193"/>
        <v>0</v>
      </c>
    </row>
    <row r="317" spans="1:18" x14ac:dyDescent="0.35">
      <c r="A317" s="49"/>
      <c r="D317" s="57"/>
      <c r="E317" s="7" t="str">
        <f xml:space="preserve"> E$304</f>
        <v>Revenue adjustment for 2019-20 wedge - real - WWN</v>
      </c>
      <c r="F317" s="185">
        <f t="shared" ref="F317:R317" si="194" xml:space="preserve"> F$304</f>
        <v>0</v>
      </c>
      <c r="G317" s="7" t="str">
        <f t="shared" si="194"/>
        <v>£m</v>
      </c>
      <c r="H317" s="247">
        <f t="shared" si="194"/>
        <v>0</v>
      </c>
      <c r="I317" s="247">
        <f t="shared" si="194"/>
        <v>0</v>
      </c>
      <c r="J317" s="185">
        <f t="shared" si="194"/>
        <v>0</v>
      </c>
      <c r="K317" s="185">
        <f t="shared" si="194"/>
        <v>0</v>
      </c>
      <c r="L317" s="185">
        <f t="shared" si="194"/>
        <v>0</v>
      </c>
      <c r="M317" s="185">
        <f t="shared" si="194"/>
        <v>0</v>
      </c>
      <c r="N317" s="185">
        <f t="shared" si="194"/>
        <v>0</v>
      </c>
      <c r="O317" s="185">
        <f t="shared" si="194"/>
        <v>0</v>
      </c>
      <c r="P317" s="185">
        <f t="shared" si="194"/>
        <v>0</v>
      </c>
      <c r="Q317" s="185">
        <f t="shared" si="194"/>
        <v>0</v>
      </c>
      <c r="R317" s="185">
        <f t="shared" si="194"/>
        <v>0</v>
      </c>
    </row>
    <row r="319" spans="1:18" x14ac:dyDescent="0.35">
      <c r="B319" s="61" t="s">
        <v>346</v>
      </c>
    </row>
    <row r="320" spans="1:18" s="34" customFormat="1" x14ac:dyDescent="0.35">
      <c r="A320" s="338"/>
      <c r="B320" s="265"/>
      <c r="C320" s="266"/>
      <c r="D320" s="339"/>
      <c r="E320" s="34" t="s">
        <v>608</v>
      </c>
      <c r="G320" s="34" t="s">
        <v>295</v>
      </c>
      <c r="H320" s="275">
        <f xml:space="preserve"> SUM(J320:R320)</f>
        <v>0</v>
      </c>
      <c r="J320" s="275">
        <f xml:space="preserve"> J310 + J315</f>
        <v>0</v>
      </c>
      <c r="K320" s="275">
        <f t="shared" ref="K320:R320" si="195" xml:space="preserve"> K310 + K315</f>
        <v>0</v>
      </c>
      <c r="L320" s="275">
        <f t="shared" si="195"/>
        <v>0</v>
      </c>
      <c r="M320" s="275">
        <f t="shared" si="195"/>
        <v>0</v>
      </c>
      <c r="N320" s="275">
        <f t="shared" si="195"/>
        <v>0</v>
      </c>
      <c r="O320" s="275">
        <f t="shared" si="195"/>
        <v>0</v>
      </c>
      <c r="P320" s="275">
        <f t="shared" si="195"/>
        <v>0</v>
      </c>
      <c r="Q320" s="275">
        <f t="shared" si="195"/>
        <v>0</v>
      </c>
      <c r="R320" s="275">
        <f t="shared" si="195"/>
        <v>0</v>
      </c>
    </row>
    <row r="321" spans="1:18" s="34" customFormat="1" x14ac:dyDescent="0.35">
      <c r="A321" s="338"/>
      <c r="B321" s="265"/>
      <c r="C321" s="266"/>
      <c r="D321" s="339"/>
      <c r="E321" s="34" t="s">
        <v>609</v>
      </c>
      <c r="G321" s="34" t="s">
        <v>295</v>
      </c>
      <c r="H321" s="275">
        <f xml:space="preserve"> SUM(J321:R321)</f>
        <v>0</v>
      </c>
      <c r="J321" s="275">
        <f t="shared" ref="J321:R321" si="196" xml:space="preserve"> J311 + J316</f>
        <v>0</v>
      </c>
      <c r="K321" s="275">
        <f t="shared" si="196"/>
        <v>0</v>
      </c>
      <c r="L321" s="275">
        <f t="shared" si="196"/>
        <v>0</v>
      </c>
      <c r="M321" s="275">
        <f t="shared" si="196"/>
        <v>0</v>
      </c>
      <c r="N321" s="275">
        <f t="shared" si="196"/>
        <v>0</v>
      </c>
      <c r="O321" s="275">
        <f t="shared" si="196"/>
        <v>0</v>
      </c>
      <c r="P321" s="275">
        <f t="shared" si="196"/>
        <v>0</v>
      </c>
      <c r="Q321" s="275">
        <f t="shared" si="196"/>
        <v>0</v>
      </c>
      <c r="R321" s="275">
        <f t="shared" si="196"/>
        <v>0</v>
      </c>
    </row>
    <row r="322" spans="1:18" s="34" customFormat="1" x14ac:dyDescent="0.35">
      <c r="A322" s="338"/>
      <c r="B322" s="265"/>
      <c r="C322" s="266"/>
      <c r="D322" s="339"/>
      <c r="E322" s="34" t="s">
        <v>610</v>
      </c>
      <c r="G322" s="34" t="s">
        <v>295</v>
      </c>
      <c r="H322" s="275">
        <f xml:space="preserve"> SUM(J322:R322)</f>
        <v>0</v>
      </c>
      <c r="J322" s="275">
        <f t="shared" ref="J322:R322" si="197" xml:space="preserve"> J312 + J317</f>
        <v>0</v>
      </c>
      <c r="K322" s="275">
        <f t="shared" si="197"/>
        <v>0</v>
      </c>
      <c r="L322" s="275">
        <f t="shared" si="197"/>
        <v>0</v>
      </c>
      <c r="M322" s="275">
        <f t="shared" si="197"/>
        <v>0</v>
      </c>
      <c r="N322" s="275">
        <f t="shared" si="197"/>
        <v>0</v>
      </c>
      <c r="O322" s="275">
        <f t="shared" si="197"/>
        <v>0</v>
      </c>
      <c r="P322" s="275">
        <f t="shared" si="197"/>
        <v>0</v>
      </c>
      <c r="Q322" s="275">
        <f t="shared" si="197"/>
        <v>0</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40" priority="8" stopIfTrue="1" operator="notEqual">
      <formula>0</formula>
    </cfRule>
    <cfRule type="cellIs" dxfId="39" priority="9" stopIfTrue="1" operator="equal">
      <formula>""</formula>
    </cfRule>
  </conditionalFormatting>
  <conditionalFormatting sqref="F165">
    <cfRule type="cellIs" dxfId="38" priority="1" stopIfTrue="1" operator="notEqual">
      <formula>0</formula>
    </cfRule>
    <cfRule type="cellIs" dxfId="37" priority="2" stopIfTrue="1" operator="equal">
      <formula>""</formula>
    </cfRule>
  </conditionalFormatting>
  <conditionalFormatting sqref="J3:Z3">
    <cfRule type="cellIs" dxfId="36" priority="12" operator="equal">
      <formula>"Post-Fcst"</formula>
    </cfRule>
    <cfRule type="cellIs" dxfId="35" priority="13" operator="equal">
      <formula>"Forecast"</formula>
    </cfRule>
    <cfRule type="cellIs" dxfId="34" priority="14" operator="equal">
      <formula>"Pre Fcst"</formula>
    </cfRule>
  </conditionalFormatting>
  <conditionalFormatting sqref="J165:XFD165">
    <cfRule type="cellIs" dxfId="33" priority="3" stopIfTrue="1" operator="notEqual">
      <formula>0</formula>
    </cfRule>
    <cfRule type="cellIs" dxfId="32"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32667-696E-4EB7-A777-6F83EF1AD185}">
  <sheetPr codeName="Sheet14">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Calcs-BR</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35">
      <c r="A26" s="201"/>
      <c r="B26" s="202"/>
      <c r="C26" s="203"/>
      <c r="D26" s="204"/>
      <c r="E26" s="37" t="str">
        <f xml:space="preserve"> InpR!E$101</f>
        <v>Run-off rate - CPI(H) + RPI wedge - active - BR</v>
      </c>
      <c r="F26" s="205">
        <f xml:space="preserve"> InpR!F$101</f>
        <v>0</v>
      </c>
      <c r="G26" s="223" t="str">
        <f xml:space="preserve"> InpR!G$101</f>
        <v>%</v>
      </c>
      <c r="H26" s="205">
        <f xml:space="preserve"> InpR!H$101</f>
        <v>0</v>
      </c>
      <c r="I26" s="205">
        <f xml:space="preserve"> InpR!I$101</f>
        <v>0</v>
      </c>
      <c r="J26" s="205">
        <f xml:space="preserve"> InpR!J$101</f>
        <v>0</v>
      </c>
      <c r="K26" s="205">
        <f xml:space="preserve"> InpR!K$101</f>
        <v>0</v>
      </c>
      <c r="L26" s="205">
        <f xml:space="preserve"> InpR!L$101</f>
        <v>0</v>
      </c>
      <c r="M26" s="205">
        <f xml:space="preserve"> InpR!M$101</f>
        <v>0</v>
      </c>
      <c r="N26" s="205">
        <f xml:space="preserve"> InpR!N$101</f>
        <v>0</v>
      </c>
      <c r="O26" s="205">
        <f xml:space="preserve"> InpR!O$101</f>
        <v>0</v>
      </c>
      <c r="P26" s="205">
        <f xml:space="preserve"> InpR!P$101</f>
        <v>0</v>
      </c>
      <c r="Q26" s="205">
        <f xml:space="preserve"> InpR!Q$101</f>
        <v>0</v>
      </c>
      <c r="R26" s="205">
        <f xml:space="preserve"> InpR!R$101</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InpR!$E$94</f>
        <v>RCV - CPI(H) + RPI wedge initial balance - nominal - BR</v>
      </c>
      <c r="F31" s="250">
        <f>InpR!$F$94</f>
        <v>0</v>
      </c>
      <c r="G31" s="249" t="str">
        <f>InpR!$G$94</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InpR!E$108</f>
        <v>WACC on RCV - CPI(H) + RPI wedge bf and additions - BR</v>
      </c>
      <c r="F45" s="205">
        <f xml:space="preserve"> InpR!F$108</f>
        <v>0</v>
      </c>
      <c r="G45" s="223" t="str">
        <f xml:space="preserve"> InpR!G$108</f>
        <v>%</v>
      </c>
      <c r="H45" s="205">
        <f xml:space="preserve"> InpR!H$108</f>
        <v>0</v>
      </c>
      <c r="I45" s="205">
        <f xml:space="preserve"> InpR!I$108</f>
        <v>0</v>
      </c>
      <c r="J45" s="205">
        <f xml:space="preserve"> InpR!J$108</f>
        <v>0</v>
      </c>
      <c r="K45" s="205">
        <f xml:space="preserve"> InpR!K$108</f>
        <v>0</v>
      </c>
      <c r="L45" s="205">
        <f xml:space="preserve"> InpR!L$108</f>
        <v>0</v>
      </c>
      <c r="M45" s="205">
        <f xml:space="preserve"> InpR!M$108</f>
        <v>1.920357193840716E-2</v>
      </c>
      <c r="N45" s="205">
        <f xml:space="preserve"> InpR!N$108</f>
        <v>1.920357193840716E-2</v>
      </c>
      <c r="O45" s="205">
        <f xml:space="preserve"> InpR!O$108</f>
        <v>1.920357193840716E-2</v>
      </c>
      <c r="P45" s="205">
        <f xml:space="preserve"> InpR!P$108</f>
        <v>1.920357193840716E-2</v>
      </c>
      <c r="Q45" s="205">
        <f xml:space="preserve"> InpR!Q$108</f>
        <v>1.920357193840716E-2</v>
      </c>
      <c r="R45" s="205">
        <f xml:space="preserve"> InpR!R$108</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35">
      <c r="A77" s="201"/>
      <c r="B77" s="202"/>
      <c r="C77" s="203"/>
      <c r="D77" s="204"/>
      <c r="E77" s="37" t="str">
        <f xml:space="preserve"> InpR!E$101</f>
        <v>Run-off rate - CPI(H) + RPI wedge - active - BR</v>
      </c>
      <c r="F77" s="205">
        <f xml:space="preserve"> InpR!F$101</f>
        <v>0</v>
      </c>
      <c r="G77" s="223" t="str">
        <f xml:space="preserve"> InpR!G$101</f>
        <v>%</v>
      </c>
      <c r="H77" s="205">
        <f xml:space="preserve"> InpR!H$101</f>
        <v>0</v>
      </c>
      <c r="I77" s="205">
        <f xml:space="preserve"> InpR!I$101</f>
        <v>0</v>
      </c>
      <c r="J77" s="205">
        <f xml:space="preserve"> InpR!J$101</f>
        <v>0</v>
      </c>
      <c r="K77" s="205">
        <f xml:space="preserve"> InpR!K$101</f>
        <v>0</v>
      </c>
      <c r="L77" s="205">
        <f xml:space="preserve"> InpR!L$101</f>
        <v>0</v>
      </c>
      <c r="M77" s="205">
        <f xml:space="preserve"> InpR!M$101</f>
        <v>0</v>
      </c>
      <c r="N77" s="205">
        <f xml:space="preserve"> InpR!N$101</f>
        <v>0</v>
      </c>
      <c r="O77" s="205">
        <f xml:space="preserve"> InpR!O$101</f>
        <v>0</v>
      </c>
      <c r="P77" s="205">
        <f xml:space="preserve"> InpR!P$101</f>
        <v>0</v>
      </c>
      <c r="Q77" s="205">
        <f xml:space="preserve"> InpR!Q$101</f>
        <v>0</v>
      </c>
      <c r="R77" s="205">
        <f xml:space="preserve"> InpR!R$101</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InpR!$E$94</f>
        <v>RCV - CPI(H) + RPI wedge initial balance - nominal - BR</v>
      </c>
      <c r="F82" s="250">
        <f>InpR!$F$94</f>
        <v>0</v>
      </c>
      <c r="G82" s="249" t="str">
        <f>InpR!$G$94</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InpR!E$108</f>
        <v>WACC on RCV - CPI(H) + RPI wedge bf and additions - BR</v>
      </c>
      <c r="F96" s="205">
        <f xml:space="preserve"> InpR!F$108</f>
        <v>0</v>
      </c>
      <c r="G96" s="223" t="str">
        <f xml:space="preserve"> InpR!G$108</f>
        <v>%</v>
      </c>
      <c r="H96" s="205">
        <f xml:space="preserve"> InpR!H$108</f>
        <v>0</v>
      </c>
      <c r="I96" s="205">
        <f xml:space="preserve"> InpR!I$108</f>
        <v>0</v>
      </c>
      <c r="J96" s="205">
        <f xml:space="preserve"> InpR!J$108</f>
        <v>0</v>
      </c>
      <c r="K96" s="205">
        <f xml:space="preserve"> InpR!K$108</f>
        <v>0</v>
      </c>
      <c r="L96" s="205">
        <f xml:space="preserve"> InpR!L$108</f>
        <v>0</v>
      </c>
      <c r="M96" s="205">
        <f xml:space="preserve"> InpR!M$108</f>
        <v>1.920357193840716E-2</v>
      </c>
      <c r="N96" s="205">
        <f xml:space="preserve"> InpR!N$108</f>
        <v>1.920357193840716E-2</v>
      </c>
      <c r="O96" s="205">
        <f xml:space="preserve"> InpR!O$108</f>
        <v>1.920357193840716E-2</v>
      </c>
      <c r="P96" s="205">
        <f xml:space="preserve"> InpR!P$108</f>
        <v>1.920357193840716E-2</v>
      </c>
      <c r="Q96" s="205">
        <f xml:space="preserve"> InpR!Q$108</f>
        <v>1.920357193840716E-2</v>
      </c>
      <c r="R96" s="205">
        <f xml:space="preserve"> InpR!R$108</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35">
      <c r="E99" s="7" t="s">
        <v>526</v>
      </c>
      <c r="F99" s="244"/>
      <c r="G99" s="184" t="s">
        <v>295</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35">
      <c r="E108" s="7" t="s">
        <v>529</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35">
      <c r="A116" s="180"/>
      <c r="B116" s="181"/>
      <c r="C116" s="182"/>
      <c r="D116" s="183"/>
      <c r="E116" s="7" t="s">
        <v>532</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0</v>
      </c>
      <c r="N128" s="342">
        <f t="shared" si="58"/>
        <v>0</v>
      </c>
      <c r="O128" s="342">
        <f t="shared" si="58"/>
        <v>0</v>
      </c>
      <c r="P128" s="342">
        <f t="shared" si="58"/>
        <v>0</v>
      </c>
      <c r="Q128" s="342">
        <f t="shared" si="58"/>
        <v>0</v>
      </c>
      <c r="R128" s="342">
        <f t="shared" si="58"/>
        <v>0</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35">
      <c r="A132" s="201"/>
      <c r="B132" s="202"/>
      <c r="C132" s="203"/>
      <c r="D132" s="204"/>
      <c r="E132" s="37" t="str">
        <f xml:space="preserve"> InpR!E$101</f>
        <v>Run-off rate - CPI(H) + RPI wedge - active - BR</v>
      </c>
      <c r="F132" s="205">
        <f xml:space="preserve"> InpR!F$101</f>
        <v>0</v>
      </c>
      <c r="G132" s="223" t="str">
        <f xml:space="preserve"> InpR!G$101</f>
        <v>%</v>
      </c>
      <c r="H132" s="205">
        <f xml:space="preserve"> InpR!H$101</f>
        <v>0</v>
      </c>
      <c r="I132" s="205">
        <f xml:space="preserve"> InpR!I$101</f>
        <v>0</v>
      </c>
      <c r="J132" s="205">
        <f xml:space="preserve"> InpR!J$101</f>
        <v>0</v>
      </c>
      <c r="K132" s="205">
        <f xml:space="preserve"> InpR!K$101</f>
        <v>0</v>
      </c>
      <c r="L132" s="205">
        <f xml:space="preserve"> InpR!L$101</f>
        <v>0</v>
      </c>
      <c r="M132" s="205">
        <f xml:space="preserve"> InpR!M$101</f>
        <v>0</v>
      </c>
      <c r="N132" s="205">
        <f xml:space="preserve"> InpR!N$101</f>
        <v>0</v>
      </c>
      <c r="O132" s="205">
        <f xml:space="preserve"> InpR!O$101</f>
        <v>0</v>
      </c>
      <c r="P132" s="205">
        <f xml:space="preserve"> InpR!P$101</f>
        <v>0</v>
      </c>
      <c r="Q132" s="205">
        <f xml:space="preserve"> InpR!Q$101</f>
        <v>0</v>
      </c>
      <c r="R132" s="205">
        <f xml:space="preserve"> InpR!R$101</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0</v>
      </c>
      <c r="N133" s="342">
        <f t="shared" si="62"/>
        <v>0</v>
      </c>
      <c r="O133" s="342">
        <f t="shared" si="62"/>
        <v>0</v>
      </c>
      <c r="P133" s="342">
        <f t="shared" si="62"/>
        <v>0</v>
      </c>
      <c r="Q133" s="342">
        <f t="shared" si="62"/>
        <v>0</v>
      </c>
      <c r="R133" s="342">
        <f t="shared" si="62"/>
        <v>0</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0</v>
      </c>
      <c r="N135" s="246">
        <f t="shared" ref="N135:R135" si="65" xml:space="preserve"> (N133+N134) * N132</f>
        <v>0</v>
      </c>
      <c r="O135" s="246">
        <f t="shared" si="65"/>
        <v>0</v>
      </c>
      <c r="P135" s="246">
        <f t="shared" si="65"/>
        <v>0</v>
      </c>
      <c r="Q135" s="246">
        <f t="shared" si="65"/>
        <v>0</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InpR!$E$94</f>
        <v>RCV - CPI(H) + RPI wedge initial balance - nominal - BR</v>
      </c>
      <c r="F137" s="250">
        <f>InpR!$F$94</f>
        <v>0</v>
      </c>
      <c r="G137" s="249" t="str">
        <f>InpR!$G$94</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0</v>
      </c>
      <c r="N140" s="242">
        <f t="shared" ref="N140" si="70" xml:space="preserve"> M143</f>
        <v>0</v>
      </c>
      <c r="O140" s="242">
        <f t="shared" ref="O140" si="71" xml:space="preserve"> N143</f>
        <v>0</v>
      </c>
      <c r="P140" s="242">
        <f t="shared" ref="P140" si="72" xml:space="preserve"> O143</f>
        <v>0</v>
      </c>
      <c r="Q140" s="242">
        <f t="shared" ref="Q140" si="73" xml:space="preserve"> P143</f>
        <v>0</v>
      </c>
      <c r="R140" s="242">
        <f t="shared" ref="R140" si="74" xml:space="preserve"> Q143</f>
        <v>0</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v>
      </c>
      <c r="N141" s="242">
        <f t="shared" si="75"/>
        <v>0</v>
      </c>
      <c r="O141" s="242">
        <f t="shared" si="75"/>
        <v>0</v>
      </c>
      <c r="P141" s="242">
        <f t="shared" si="75"/>
        <v>0</v>
      </c>
      <c r="Q141" s="242">
        <f t="shared" si="75"/>
        <v>0</v>
      </c>
      <c r="R141" s="242">
        <f t="shared" si="75"/>
        <v>0</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0</v>
      </c>
      <c r="N142" s="242">
        <f t="shared" si="76"/>
        <v>0</v>
      </c>
      <c r="O142" s="242">
        <f t="shared" si="76"/>
        <v>0</v>
      </c>
      <c r="P142" s="242">
        <f t="shared" si="76"/>
        <v>0</v>
      </c>
      <c r="Q142" s="242">
        <f t="shared" si="76"/>
        <v>0</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0</v>
      </c>
      <c r="M143" s="243">
        <f t="shared" ref="M143:R143" si="78" xml:space="preserve"> IF( M138 = 1, $F137, M140 + M141 - M142)</f>
        <v>0</v>
      </c>
      <c r="N143" s="243">
        <f t="shared" si="78"/>
        <v>0</v>
      </c>
      <c r="O143" s="243">
        <f t="shared" si="78"/>
        <v>0</v>
      </c>
      <c r="P143" s="243">
        <f t="shared" si="78"/>
        <v>0</v>
      </c>
      <c r="Q143" s="243">
        <f t="shared" si="78"/>
        <v>0</v>
      </c>
      <c r="R143" s="243">
        <f t="shared" si="78"/>
        <v>0</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0</v>
      </c>
      <c r="N145" s="185">
        <f t="shared" si="79"/>
        <v>0</v>
      </c>
      <c r="O145" s="185">
        <f t="shared" si="79"/>
        <v>0</v>
      </c>
      <c r="P145" s="185">
        <f t="shared" si="79"/>
        <v>0</v>
      </c>
      <c r="Q145" s="185">
        <f t="shared" si="79"/>
        <v>0</v>
      </c>
      <c r="R145" s="185">
        <f t="shared" si="79"/>
        <v>0</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v>
      </c>
      <c r="N146" s="185">
        <f t="shared" si="80"/>
        <v>0</v>
      </c>
      <c r="O146" s="185">
        <f t="shared" si="80"/>
        <v>0</v>
      </c>
      <c r="P146" s="185">
        <f t="shared" si="80"/>
        <v>0</v>
      </c>
      <c r="Q146" s="185">
        <f t="shared" si="80"/>
        <v>0</v>
      </c>
      <c r="R146" s="185">
        <f t="shared" si="80"/>
        <v>0</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0</v>
      </c>
      <c r="M147" s="185">
        <f t="shared" si="81"/>
        <v>0</v>
      </c>
      <c r="N147" s="185">
        <f t="shared" si="81"/>
        <v>0</v>
      </c>
      <c r="O147" s="185">
        <f t="shared" si="81"/>
        <v>0</v>
      </c>
      <c r="P147" s="185">
        <f t="shared" si="81"/>
        <v>0</v>
      </c>
      <c r="Q147" s="185">
        <f t="shared" si="81"/>
        <v>0</v>
      </c>
      <c r="R147" s="185">
        <f t="shared" si="81"/>
        <v>0</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0</v>
      </c>
      <c r="M148" s="185">
        <f xml:space="preserve"> ( (M145+M146) + M147) / 2</f>
        <v>0</v>
      </c>
      <c r="N148" s="185">
        <f t="shared" ref="N148:R148" si="83" xml:space="preserve"> ( (N145+N146) + N147) / 2</f>
        <v>0</v>
      </c>
      <c r="O148" s="185">
        <f t="shared" si="83"/>
        <v>0</v>
      </c>
      <c r="P148" s="185">
        <f t="shared" si="83"/>
        <v>0</v>
      </c>
      <c r="Q148" s="185">
        <f t="shared" si="83"/>
        <v>0</v>
      </c>
      <c r="R148" s="185">
        <f t="shared" si="83"/>
        <v>0</v>
      </c>
    </row>
    <row r="150" spans="1:18" s="205" customFormat="1" x14ac:dyDescent="0.35">
      <c r="A150" s="201"/>
      <c r="B150" s="202"/>
      <c r="C150" s="203"/>
      <c r="D150" s="204"/>
      <c r="E150" s="205" t="str">
        <f xml:space="preserve"> InpR!E$108</f>
        <v>WACC on RCV - CPI(H) + RPI wedge bf and additions - BR</v>
      </c>
      <c r="F150" s="205">
        <f xml:space="preserve"> InpR!F$108</f>
        <v>0</v>
      </c>
      <c r="G150" s="223" t="str">
        <f xml:space="preserve"> InpR!G$108</f>
        <v>%</v>
      </c>
      <c r="H150" s="205">
        <f xml:space="preserve"> InpR!H$108</f>
        <v>0</v>
      </c>
      <c r="I150" s="205">
        <f xml:space="preserve"> InpR!I$108</f>
        <v>0</v>
      </c>
      <c r="J150" s="205">
        <f xml:space="preserve"> InpR!J$108</f>
        <v>0</v>
      </c>
      <c r="K150" s="205">
        <f xml:space="preserve"> InpR!K$108</f>
        <v>0</v>
      </c>
      <c r="L150" s="205">
        <f xml:space="preserve"> InpR!L$108</f>
        <v>0</v>
      </c>
      <c r="M150" s="205">
        <f xml:space="preserve"> InpR!M$108</f>
        <v>1.920357193840716E-2</v>
      </c>
      <c r="N150" s="205">
        <f xml:space="preserve"> InpR!N$108</f>
        <v>1.920357193840716E-2</v>
      </c>
      <c r="O150" s="205">
        <f xml:space="preserve"> InpR!O$108</f>
        <v>1.920357193840716E-2</v>
      </c>
      <c r="P150" s="205">
        <f xml:space="preserve"> InpR!P$108</f>
        <v>1.920357193840716E-2</v>
      </c>
      <c r="Q150" s="205">
        <f xml:space="preserve"> InpR!Q$108</f>
        <v>1.920357193840716E-2</v>
      </c>
      <c r="R150" s="205">
        <f xml:space="preserve"> InpR!R$108</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0</v>
      </c>
      <c r="M152" s="185">
        <f t="shared" si="84"/>
        <v>0</v>
      </c>
      <c r="N152" s="185">
        <f t="shared" si="84"/>
        <v>0</v>
      </c>
      <c r="O152" s="185">
        <f t="shared" si="84"/>
        <v>0</v>
      </c>
      <c r="P152" s="185">
        <f t="shared" si="84"/>
        <v>0</v>
      </c>
      <c r="Q152" s="185">
        <f t="shared" si="84"/>
        <v>0</v>
      </c>
      <c r="R152" s="185">
        <f t="shared" si="84"/>
        <v>0</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v>
      </c>
      <c r="N153" s="246">
        <f t="shared" si="86"/>
        <v>0</v>
      </c>
      <c r="O153" s="246">
        <f t="shared" si="86"/>
        <v>0</v>
      </c>
      <c r="P153" s="246">
        <f t="shared" si="86"/>
        <v>0</v>
      </c>
      <c r="Q153" s="246">
        <f t="shared" si="86"/>
        <v>0</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0</v>
      </c>
      <c r="N155" s="185">
        <f t="shared" si="87"/>
        <v>0</v>
      </c>
      <c r="O155" s="185">
        <f t="shared" si="87"/>
        <v>0</v>
      </c>
      <c r="P155" s="185">
        <f t="shared" si="87"/>
        <v>0</v>
      </c>
      <c r="Q155" s="185">
        <f t="shared" si="87"/>
        <v>0</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v>
      </c>
      <c r="N156" s="185">
        <f t="shared" si="88"/>
        <v>0</v>
      </c>
      <c r="O156" s="185">
        <f t="shared" si="88"/>
        <v>0</v>
      </c>
      <c r="P156" s="185">
        <f t="shared" si="88"/>
        <v>0</v>
      </c>
      <c r="Q156" s="185">
        <f t="shared" si="88"/>
        <v>0</v>
      </c>
      <c r="R156" s="185">
        <f t="shared" si="88"/>
        <v>0</v>
      </c>
    </row>
    <row r="157" spans="1:18" x14ac:dyDescent="0.35">
      <c r="C157" s="276"/>
      <c r="E157" s="7" t="s">
        <v>544</v>
      </c>
      <c r="F157" s="244"/>
      <c r="G157" s="184" t="str">
        <f t="shared" ref="G157" si="89">G$270</f>
        <v>£m</v>
      </c>
      <c r="H157" s="244">
        <f>SUM(J157:R157)</f>
        <v>0</v>
      </c>
      <c r="I157" s="244"/>
      <c r="J157" s="244">
        <f t="shared" ref="J157:K157" si="90">SUM(J155:J156)</f>
        <v>0</v>
      </c>
      <c r="K157" s="244">
        <f t="shared" si="90"/>
        <v>0</v>
      </c>
      <c r="L157" s="244">
        <f>SUM(L155:L156)</f>
        <v>0</v>
      </c>
      <c r="M157" s="244">
        <f t="shared" ref="M157:R157" si="91">SUM(M155:M156)</f>
        <v>0</v>
      </c>
      <c r="N157" s="244">
        <f t="shared" si="91"/>
        <v>0</v>
      </c>
      <c r="O157" s="244">
        <f t="shared" si="91"/>
        <v>0</v>
      </c>
      <c r="P157" s="244">
        <f t="shared" si="91"/>
        <v>0</v>
      </c>
      <c r="Q157" s="244">
        <f t="shared" si="91"/>
        <v>0</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0</v>
      </c>
      <c r="I159" s="244">
        <f t="shared" si="92"/>
        <v>0</v>
      </c>
      <c r="J159" s="244">
        <f t="shared" si="92"/>
        <v>0</v>
      </c>
      <c r="K159" s="244">
        <f t="shared" si="92"/>
        <v>0</v>
      </c>
      <c r="L159" s="244">
        <f t="shared" si="92"/>
        <v>0</v>
      </c>
      <c r="M159" s="244">
        <f t="shared" si="92"/>
        <v>0</v>
      </c>
      <c r="N159" s="244">
        <f t="shared" si="92"/>
        <v>0</v>
      </c>
      <c r="O159" s="244">
        <f t="shared" si="92"/>
        <v>0</v>
      </c>
      <c r="P159" s="244">
        <f t="shared" si="92"/>
        <v>0</v>
      </c>
      <c r="Q159" s="244">
        <f t="shared" si="92"/>
        <v>0</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0</v>
      </c>
      <c r="I160" s="184">
        <f t="shared" si="93"/>
        <v>0</v>
      </c>
      <c r="J160" s="184">
        <f t="shared" si="93"/>
        <v>0</v>
      </c>
      <c r="K160" s="184">
        <f t="shared" si="93"/>
        <v>0</v>
      </c>
      <c r="L160" s="184">
        <f t="shared" si="93"/>
        <v>0</v>
      </c>
      <c r="M160" s="184">
        <f t="shared" si="93"/>
        <v>0</v>
      </c>
      <c r="N160" s="184">
        <f t="shared" si="93"/>
        <v>0</v>
      </c>
      <c r="O160" s="184">
        <f t="shared" si="93"/>
        <v>0</v>
      </c>
      <c r="P160" s="184">
        <f t="shared" si="93"/>
        <v>0</v>
      </c>
      <c r="Q160" s="184">
        <f t="shared" si="93"/>
        <v>0</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0</v>
      </c>
      <c r="J161" s="185">
        <f t="shared" ref="J161:K161" si="95">J160-J159</f>
        <v>0</v>
      </c>
      <c r="K161" s="185">
        <f t="shared" si="95"/>
        <v>0</v>
      </c>
      <c r="L161" s="185">
        <f>L160-L159</f>
        <v>0</v>
      </c>
      <c r="M161" s="185">
        <f>M160-M159</f>
        <v>0</v>
      </c>
      <c r="N161" s="185">
        <f t="shared" ref="N161:R161" si="96">N160-N159</f>
        <v>0</v>
      </c>
      <c r="O161" s="185">
        <f t="shared" si="96"/>
        <v>0</v>
      </c>
      <c r="P161" s="185">
        <f t="shared" si="96"/>
        <v>0</v>
      </c>
      <c r="Q161" s="185">
        <f t="shared" si="96"/>
        <v>0</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0</v>
      </c>
      <c r="I163" s="185">
        <f t="shared" si="97"/>
        <v>0</v>
      </c>
      <c r="J163" s="185">
        <f t="shared" si="97"/>
        <v>0</v>
      </c>
      <c r="K163" s="185">
        <f t="shared" si="97"/>
        <v>0</v>
      </c>
      <c r="L163" s="185">
        <f t="shared" si="97"/>
        <v>0</v>
      </c>
      <c r="M163" s="185">
        <f t="shared" si="97"/>
        <v>0</v>
      </c>
      <c r="N163" s="185">
        <f t="shared" si="97"/>
        <v>0</v>
      </c>
      <c r="O163" s="185">
        <f t="shared" si="97"/>
        <v>0</v>
      </c>
      <c r="P163" s="185">
        <f t="shared" si="97"/>
        <v>0</v>
      </c>
      <c r="Q163" s="185">
        <f t="shared" si="97"/>
        <v>0</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0</v>
      </c>
      <c r="I164" s="248">
        <f t="shared" si="98"/>
        <v>0</v>
      </c>
      <c r="J164" s="248">
        <f t="shared" si="98"/>
        <v>0</v>
      </c>
      <c r="K164" s="248">
        <f t="shared" si="98"/>
        <v>0</v>
      </c>
      <c r="L164" s="248">
        <f t="shared" si="98"/>
        <v>0</v>
      </c>
      <c r="M164" s="248">
        <f t="shared" si="98"/>
        <v>0</v>
      </c>
      <c r="N164" s="248">
        <f t="shared" si="98"/>
        <v>0</v>
      </c>
      <c r="O164" s="248">
        <f t="shared" si="98"/>
        <v>0</v>
      </c>
      <c r="P164" s="248">
        <f t="shared" si="98"/>
        <v>0</v>
      </c>
      <c r="Q164" s="248">
        <f t="shared" si="98"/>
        <v>0</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0</v>
      </c>
      <c r="M169" s="185">
        <f t="shared" si="101"/>
        <v>0</v>
      </c>
      <c r="N169" s="185">
        <f t="shared" si="101"/>
        <v>0</v>
      </c>
      <c r="O169" s="185">
        <f t="shared" si="101"/>
        <v>0</v>
      </c>
      <c r="P169" s="185">
        <f t="shared" si="101"/>
        <v>0</v>
      </c>
      <c r="Q169" s="185">
        <f t="shared" si="101"/>
        <v>0</v>
      </c>
      <c r="R169" s="185">
        <f t="shared" si="101"/>
        <v>0</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0</v>
      </c>
      <c r="M170" s="185">
        <f t="shared" si="102"/>
        <v>0</v>
      </c>
      <c r="N170" s="185">
        <f t="shared" si="102"/>
        <v>0</v>
      </c>
      <c r="O170" s="185">
        <f t="shared" si="102"/>
        <v>0</v>
      </c>
      <c r="P170" s="185">
        <f t="shared" si="102"/>
        <v>0</v>
      </c>
      <c r="Q170" s="185">
        <f t="shared" si="102"/>
        <v>0</v>
      </c>
      <c r="R170" s="185">
        <f t="shared" si="102"/>
        <v>0</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0</v>
      </c>
      <c r="M172" s="184">
        <f t="shared" si="103"/>
        <v>0</v>
      </c>
      <c r="N172" s="184">
        <f t="shared" si="103"/>
        <v>0</v>
      </c>
      <c r="O172" s="184">
        <f t="shared" si="103"/>
        <v>0</v>
      </c>
      <c r="P172" s="184">
        <f t="shared" si="103"/>
        <v>0</v>
      </c>
      <c r="Q172" s="184">
        <f t="shared" si="103"/>
        <v>0</v>
      </c>
      <c r="R172" s="184">
        <f t="shared" si="103"/>
        <v>0</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0</v>
      </c>
      <c r="M173" s="184">
        <f t="shared" si="104"/>
        <v>0</v>
      </c>
      <c r="N173" s="184">
        <f t="shared" si="104"/>
        <v>0</v>
      </c>
      <c r="O173" s="184">
        <f t="shared" si="104"/>
        <v>0</v>
      </c>
      <c r="P173" s="184">
        <f t="shared" si="104"/>
        <v>0</v>
      </c>
      <c r="Q173" s="184">
        <f t="shared" si="104"/>
        <v>0</v>
      </c>
      <c r="R173" s="184">
        <f t="shared" si="104"/>
        <v>0</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v>
      </c>
      <c r="N174" s="185">
        <f t="shared" si="105"/>
        <v>0</v>
      </c>
      <c r="O174" s="185">
        <f t="shared" si="105"/>
        <v>0</v>
      </c>
      <c r="P174" s="185">
        <f t="shared" si="105"/>
        <v>0</v>
      </c>
      <c r="Q174" s="185">
        <f t="shared" si="105"/>
        <v>0</v>
      </c>
      <c r="R174" s="185">
        <f t="shared" si="105"/>
        <v>0</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v>
      </c>
      <c r="N176" s="185">
        <f t="shared" si="106"/>
        <v>0</v>
      </c>
      <c r="O176" s="185">
        <f t="shared" si="106"/>
        <v>0</v>
      </c>
      <c r="P176" s="185">
        <f t="shared" si="106"/>
        <v>0</v>
      </c>
      <c r="Q176" s="185">
        <f t="shared" si="106"/>
        <v>0</v>
      </c>
      <c r="R176" s="185">
        <f t="shared" si="106"/>
        <v>0</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611</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0</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0</v>
      </c>
      <c r="N182" s="184">
        <f t="shared" si="109"/>
        <v>0</v>
      </c>
      <c r="O182" s="184">
        <f t="shared" si="109"/>
        <v>0</v>
      </c>
      <c r="P182" s="184">
        <f t="shared" si="109"/>
        <v>0</v>
      </c>
      <c r="Q182" s="184">
        <f t="shared" si="109"/>
        <v>0</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v>
      </c>
      <c r="N183" s="184">
        <f t="shared" si="110"/>
        <v>0</v>
      </c>
      <c r="O183" s="184">
        <f t="shared" si="110"/>
        <v>0</v>
      </c>
      <c r="P183" s="184">
        <f t="shared" si="110"/>
        <v>0</v>
      </c>
      <c r="Q183" s="184">
        <f t="shared" si="110"/>
        <v>0</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0</v>
      </c>
      <c r="I184" s="184">
        <f t="shared" si="111"/>
        <v>0</v>
      </c>
      <c r="J184" s="184">
        <f t="shared" si="111"/>
        <v>0</v>
      </c>
      <c r="K184" s="184">
        <f t="shared" si="111"/>
        <v>0</v>
      </c>
      <c r="L184" s="184">
        <f t="shared" si="111"/>
        <v>0</v>
      </c>
      <c r="M184" s="184">
        <f t="shared" si="111"/>
        <v>0</v>
      </c>
      <c r="N184" s="184">
        <f t="shared" si="111"/>
        <v>0</v>
      </c>
      <c r="O184" s="184">
        <f t="shared" si="111"/>
        <v>0</v>
      </c>
      <c r="P184" s="184">
        <f t="shared" si="111"/>
        <v>0</v>
      </c>
      <c r="Q184" s="184">
        <f t="shared" si="111"/>
        <v>0</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0</v>
      </c>
      <c r="N185" s="184">
        <f t="shared" si="112"/>
        <v>0</v>
      </c>
      <c r="O185" s="184">
        <f t="shared" si="112"/>
        <v>0</v>
      </c>
      <c r="P185" s="184">
        <f t="shared" si="112"/>
        <v>0</v>
      </c>
      <c r="Q185" s="184">
        <f t="shared" si="112"/>
        <v>0</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v>
      </c>
      <c r="N186" s="184">
        <f t="shared" si="113"/>
        <v>0</v>
      </c>
      <c r="O186" s="184">
        <f t="shared" si="113"/>
        <v>0</v>
      </c>
      <c r="P186" s="184">
        <f t="shared" si="113"/>
        <v>0</v>
      </c>
      <c r="Q186" s="184">
        <f t="shared" si="113"/>
        <v>0</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0</v>
      </c>
      <c r="I187" s="184">
        <f t="shared" si="114"/>
        <v>0</v>
      </c>
      <c r="J187" s="184">
        <f t="shared" si="114"/>
        <v>0</v>
      </c>
      <c r="K187" s="184">
        <f t="shared" si="114"/>
        <v>0</v>
      </c>
      <c r="L187" s="184">
        <f t="shared" si="114"/>
        <v>0</v>
      </c>
      <c r="M187" s="184">
        <f t="shared" si="114"/>
        <v>0</v>
      </c>
      <c r="N187" s="184">
        <f t="shared" si="114"/>
        <v>0</v>
      </c>
      <c r="O187" s="184">
        <f t="shared" si="114"/>
        <v>0</v>
      </c>
      <c r="P187" s="184">
        <f t="shared" si="114"/>
        <v>0</v>
      </c>
      <c r="Q187" s="184">
        <f t="shared" si="114"/>
        <v>0</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0</v>
      </c>
      <c r="I189" s="184"/>
      <c r="J189" s="184">
        <f t="shared" ref="J189:R189" si="118" xml:space="preserve"> IF(J$279 = 0, 0, J182 / J$279)</f>
        <v>0</v>
      </c>
      <c r="K189" s="184">
        <f t="shared" si="118"/>
        <v>0</v>
      </c>
      <c r="L189" s="184">
        <f t="shared" si="118"/>
        <v>0</v>
      </c>
      <c r="M189" s="185">
        <f t="shared" si="118"/>
        <v>0</v>
      </c>
      <c r="N189" s="184">
        <f t="shared" si="118"/>
        <v>0</v>
      </c>
      <c r="O189" s="184">
        <f t="shared" si="118"/>
        <v>0</v>
      </c>
      <c r="P189" s="184">
        <f t="shared" si="118"/>
        <v>0</v>
      </c>
      <c r="Q189" s="184">
        <f t="shared" si="118"/>
        <v>0</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0</v>
      </c>
      <c r="I190" s="184"/>
      <c r="J190" s="184">
        <f t="shared" ref="J190:R190" si="119" xml:space="preserve"> IF(J$279 = 0, 0, J183 / J$279)</f>
        <v>0</v>
      </c>
      <c r="K190" s="184">
        <f t="shared" si="119"/>
        <v>0</v>
      </c>
      <c r="L190" s="184">
        <f t="shared" si="119"/>
        <v>0</v>
      </c>
      <c r="M190" s="185">
        <f t="shared" si="119"/>
        <v>0</v>
      </c>
      <c r="N190" s="184">
        <f t="shared" si="119"/>
        <v>0</v>
      </c>
      <c r="O190" s="184">
        <f t="shared" si="119"/>
        <v>0</v>
      </c>
      <c r="P190" s="184">
        <f t="shared" si="119"/>
        <v>0</v>
      </c>
      <c r="Q190" s="184">
        <f t="shared" si="119"/>
        <v>0</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0</v>
      </c>
      <c r="I191" s="184"/>
      <c r="J191" s="184">
        <f t="shared" ref="J191:R191" si="120" xml:space="preserve"> IF(J$279 = 0, 0, J184 / J$279)</f>
        <v>0</v>
      </c>
      <c r="K191" s="184">
        <f t="shared" si="120"/>
        <v>0</v>
      </c>
      <c r="L191" s="184">
        <f t="shared" si="120"/>
        <v>0</v>
      </c>
      <c r="M191" s="185">
        <f t="shared" si="120"/>
        <v>0</v>
      </c>
      <c r="N191" s="184">
        <f t="shared" si="120"/>
        <v>0</v>
      </c>
      <c r="O191" s="184">
        <f t="shared" si="120"/>
        <v>0</v>
      </c>
      <c r="P191" s="184">
        <f t="shared" si="120"/>
        <v>0</v>
      </c>
      <c r="Q191" s="184">
        <f t="shared" si="120"/>
        <v>0</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0</v>
      </c>
      <c r="I192" s="184"/>
      <c r="J192" s="184">
        <f t="shared" ref="J192:R192" si="121" xml:space="preserve"> IF(J$279 = 0, 0, J185 / J$279)</f>
        <v>0</v>
      </c>
      <c r="K192" s="184">
        <f t="shared" si="121"/>
        <v>0</v>
      </c>
      <c r="L192" s="184">
        <f t="shared" si="121"/>
        <v>0</v>
      </c>
      <c r="M192" s="185">
        <f t="shared" si="121"/>
        <v>0</v>
      </c>
      <c r="N192" s="184">
        <f t="shared" si="121"/>
        <v>0</v>
      </c>
      <c r="O192" s="184">
        <f t="shared" si="121"/>
        <v>0</v>
      </c>
      <c r="P192" s="184">
        <f t="shared" si="121"/>
        <v>0</v>
      </c>
      <c r="Q192" s="184">
        <f t="shared" si="121"/>
        <v>0</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0</v>
      </c>
      <c r="I193" s="184"/>
      <c r="J193" s="184">
        <f t="shared" ref="J193:R193" si="122" xml:space="preserve"> IF(J$279 = 0, 0, J186 / J$279)</f>
        <v>0</v>
      </c>
      <c r="K193" s="184">
        <f t="shared" si="122"/>
        <v>0</v>
      </c>
      <c r="L193" s="184">
        <f t="shared" si="122"/>
        <v>0</v>
      </c>
      <c r="M193" s="185">
        <f t="shared" si="122"/>
        <v>0</v>
      </c>
      <c r="N193" s="184">
        <f t="shared" si="122"/>
        <v>0</v>
      </c>
      <c r="O193" s="184">
        <f t="shared" si="122"/>
        <v>0</v>
      </c>
      <c r="P193" s="184">
        <f t="shared" si="122"/>
        <v>0</v>
      </c>
      <c r="Q193" s="184">
        <f t="shared" si="122"/>
        <v>0</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0</v>
      </c>
      <c r="I194" s="184"/>
      <c r="J194" s="184">
        <f t="shared" ref="J194:R194" si="123" xml:space="preserve"> IF(J$279 = 0, 0, J187 / J$279)</f>
        <v>0</v>
      </c>
      <c r="K194" s="184">
        <f t="shared" si="123"/>
        <v>0</v>
      </c>
      <c r="L194" s="184">
        <f t="shared" si="123"/>
        <v>0</v>
      </c>
      <c r="M194" s="185">
        <f t="shared" si="123"/>
        <v>0</v>
      </c>
      <c r="N194" s="184">
        <f t="shared" si="123"/>
        <v>0</v>
      </c>
      <c r="O194" s="184">
        <f t="shared" si="123"/>
        <v>0</v>
      </c>
      <c r="P194" s="184">
        <f t="shared" si="123"/>
        <v>0</v>
      </c>
      <c r="Q194" s="184">
        <f t="shared" si="123"/>
        <v>0</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0</v>
      </c>
      <c r="I196" s="184">
        <f t="shared" si="124"/>
        <v>0</v>
      </c>
      <c r="J196" s="184">
        <f t="shared" si="124"/>
        <v>0</v>
      </c>
      <c r="K196" s="184">
        <f t="shared" si="124"/>
        <v>0</v>
      </c>
      <c r="L196" s="184">
        <f t="shared" si="124"/>
        <v>0</v>
      </c>
      <c r="M196" s="185">
        <f t="shared" si="124"/>
        <v>0</v>
      </c>
      <c r="N196" s="184">
        <f t="shared" si="124"/>
        <v>0</v>
      </c>
      <c r="O196" s="184">
        <f t="shared" si="124"/>
        <v>0</v>
      </c>
      <c r="P196" s="184">
        <f t="shared" si="124"/>
        <v>0</v>
      </c>
      <c r="Q196" s="184">
        <f t="shared" si="124"/>
        <v>0</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0</v>
      </c>
      <c r="I197" s="184">
        <f t="shared" si="125"/>
        <v>0</v>
      </c>
      <c r="J197" s="184">
        <f t="shared" si="125"/>
        <v>0</v>
      </c>
      <c r="K197" s="184">
        <f t="shared" si="125"/>
        <v>0</v>
      </c>
      <c r="L197" s="184">
        <f t="shared" si="125"/>
        <v>0</v>
      </c>
      <c r="M197" s="185">
        <f t="shared" si="125"/>
        <v>0</v>
      </c>
      <c r="N197" s="184">
        <f t="shared" si="125"/>
        <v>0</v>
      </c>
      <c r="O197" s="184">
        <f t="shared" si="125"/>
        <v>0</v>
      </c>
      <c r="P197" s="184">
        <f t="shared" si="125"/>
        <v>0</v>
      </c>
      <c r="Q197" s="184">
        <f t="shared" si="125"/>
        <v>0</v>
      </c>
      <c r="R197" s="184">
        <f t="shared" si="125"/>
        <v>0</v>
      </c>
      <c r="S197" s="92"/>
      <c r="T197" s="92"/>
      <c r="U197" s="92"/>
      <c r="V197" s="92"/>
      <c r="W197" s="92"/>
      <c r="X197" s="92"/>
      <c r="Y197" s="92"/>
      <c r="Z197" s="92"/>
    </row>
    <row r="198" spans="1:26" x14ac:dyDescent="0.35">
      <c r="C198" s="276"/>
      <c r="E198" s="7" t="s">
        <v>553</v>
      </c>
      <c r="G198" s="7" t="s">
        <v>295</v>
      </c>
      <c r="H198" s="185">
        <f xml:space="preserve"> SUM(J198:R198)</f>
        <v>0</v>
      </c>
      <c r="I198" s="185"/>
      <c r="J198" s="184">
        <f t="shared" ref="J198:K198" si="126">J197-J196</f>
        <v>0</v>
      </c>
      <c r="K198" s="184">
        <f t="shared" si="126"/>
        <v>0</v>
      </c>
      <c r="L198" s="184">
        <f>L197-L196</f>
        <v>0</v>
      </c>
      <c r="M198" s="185">
        <f>M197-M196</f>
        <v>0</v>
      </c>
      <c r="N198" s="184">
        <f t="shared" ref="N198:R198" si="127">N197-N196</f>
        <v>0</v>
      </c>
      <c r="O198" s="184">
        <f t="shared" si="127"/>
        <v>0</v>
      </c>
      <c r="P198" s="184">
        <f t="shared" si="127"/>
        <v>0</v>
      </c>
      <c r="Q198" s="184">
        <f t="shared" si="127"/>
        <v>0</v>
      </c>
      <c r="R198" s="184">
        <f t="shared" si="127"/>
        <v>0</v>
      </c>
    </row>
    <row r="200" spans="1:26" x14ac:dyDescent="0.35">
      <c r="C200" s="276"/>
      <c r="E200" s="7" t="str">
        <f>E$190</f>
        <v>True up Nominal return- real</v>
      </c>
      <c r="F200" s="7">
        <f t="shared" ref="F200:R200" si="128">F$190</f>
        <v>0</v>
      </c>
      <c r="G200" s="7" t="str">
        <f t="shared" si="128"/>
        <v>£m</v>
      </c>
      <c r="H200" s="185">
        <f t="shared" si="128"/>
        <v>0</v>
      </c>
      <c r="I200" s="185">
        <f t="shared" si="128"/>
        <v>0</v>
      </c>
      <c r="J200" s="184">
        <f t="shared" si="128"/>
        <v>0</v>
      </c>
      <c r="K200" s="184">
        <f t="shared" si="128"/>
        <v>0</v>
      </c>
      <c r="L200" s="184">
        <f t="shared" si="128"/>
        <v>0</v>
      </c>
      <c r="M200" s="185">
        <f t="shared" si="128"/>
        <v>0</v>
      </c>
      <c r="N200" s="184">
        <f t="shared" si="128"/>
        <v>0</v>
      </c>
      <c r="O200" s="184">
        <f t="shared" si="128"/>
        <v>0</v>
      </c>
      <c r="P200" s="184">
        <f t="shared" si="128"/>
        <v>0</v>
      </c>
      <c r="Q200" s="184">
        <f t="shared" si="128"/>
        <v>0</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0</v>
      </c>
      <c r="I201" s="185">
        <f t="shared" si="129"/>
        <v>0</v>
      </c>
      <c r="J201" s="184">
        <f t="shared" si="129"/>
        <v>0</v>
      </c>
      <c r="K201" s="184">
        <f t="shared" si="129"/>
        <v>0</v>
      </c>
      <c r="L201" s="184">
        <f t="shared" si="129"/>
        <v>0</v>
      </c>
      <c r="M201" s="185">
        <f t="shared" si="129"/>
        <v>0</v>
      </c>
      <c r="N201" s="184">
        <f t="shared" si="129"/>
        <v>0</v>
      </c>
      <c r="O201" s="184">
        <f t="shared" si="129"/>
        <v>0</v>
      </c>
      <c r="P201" s="184">
        <f t="shared" si="129"/>
        <v>0</v>
      </c>
      <c r="Q201" s="184">
        <f t="shared" si="129"/>
        <v>0</v>
      </c>
      <c r="R201" s="184">
        <f t="shared" si="129"/>
        <v>0</v>
      </c>
    </row>
    <row r="202" spans="1:26" x14ac:dyDescent="0.35">
      <c r="C202" s="276"/>
      <c r="E202" s="7" t="s">
        <v>554</v>
      </c>
      <c r="G202" s="7" t="s">
        <v>295</v>
      </c>
      <c r="H202" s="185">
        <f xml:space="preserve"> SUM(J202:R202)</f>
        <v>0</v>
      </c>
      <c r="I202" s="185"/>
      <c r="J202" s="184">
        <f t="shared" ref="J202:K202" si="130">J201-J200</f>
        <v>0</v>
      </c>
      <c r="K202" s="184">
        <f t="shared" si="130"/>
        <v>0</v>
      </c>
      <c r="L202" s="184">
        <f>L201-L200</f>
        <v>0</v>
      </c>
      <c r="M202" s="185">
        <f>M201-M200</f>
        <v>0</v>
      </c>
      <c r="N202" s="184">
        <f t="shared" ref="N202" si="131">N201-N200</f>
        <v>0</v>
      </c>
      <c r="O202" s="184">
        <f>O201-O200</f>
        <v>0</v>
      </c>
      <c r="P202" s="184">
        <f t="shared" ref="P202:R202" si="132">P201-P200</f>
        <v>0</v>
      </c>
      <c r="Q202" s="184">
        <f t="shared" si="132"/>
        <v>0</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0</v>
      </c>
      <c r="I204" s="185">
        <f t="shared" si="133"/>
        <v>0</v>
      </c>
      <c r="J204" s="184">
        <f t="shared" si="133"/>
        <v>0</v>
      </c>
      <c r="K204" s="184">
        <f t="shared" si="133"/>
        <v>0</v>
      </c>
      <c r="L204" s="184">
        <f t="shared" si="133"/>
        <v>0</v>
      </c>
      <c r="M204" s="185">
        <f t="shared" si="133"/>
        <v>0</v>
      </c>
      <c r="N204" s="184">
        <f t="shared" si="133"/>
        <v>0</v>
      </c>
      <c r="O204" s="184">
        <f t="shared" si="133"/>
        <v>0</v>
      </c>
      <c r="P204" s="184">
        <f t="shared" si="133"/>
        <v>0</v>
      </c>
      <c r="Q204" s="184">
        <f t="shared" si="133"/>
        <v>0</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0</v>
      </c>
      <c r="I205" s="185">
        <f t="shared" si="134"/>
        <v>0</v>
      </c>
      <c r="J205" s="184">
        <f t="shared" si="134"/>
        <v>0</v>
      </c>
      <c r="K205" s="184">
        <f t="shared" si="134"/>
        <v>0</v>
      </c>
      <c r="L205" s="184">
        <f t="shared" si="134"/>
        <v>0</v>
      </c>
      <c r="M205" s="185">
        <f t="shared" si="134"/>
        <v>0</v>
      </c>
      <c r="N205" s="184">
        <f t="shared" si="134"/>
        <v>0</v>
      </c>
      <c r="O205" s="184">
        <f t="shared" si="134"/>
        <v>0</v>
      </c>
      <c r="P205" s="184">
        <f t="shared" si="134"/>
        <v>0</v>
      </c>
      <c r="Q205" s="184">
        <f t="shared" si="134"/>
        <v>0</v>
      </c>
      <c r="R205" s="184">
        <f t="shared" si="134"/>
        <v>0</v>
      </c>
    </row>
    <row r="206" spans="1:26" x14ac:dyDescent="0.35">
      <c r="C206" s="276"/>
      <c r="E206" s="7" t="s">
        <v>555</v>
      </c>
      <c r="G206" s="7" t="s">
        <v>295</v>
      </c>
      <c r="H206" s="185">
        <f xml:space="preserve"> SUM(J206:R206)</f>
        <v>0</v>
      </c>
      <c r="I206" s="185"/>
      <c r="J206" s="184">
        <f t="shared" ref="J206:K206" si="135">J205-J204</f>
        <v>0</v>
      </c>
      <c r="K206" s="184">
        <f t="shared" si="135"/>
        <v>0</v>
      </c>
      <c r="L206" s="184">
        <f>L205-L204</f>
        <v>0</v>
      </c>
      <c r="M206" s="185">
        <f>M205-M204</f>
        <v>0</v>
      </c>
      <c r="N206" s="184">
        <f t="shared" ref="N206:R206" si="136">N205-N204</f>
        <v>0</v>
      </c>
      <c r="O206" s="184">
        <f t="shared" si="136"/>
        <v>0</v>
      </c>
      <c r="P206" s="184">
        <f t="shared" si="136"/>
        <v>0</v>
      </c>
      <c r="Q206" s="184">
        <f t="shared" si="136"/>
        <v>0</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InpR!E$115</f>
        <v>WACC real on RCV - CPI(H) bf and additions - BR</v>
      </c>
      <c r="F210" s="205">
        <f>InpR!F$115</f>
        <v>0</v>
      </c>
      <c r="G210" s="223" t="str">
        <f>InpR!G$115</f>
        <v>%</v>
      </c>
      <c r="H210" s="205">
        <f>InpR!H$115</f>
        <v>0</v>
      </c>
      <c r="I210" s="205">
        <f>InpR!I$115</f>
        <v>0</v>
      </c>
      <c r="J210" s="205">
        <f>InpR!J$115</f>
        <v>0</v>
      </c>
      <c r="K210" s="205">
        <f>InpR!K$115</f>
        <v>0</v>
      </c>
      <c r="L210" s="205">
        <f>InpR!L$115</f>
        <v>0</v>
      </c>
      <c r="M210" s="205">
        <f>InpR!M$115</f>
        <v>2.9195763820156317E-2</v>
      </c>
      <c r="N210" s="205">
        <f>InpR!N$115</f>
        <v>2.9195763820156317E-2</v>
      </c>
      <c r="O210" s="205">
        <f>InpR!O$115</f>
        <v>2.9195763820156317E-2</v>
      </c>
      <c r="P210" s="205">
        <f>InpR!P$115</f>
        <v>2.9195763820156317E-2</v>
      </c>
      <c r="Q210" s="205">
        <f>InpR!Q$115</f>
        <v>2.9195763820156317E-2</v>
      </c>
      <c r="R210" s="205">
        <f>InpR!R$115</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0</v>
      </c>
      <c r="I214" s="185">
        <f t="shared" si="138"/>
        <v>0</v>
      </c>
      <c r="J214" s="184">
        <f t="shared" si="138"/>
        <v>0</v>
      </c>
      <c r="K214" s="184">
        <f t="shared" si="138"/>
        <v>0</v>
      </c>
      <c r="L214" s="184">
        <f t="shared" si="138"/>
        <v>0</v>
      </c>
      <c r="M214" s="185">
        <f t="shared" si="138"/>
        <v>0</v>
      </c>
      <c r="N214" s="184">
        <f t="shared" si="138"/>
        <v>0</v>
      </c>
      <c r="O214" s="184">
        <f t="shared" si="138"/>
        <v>0</v>
      </c>
      <c r="P214" s="184">
        <f t="shared" si="138"/>
        <v>0</v>
      </c>
      <c r="Q214" s="184">
        <f t="shared" si="138"/>
        <v>0</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612</v>
      </c>
      <c r="G216" s="7" t="s">
        <v>295</v>
      </c>
      <c r="H216" s="185">
        <f xml:space="preserve"> SUM(J216:R216)</f>
        <v>0</v>
      </c>
      <c r="J216" s="185">
        <f xml:space="preserve"> J214 * J215</f>
        <v>0</v>
      </c>
      <c r="K216" s="185">
        <f t="shared" ref="K216:R216" si="140" xml:space="preserve"> K214 * K215</f>
        <v>0</v>
      </c>
      <c r="L216" s="185">
        <f t="shared" si="140"/>
        <v>0</v>
      </c>
      <c r="M216" s="185">
        <f t="shared" si="140"/>
        <v>0</v>
      </c>
      <c r="N216" s="185">
        <f t="shared" si="140"/>
        <v>0</v>
      </c>
      <c r="O216" s="185">
        <f t="shared" si="140"/>
        <v>0</v>
      </c>
      <c r="P216" s="185">
        <f t="shared" si="140"/>
        <v>0</v>
      </c>
      <c r="Q216" s="185">
        <f t="shared" si="140"/>
        <v>0</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v>
      </c>
      <c r="I219" s="247">
        <f t="shared" si="141"/>
        <v>0</v>
      </c>
      <c r="J219" s="184">
        <f t="shared" si="141"/>
        <v>0</v>
      </c>
      <c r="K219" s="184">
        <f t="shared" si="141"/>
        <v>0</v>
      </c>
      <c r="L219" s="184">
        <f t="shared" si="141"/>
        <v>0</v>
      </c>
      <c r="M219" s="185">
        <f t="shared" si="141"/>
        <v>0</v>
      </c>
      <c r="N219" s="184">
        <f t="shared" si="141"/>
        <v>0</v>
      </c>
      <c r="O219" s="184">
        <f t="shared" si="141"/>
        <v>0</v>
      </c>
      <c r="P219" s="184">
        <f t="shared" si="141"/>
        <v>0</v>
      </c>
      <c r="Q219" s="184">
        <f t="shared" si="141"/>
        <v>0</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613</v>
      </c>
      <c r="G221" s="7" t="s">
        <v>295</v>
      </c>
      <c r="H221" s="185">
        <f xml:space="preserve"> SUM(J221:R221)</f>
        <v>0</v>
      </c>
      <c r="J221" s="185">
        <f xml:space="preserve"> J219 * J220</f>
        <v>0</v>
      </c>
      <c r="K221" s="185">
        <f t="shared" ref="K221:M221" si="143" xml:space="preserve"> K219 * K220</f>
        <v>0</v>
      </c>
      <c r="L221" s="185">
        <f t="shared" si="143"/>
        <v>0</v>
      </c>
      <c r="M221" s="185">
        <f t="shared" si="143"/>
        <v>0</v>
      </c>
      <c r="N221" s="185">
        <f xml:space="preserve"> N219 * N220</f>
        <v>0</v>
      </c>
      <c r="O221" s="185">
        <f t="shared" ref="O221:R221" si="144" xml:space="preserve"> O219 * O220</f>
        <v>0</v>
      </c>
      <c r="P221" s="185">
        <f t="shared" si="144"/>
        <v>0</v>
      </c>
      <c r="Q221" s="185">
        <f t="shared" si="144"/>
        <v>0</v>
      </c>
      <c r="R221" s="185">
        <f t="shared" si="144"/>
        <v>0</v>
      </c>
    </row>
    <row r="223" spans="1:18" x14ac:dyDescent="0.35">
      <c r="B223" s="61" t="s">
        <v>563</v>
      </c>
    </row>
    <row r="224" spans="1:18" x14ac:dyDescent="0.35">
      <c r="E224" s="7" t="str">
        <f xml:space="preserve"> E$216</f>
        <v>Revenue adjustment for RCV run-off - real - BR</v>
      </c>
      <c r="F224" s="184">
        <f t="shared" ref="F224:R224" si="145" xml:space="preserve"> F$216</f>
        <v>0</v>
      </c>
      <c r="G224" s="7" t="str">
        <f t="shared" si="145"/>
        <v>£m</v>
      </c>
      <c r="H224" s="247">
        <f t="shared" si="145"/>
        <v>0</v>
      </c>
      <c r="I224" s="247">
        <f t="shared" si="145"/>
        <v>0</v>
      </c>
      <c r="J224" s="184">
        <f t="shared" si="145"/>
        <v>0</v>
      </c>
      <c r="K224" s="184">
        <f t="shared" si="145"/>
        <v>0</v>
      </c>
      <c r="L224" s="184">
        <f t="shared" si="145"/>
        <v>0</v>
      </c>
      <c r="M224" s="185">
        <f t="shared" si="145"/>
        <v>0</v>
      </c>
      <c r="N224" s="184">
        <f t="shared" si="145"/>
        <v>0</v>
      </c>
      <c r="O224" s="184">
        <f t="shared" si="145"/>
        <v>0</v>
      </c>
      <c r="P224" s="184">
        <f t="shared" si="145"/>
        <v>0</v>
      </c>
      <c r="Q224" s="184">
        <f t="shared" si="145"/>
        <v>0</v>
      </c>
      <c r="R224" s="184">
        <f t="shared" si="145"/>
        <v>0</v>
      </c>
    </row>
    <row r="225" spans="1:26" x14ac:dyDescent="0.35">
      <c r="E225" s="7" t="str">
        <f xml:space="preserve"> E$221</f>
        <v>Revenue adjustment for return - real - BR</v>
      </c>
      <c r="F225" s="184">
        <f t="shared" ref="F225:R225" si="146" xml:space="preserve"> F$221</f>
        <v>0</v>
      </c>
      <c r="G225" s="7" t="str">
        <f t="shared" si="146"/>
        <v>£m</v>
      </c>
      <c r="H225" s="247">
        <f t="shared" si="146"/>
        <v>0</v>
      </c>
      <c r="I225" s="247">
        <f t="shared" si="146"/>
        <v>0</v>
      </c>
      <c r="J225" s="184">
        <f t="shared" si="146"/>
        <v>0</v>
      </c>
      <c r="K225" s="184">
        <f t="shared" si="146"/>
        <v>0</v>
      </c>
      <c r="L225" s="184">
        <f t="shared" si="146"/>
        <v>0</v>
      </c>
      <c r="M225" s="185">
        <f t="shared" si="146"/>
        <v>0</v>
      </c>
      <c r="N225" s="184">
        <f t="shared" si="146"/>
        <v>0</v>
      </c>
      <c r="O225" s="184">
        <f t="shared" si="146"/>
        <v>0</v>
      </c>
      <c r="P225" s="184">
        <f t="shared" si="146"/>
        <v>0</v>
      </c>
      <c r="Q225" s="184">
        <f t="shared" si="146"/>
        <v>0</v>
      </c>
      <c r="R225" s="184">
        <f t="shared" si="146"/>
        <v>0</v>
      </c>
    </row>
    <row r="226" spans="1:26" x14ac:dyDescent="0.35">
      <c r="A226" s="49"/>
      <c r="C226" s="276"/>
      <c r="D226" s="57"/>
      <c r="E226" s="7" t="s">
        <v>614</v>
      </c>
      <c r="G226" s="7" t="s">
        <v>295</v>
      </c>
      <c r="H226" s="185">
        <f xml:space="preserve"> SUM(J226:R226)</f>
        <v>0</v>
      </c>
      <c r="J226" s="185">
        <f xml:space="preserve"> J$224 + J$225</f>
        <v>0</v>
      </c>
      <c r="K226" s="185">
        <f t="shared" ref="K226:R226" si="147" xml:space="preserve"> K$224 + K$225</f>
        <v>0</v>
      </c>
      <c r="L226" s="185">
        <f t="shared" si="147"/>
        <v>0</v>
      </c>
      <c r="M226" s="185">
        <f t="shared" si="147"/>
        <v>0</v>
      </c>
      <c r="N226" s="185">
        <f t="shared" si="147"/>
        <v>0</v>
      </c>
      <c r="O226" s="185">
        <f t="shared" si="147"/>
        <v>0</v>
      </c>
      <c r="P226" s="185">
        <f t="shared" si="147"/>
        <v>0</v>
      </c>
      <c r="Q226" s="185">
        <f t="shared" si="147"/>
        <v>0</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0</v>
      </c>
      <c r="N239" s="245">
        <f t="shared" si="150"/>
        <v>0</v>
      </c>
      <c r="O239" s="245">
        <f t="shared" si="150"/>
        <v>0</v>
      </c>
      <c r="P239" s="245">
        <f t="shared" si="150"/>
        <v>0</v>
      </c>
      <c r="Q239" s="245">
        <f t="shared" si="150"/>
        <v>0</v>
      </c>
      <c r="R239" s="245">
        <f t="shared" si="150"/>
        <v>0</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0</v>
      </c>
      <c r="N241" s="337">
        <f t="shared" ref="N241:R241" si="153">N239*N240</f>
        <v>0</v>
      </c>
      <c r="O241" s="337">
        <f t="shared" si="153"/>
        <v>0</v>
      </c>
      <c r="P241" s="337">
        <f t="shared" si="153"/>
        <v>0</v>
      </c>
      <c r="Q241" s="337">
        <f t="shared" si="153"/>
        <v>0</v>
      </c>
      <c r="R241" s="337">
        <f t="shared" si="153"/>
        <v>0</v>
      </c>
    </row>
    <row r="243" spans="1:16383" s="205" customFormat="1" x14ac:dyDescent="0.35">
      <c r="A243" s="201"/>
      <c r="B243" s="202"/>
      <c r="C243" s="203"/>
      <c r="D243" s="204"/>
      <c r="E243" s="37" t="str">
        <f xml:space="preserve"> InpR!E$101</f>
        <v>Run-off rate - CPI(H) + RPI wedge - active - BR</v>
      </c>
      <c r="F243" s="205">
        <f xml:space="preserve"> InpR!F$101</f>
        <v>0</v>
      </c>
      <c r="G243" s="223" t="str">
        <f xml:space="preserve"> InpR!G$101</f>
        <v>%</v>
      </c>
      <c r="H243" s="205">
        <f xml:space="preserve"> InpR!H$101</f>
        <v>0</v>
      </c>
      <c r="I243" s="205">
        <f xml:space="preserve"> InpR!I$101</f>
        <v>0</v>
      </c>
      <c r="J243" s="205">
        <f xml:space="preserve"> InpR!J$101</f>
        <v>0</v>
      </c>
      <c r="K243" s="205">
        <f xml:space="preserve"> InpR!K$101</f>
        <v>0</v>
      </c>
      <c r="L243" s="205">
        <f xml:space="preserve"> InpR!L$101</f>
        <v>0</v>
      </c>
      <c r="M243" s="205">
        <f xml:space="preserve"> InpR!M$101</f>
        <v>0</v>
      </c>
      <c r="N243" s="205">
        <f xml:space="preserve"> InpR!N$101</f>
        <v>0</v>
      </c>
      <c r="O243" s="205">
        <f xml:space="preserve"> InpR!O$101</f>
        <v>0</v>
      </c>
      <c r="P243" s="205">
        <f xml:space="preserve"> InpR!P$101</f>
        <v>0</v>
      </c>
      <c r="Q243" s="205">
        <f xml:space="preserve"> InpR!Q$101</f>
        <v>0</v>
      </c>
      <c r="R243" s="205">
        <f xml:space="preserve"> InpR!R$101</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0</v>
      </c>
      <c r="N244" s="245">
        <f t="shared" si="154"/>
        <v>0</v>
      </c>
      <c r="O244" s="245">
        <f t="shared" si="154"/>
        <v>0</v>
      </c>
      <c r="P244" s="245">
        <f t="shared" si="154"/>
        <v>0</v>
      </c>
      <c r="Q244" s="245">
        <f t="shared" si="154"/>
        <v>0</v>
      </c>
      <c r="R244" s="245">
        <f t="shared" si="154"/>
        <v>0</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0</v>
      </c>
      <c r="N245" s="246">
        <f t="shared" si="155"/>
        <v>0</v>
      </c>
      <c r="O245" s="246">
        <f t="shared" si="155"/>
        <v>0</v>
      </c>
      <c r="P245" s="246">
        <f t="shared" si="155"/>
        <v>0</v>
      </c>
      <c r="Q245" s="246">
        <f t="shared" si="155"/>
        <v>0</v>
      </c>
      <c r="R245" s="246">
        <f t="shared" si="155"/>
        <v>0</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0</v>
      </c>
      <c r="N246" s="337">
        <f t="shared" si="156"/>
        <v>0</v>
      </c>
      <c r="O246" s="337">
        <f t="shared" si="156"/>
        <v>0</v>
      </c>
      <c r="P246" s="337">
        <f t="shared" si="156"/>
        <v>0</v>
      </c>
      <c r="Q246" s="337">
        <f t="shared" si="156"/>
        <v>0</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InpR!$E$122</f>
        <v>2019-20 RPI-CPIH wedge adjustment at 2017-18 FYA CPIH prices - BR</v>
      </c>
      <c r="F248" s="250">
        <f>InpR!$F$122</f>
        <v>0</v>
      </c>
      <c r="G248" s="249" t="str">
        <f>InpR!$G$122</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7" t="s">
        <v>615</v>
      </c>
      <c r="F252" s="247">
        <f xml:space="preserve"> $F$248 * $F$251</f>
        <v>0</v>
      </c>
      <c r="G252" s="336"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0</v>
      </c>
      <c r="N255" s="242">
        <f t="shared" si="157"/>
        <v>0</v>
      </c>
      <c r="O255" s="242">
        <f t="shared" si="157"/>
        <v>0</v>
      </c>
      <c r="P255" s="242">
        <f t="shared" si="157"/>
        <v>0</v>
      </c>
      <c r="Q255" s="242">
        <f t="shared" si="157"/>
        <v>0</v>
      </c>
      <c r="R255" s="242">
        <f t="shared" si="157"/>
        <v>0</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0</v>
      </c>
      <c r="N256" s="242">
        <f t="shared" si="158"/>
        <v>0</v>
      </c>
      <c r="O256" s="242">
        <f t="shared" si="158"/>
        <v>0</v>
      </c>
      <c r="P256" s="242">
        <f t="shared" si="158"/>
        <v>0</v>
      </c>
      <c r="Q256" s="242">
        <f t="shared" si="158"/>
        <v>0</v>
      </c>
      <c r="R256" s="242">
        <f t="shared" si="158"/>
        <v>0</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0</v>
      </c>
      <c r="M258" s="243">
        <f t="shared" si="159"/>
        <v>0</v>
      </c>
      <c r="N258" s="243">
        <f t="shared" si="159"/>
        <v>0</v>
      </c>
      <c r="O258" s="243">
        <f t="shared" si="159"/>
        <v>0</v>
      </c>
      <c r="P258" s="243">
        <f t="shared" si="159"/>
        <v>0</v>
      </c>
      <c r="Q258" s="243">
        <f t="shared" si="159"/>
        <v>0</v>
      </c>
      <c r="R258" s="243">
        <f t="shared" si="159"/>
        <v>0</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0</v>
      </c>
      <c r="N260" s="185">
        <f t="shared" si="160"/>
        <v>0</v>
      </c>
      <c r="O260" s="185">
        <f t="shared" si="160"/>
        <v>0</v>
      </c>
      <c r="P260" s="185">
        <f t="shared" si="160"/>
        <v>0</v>
      </c>
      <c r="Q260" s="185">
        <f t="shared" si="160"/>
        <v>0</v>
      </c>
      <c r="R260" s="185">
        <f t="shared" si="160"/>
        <v>0</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0</v>
      </c>
      <c r="N261" s="184">
        <f t="shared" si="161"/>
        <v>0</v>
      </c>
      <c r="O261" s="184">
        <f t="shared" si="161"/>
        <v>0</v>
      </c>
      <c r="P261" s="184">
        <f t="shared" si="161"/>
        <v>0</v>
      </c>
      <c r="Q261" s="184">
        <f t="shared" si="161"/>
        <v>0</v>
      </c>
      <c r="R261" s="184">
        <f t="shared" si="161"/>
        <v>0</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0</v>
      </c>
      <c r="M262" s="185">
        <f t="shared" si="162"/>
        <v>0</v>
      </c>
      <c r="N262" s="185">
        <f t="shared" si="162"/>
        <v>0</v>
      </c>
      <c r="O262" s="185">
        <f t="shared" si="162"/>
        <v>0</v>
      </c>
      <c r="P262" s="185">
        <f t="shared" si="162"/>
        <v>0</v>
      </c>
      <c r="Q262" s="185">
        <f t="shared" si="162"/>
        <v>0</v>
      </c>
      <c r="R262" s="185">
        <f t="shared" si="162"/>
        <v>0</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v>
      </c>
      <c r="M263" s="185">
        <f xml:space="preserve"> ( (M260+M261) + M262) / 2</f>
        <v>0</v>
      </c>
      <c r="N263" s="185">
        <f t="shared" ref="N263:R263" si="164" xml:space="preserve"> ( (N260+N261) + N262) / 2</f>
        <v>0</v>
      </c>
      <c r="O263" s="185">
        <f t="shared" si="164"/>
        <v>0</v>
      </c>
      <c r="P263" s="185">
        <f t="shared" si="164"/>
        <v>0</v>
      </c>
      <c r="Q263" s="185">
        <f t="shared" si="164"/>
        <v>0</v>
      </c>
      <c r="R263" s="185">
        <f t="shared" si="164"/>
        <v>0</v>
      </c>
    </row>
    <row r="265" spans="1:26" s="205" customFormat="1" x14ac:dyDescent="0.35">
      <c r="A265" s="201"/>
      <c r="B265" s="202"/>
      <c r="C265" s="203"/>
      <c r="D265" s="204"/>
      <c r="E265" s="205" t="str">
        <f xml:space="preserve"> InpR!E$108</f>
        <v>WACC on RCV - CPI(H) + RPI wedge bf and additions - BR</v>
      </c>
      <c r="F265" s="205">
        <f xml:space="preserve"> InpR!F$108</f>
        <v>0</v>
      </c>
      <c r="G265" s="223" t="str">
        <f xml:space="preserve"> InpR!G$108</f>
        <v>%</v>
      </c>
      <c r="H265" s="205">
        <f xml:space="preserve"> InpR!H$108</f>
        <v>0</v>
      </c>
      <c r="I265" s="205">
        <f xml:space="preserve"> InpR!I$108</f>
        <v>0</v>
      </c>
      <c r="J265" s="205">
        <f xml:space="preserve"> InpR!J$108</f>
        <v>0</v>
      </c>
      <c r="K265" s="205">
        <f xml:space="preserve"> InpR!K$108</f>
        <v>0</v>
      </c>
      <c r="L265" s="205">
        <f xml:space="preserve"> InpR!L$108</f>
        <v>0</v>
      </c>
      <c r="M265" s="205">
        <f xml:space="preserve"> InpR!M$108</f>
        <v>1.920357193840716E-2</v>
      </c>
      <c r="N265" s="205">
        <f xml:space="preserve"> InpR!N$108</f>
        <v>1.920357193840716E-2</v>
      </c>
      <c r="O265" s="205">
        <f xml:space="preserve"> InpR!O$108</f>
        <v>1.920357193840716E-2</v>
      </c>
      <c r="P265" s="205">
        <f xml:space="preserve"> InpR!P$108</f>
        <v>1.920357193840716E-2</v>
      </c>
      <c r="Q265" s="205">
        <f xml:space="preserve"> InpR!Q$108</f>
        <v>1.920357193840716E-2</v>
      </c>
      <c r="R265" s="205">
        <f xml:space="preserve"> InpR!R$108</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v>
      </c>
      <c r="M267" s="246">
        <f xml:space="preserve"> M$263</f>
        <v>0</v>
      </c>
      <c r="N267" s="246">
        <f t="shared" si="165"/>
        <v>0</v>
      </c>
      <c r="O267" s="246">
        <f t="shared" si="165"/>
        <v>0</v>
      </c>
      <c r="P267" s="246">
        <f t="shared" si="165"/>
        <v>0</v>
      </c>
      <c r="Q267" s="246">
        <f t="shared" si="165"/>
        <v>0</v>
      </c>
      <c r="R267" s="246">
        <f t="shared" si="165"/>
        <v>0</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0</v>
      </c>
      <c r="N268" s="246">
        <f t="shared" ref="N268:R268" si="167">N265*N266*N267</f>
        <v>0</v>
      </c>
      <c r="O268" s="246">
        <f t="shared" si="167"/>
        <v>0</v>
      </c>
      <c r="P268" s="246">
        <f t="shared" si="167"/>
        <v>0</v>
      </c>
      <c r="Q268" s="246">
        <f t="shared" si="167"/>
        <v>0</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0</v>
      </c>
      <c r="N270" s="184">
        <f t="shared" si="168"/>
        <v>0</v>
      </c>
      <c r="O270" s="184">
        <f t="shared" si="168"/>
        <v>0</v>
      </c>
      <c r="P270" s="184">
        <f t="shared" si="168"/>
        <v>0</v>
      </c>
      <c r="Q270" s="184">
        <f t="shared" si="168"/>
        <v>0</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0</v>
      </c>
      <c r="N271" s="184">
        <f t="shared" si="169"/>
        <v>0</v>
      </c>
      <c r="O271" s="184">
        <f t="shared" si="169"/>
        <v>0</v>
      </c>
      <c r="P271" s="184">
        <f t="shared" si="169"/>
        <v>0</v>
      </c>
      <c r="Q271" s="184">
        <f t="shared" si="169"/>
        <v>0</v>
      </c>
      <c r="R271" s="184">
        <f t="shared" si="169"/>
        <v>0</v>
      </c>
    </row>
    <row r="272" spans="1:26" x14ac:dyDescent="0.35">
      <c r="C272" s="276"/>
      <c r="E272" s="7" t="s">
        <v>576</v>
      </c>
      <c r="F272" s="244"/>
      <c r="G272" s="184" t="str">
        <f t="shared" ref="G272" si="170">G$270</f>
        <v>£m</v>
      </c>
      <c r="H272" s="244">
        <f>SUM(J272:R272)</f>
        <v>0</v>
      </c>
      <c r="I272" s="244"/>
      <c r="J272" s="244">
        <f t="shared" ref="J272:R272" si="171">SUM(J270:J271)</f>
        <v>0</v>
      </c>
      <c r="K272" s="244">
        <f t="shared" si="171"/>
        <v>0</v>
      </c>
      <c r="L272" s="244">
        <f>SUM(L270:L271)</f>
        <v>0</v>
      </c>
      <c r="M272" s="244">
        <f>SUM(M270:M271)</f>
        <v>0</v>
      </c>
      <c r="N272" s="244">
        <f t="shared" si="171"/>
        <v>0</v>
      </c>
      <c r="O272" s="244">
        <f t="shared" si="171"/>
        <v>0</v>
      </c>
      <c r="P272" s="244">
        <f t="shared" si="171"/>
        <v>0</v>
      </c>
      <c r="Q272" s="244">
        <f t="shared" si="171"/>
        <v>0</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0</v>
      </c>
      <c r="N276" s="185">
        <f t="shared" si="172"/>
        <v>0</v>
      </c>
      <c r="O276" s="185">
        <f t="shared" si="172"/>
        <v>0</v>
      </c>
      <c r="P276" s="185">
        <f t="shared" si="172"/>
        <v>0</v>
      </c>
      <c r="Q276" s="185">
        <f t="shared" si="172"/>
        <v>0</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0</v>
      </c>
      <c r="N277" s="185">
        <f t="shared" si="173"/>
        <v>0</v>
      </c>
      <c r="O277" s="185">
        <f t="shared" si="173"/>
        <v>0</v>
      </c>
      <c r="P277" s="185">
        <f t="shared" si="173"/>
        <v>0</v>
      </c>
      <c r="Q277" s="185">
        <f t="shared" si="173"/>
        <v>0</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v>
      </c>
      <c r="I278" s="185">
        <f t="shared" si="174"/>
        <v>0</v>
      </c>
      <c r="J278" s="185">
        <f t="shared" si="174"/>
        <v>0</v>
      </c>
      <c r="K278" s="185">
        <f t="shared" si="174"/>
        <v>0</v>
      </c>
      <c r="L278" s="185">
        <f t="shared" si="174"/>
        <v>0</v>
      </c>
      <c r="M278" s="185">
        <f t="shared" si="174"/>
        <v>0</v>
      </c>
      <c r="N278" s="185">
        <f t="shared" si="174"/>
        <v>0</v>
      </c>
      <c r="O278" s="185">
        <f t="shared" si="174"/>
        <v>0</v>
      </c>
      <c r="P278" s="185">
        <f t="shared" si="174"/>
        <v>0</v>
      </c>
      <c r="Q278" s="185">
        <f t="shared" si="174"/>
        <v>0</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v>
      </c>
      <c r="I280" s="185"/>
      <c r="J280" s="185">
        <f t="shared" ref="J280:R280" si="176" xml:space="preserve"> IF(J$279 = 0, 0, J276 / J$279)</f>
        <v>0</v>
      </c>
      <c r="K280" s="185">
        <f t="shared" si="176"/>
        <v>0</v>
      </c>
      <c r="L280" s="185">
        <f t="shared" si="176"/>
        <v>0</v>
      </c>
      <c r="M280" s="185">
        <f t="shared" si="176"/>
        <v>0</v>
      </c>
      <c r="N280" s="185">
        <f t="shared" si="176"/>
        <v>0</v>
      </c>
      <c r="O280" s="185">
        <f t="shared" si="176"/>
        <v>0</v>
      </c>
      <c r="P280" s="185">
        <f t="shared" si="176"/>
        <v>0</v>
      </c>
      <c r="Q280" s="185">
        <f t="shared" si="176"/>
        <v>0</v>
      </c>
      <c r="R280" s="185">
        <f t="shared" si="176"/>
        <v>0</v>
      </c>
    </row>
    <row r="281" spans="1:18" s="92" customFormat="1" x14ac:dyDescent="0.35">
      <c r="A281" s="164"/>
      <c r="B281" s="165"/>
      <c r="C281" s="166"/>
      <c r="D281" s="167"/>
      <c r="E281" s="7" t="s">
        <v>578</v>
      </c>
      <c r="F281" s="185"/>
      <c r="G281" s="185" t="str">
        <f t="shared" si="175"/>
        <v>£m</v>
      </c>
      <c r="H281" s="244">
        <f t="shared" ref="H281:H282" si="177">SUM(J281:R281)</f>
        <v>0</v>
      </c>
      <c r="I281" s="185"/>
      <c r="J281" s="185">
        <f t="shared" ref="J281:R281" si="178" xml:space="preserve"> IF(J$279 = 0, 0, J277 / J$279)</f>
        <v>0</v>
      </c>
      <c r="K281" s="185">
        <f t="shared" si="178"/>
        <v>0</v>
      </c>
      <c r="L281" s="185">
        <f t="shared" si="178"/>
        <v>0</v>
      </c>
      <c r="M281" s="185">
        <f t="shared" si="178"/>
        <v>0</v>
      </c>
      <c r="N281" s="185">
        <f t="shared" si="178"/>
        <v>0</v>
      </c>
      <c r="O281" s="185">
        <f t="shared" si="178"/>
        <v>0</v>
      </c>
      <c r="P281" s="185">
        <f t="shared" si="178"/>
        <v>0</v>
      </c>
      <c r="Q281" s="185">
        <f t="shared" si="178"/>
        <v>0</v>
      </c>
      <c r="R281" s="185">
        <f t="shared" si="178"/>
        <v>0</v>
      </c>
    </row>
    <row r="282" spans="1:18" s="92" customFormat="1" x14ac:dyDescent="0.35">
      <c r="A282" s="164"/>
      <c r="B282" s="165"/>
      <c r="C282" s="166"/>
      <c r="D282" s="167"/>
      <c r="E282" s="7" t="s">
        <v>579</v>
      </c>
      <c r="F282" s="185"/>
      <c r="G282" s="185" t="str">
        <f t="shared" si="175"/>
        <v>£m</v>
      </c>
      <c r="H282" s="244">
        <f t="shared" si="177"/>
        <v>0</v>
      </c>
      <c r="I282" s="185"/>
      <c r="J282" s="185">
        <f t="shared" ref="J282:R282" si="179" xml:space="preserve"> IF(J$279 = 0, 0, J278 / J$279)</f>
        <v>0</v>
      </c>
      <c r="K282" s="185">
        <f t="shared" si="179"/>
        <v>0</v>
      </c>
      <c r="L282" s="185">
        <f t="shared" si="179"/>
        <v>0</v>
      </c>
      <c r="M282" s="185">
        <f t="shared" si="179"/>
        <v>0</v>
      </c>
      <c r="N282" s="185">
        <f t="shared" si="179"/>
        <v>0</v>
      </c>
      <c r="O282" s="185">
        <f t="shared" si="179"/>
        <v>0</v>
      </c>
      <c r="P282" s="185">
        <f t="shared" si="179"/>
        <v>0</v>
      </c>
      <c r="Q282" s="185">
        <f t="shared" si="179"/>
        <v>0</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InpR!E$115</f>
        <v>WACC real on RCV - CPI(H) bf and additions - BR</v>
      </c>
      <c r="F286" s="205">
        <f>InpR!F$115</f>
        <v>0</v>
      </c>
      <c r="G286" s="223" t="str">
        <f>InpR!G$115</f>
        <v>%</v>
      </c>
      <c r="H286" s="205">
        <f>InpR!H$115</f>
        <v>0</v>
      </c>
      <c r="I286" s="205">
        <f>InpR!I$115</f>
        <v>0</v>
      </c>
      <c r="J286" s="205">
        <f>InpR!J$115</f>
        <v>0</v>
      </c>
      <c r="K286" s="205">
        <f>InpR!K$115</f>
        <v>0</v>
      </c>
      <c r="L286" s="205">
        <f>InpR!L$115</f>
        <v>0</v>
      </c>
      <c r="M286" s="205">
        <f>InpR!M$115</f>
        <v>2.9195763820156317E-2</v>
      </c>
      <c r="N286" s="205">
        <f>InpR!N$115</f>
        <v>2.9195763820156317E-2</v>
      </c>
      <c r="O286" s="205">
        <f>InpR!O$115</f>
        <v>2.9195763820156317E-2</v>
      </c>
      <c r="P286" s="205">
        <f>InpR!P$115</f>
        <v>2.9195763820156317E-2</v>
      </c>
      <c r="Q286" s="205">
        <f>InpR!Q$115</f>
        <v>2.9195763820156317E-2</v>
      </c>
      <c r="R286" s="205">
        <f>InpR!R$115</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v>
      </c>
      <c r="I290" s="247">
        <f t="shared" si="181"/>
        <v>0</v>
      </c>
      <c r="J290" s="185">
        <f t="shared" si="181"/>
        <v>0</v>
      </c>
      <c r="K290" s="185">
        <f t="shared" si="181"/>
        <v>0</v>
      </c>
      <c r="L290" s="185">
        <f t="shared" si="181"/>
        <v>0</v>
      </c>
      <c r="M290" s="185">
        <f t="shared" si="181"/>
        <v>0</v>
      </c>
      <c r="N290" s="185">
        <f t="shared" si="181"/>
        <v>0</v>
      </c>
      <c r="O290" s="185">
        <f t="shared" si="181"/>
        <v>0</v>
      </c>
      <c r="P290" s="185">
        <f t="shared" si="181"/>
        <v>0</v>
      </c>
      <c r="Q290" s="185">
        <f t="shared" si="181"/>
        <v>0</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616</v>
      </c>
      <c r="G292" s="7" t="s">
        <v>295</v>
      </c>
      <c r="H292" s="185">
        <f xml:space="preserve"> SUM(J292:R292)</f>
        <v>0</v>
      </c>
      <c r="J292" s="185">
        <f xml:space="preserve"> J290 * J291</f>
        <v>0</v>
      </c>
      <c r="K292" s="185">
        <f t="shared" ref="K292:R292" si="183" xml:space="preserve"> K290 * K291</f>
        <v>0</v>
      </c>
      <c r="L292" s="185">
        <f t="shared" si="183"/>
        <v>0</v>
      </c>
      <c r="M292" s="185">
        <f t="shared" si="183"/>
        <v>0</v>
      </c>
      <c r="N292" s="185">
        <f t="shared" si="183"/>
        <v>0</v>
      </c>
      <c r="O292" s="185">
        <f t="shared" si="183"/>
        <v>0</v>
      </c>
      <c r="P292" s="185">
        <f t="shared" si="183"/>
        <v>0</v>
      </c>
      <c r="Q292" s="185">
        <f t="shared" si="183"/>
        <v>0</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v>
      </c>
      <c r="I296" s="247">
        <f t="shared" si="184"/>
        <v>0</v>
      </c>
      <c r="J296" s="185">
        <f t="shared" si="184"/>
        <v>0</v>
      </c>
      <c r="K296" s="185">
        <f t="shared" si="184"/>
        <v>0</v>
      </c>
      <c r="L296" s="185">
        <f t="shared" si="184"/>
        <v>0</v>
      </c>
      <c r="M296" s="185">
        <f t="shared" si="184"/>
        <v>0</v>
      </c>
      <c r="N296" s="185">
        <f t="shared" si="184"/>
        <v>0</v>
      </c>
      <c r="O296" s="185">
        <f t="shared" si="184"/>
        <v>0</v>
      </c>
      <c r="P296" s="185">
        <f t="shared" si="184"/>
        <v>0</v>
      </c>
      <c r="Q296" s="185">
        <f t="shared" si="184"/>
        <v>0</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617</v>
      </c>
      <c r="G298" s="7" t="s">
        <v>295</v>
      </c>
      <c r="H298" s="185">
        <f xml:space="preserve"> SUM(J298:R298)</f>
        <v>0</v>
      </c>
      <c r="J298" s="185">
        <f xml:space="preserve"> J296 * J297</f>
        <v>0</v>
      </c>
      <c r="K298" s="185">
        <f t="shared" ref="K298:R298" si="186" xml:space="preserve"> K296 * K297</f>
        <v>0</v>
      </c>
      <c r="L298" s="185">
        <f t="shared" si="186"/>
        <v>0</v>
      </c>
      <c r="M298" s="185">
        <f t="shared" si="186"/>
        <v>0</v>
      </c>
      <c r="N298" s="185">
        <f t="shared" si="186"/>
        <v>0</v>
      </c>
      <c r="O298" s="185">
        <f t="shared" si="186"/>
        <v>0</v>
      </c>
      <c r="P298" s="185">
        <f t="shared" si="186"/>
        <v>0</v>
      </c>
      <c r="Q298" s="185">
        <f t="shared" si="186"/>
        <v>0</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BR</v>
      </c>
      <c r="F302" s="185">
        <f t="shared" si="187"/>
        <v>0</v>
      </c>
      <c r="G302" s="7" t="str">
        <f t="shared" si="187"/>
        <v>£m</v>
      </c>
      <c r="H302" s="247">
        <f t="shared" si="187"/>
        <v>0</v>
      </c>
      <c r="I302" s="247">
        <f t="shared" si="187"/>
        <v>0</v>
      </c>
      <c r="J302" s="185">
        <f t="shared" si="187"/>
        <v>0</v>
      </c>
      <c r="K302" s="185">
        <f t="shared" si="187"/>
        <v>0</v>
      </c>
      <c r="L302" s="185">
        <f t="shared" si="187"/>
        <v>0</v>
      </c>
      <c r="M302" s="185">
        <f t="shared" si="187"/>
        <v>0</v>
      </c>
      <c r="N302" s="185">
        <f t="shared" si="187"/>
        <v>0</v>
      </c>
      <c r="O302" s="185">
        <f t="shared" si="187"/>
        <v>0</v>
      </c>
      <c r="P302" s="185">
        <f t="shared" si="187"/>
        <v>0</v>
      </c>
      <c r="Q302" s="185">
        <f t="shared" si="187"/>
        <v>0</v>
      </c>
      <c r="R302" s="185">
        <f t="shared" si="187"/>
        <v>0</v>
      </c>
    </row>
    <row r="303" spans="1:18" x14ac:dyDescent="0.35">
      <c r="A303" s="49"/>
      <c r="D303" s="57"/>
      <c r="E303" s="7" t="str">
        <f t="shared" ref="E303:R303" si="188" xml:space="preserve"> E$298</f>
        <v>Revenue adjustment for 2019-20 wedge return - real - BR</v>
      </c>
      <c r="F303" s="185">
        <f t="shared" si="188"/>
        <v>0</v>
      </c>
      <c r="G303" s="7" t="str">
        <f t="shared" si="188"/>
        <v>£m</v>
      </c>
      <c r="H303" s="247">
        <f t="shared" si="188"/>
        <v>0</v>
      </c>
      <c r="I303" s="247">
        <f t="shared" si="188"/>
        <v>0</v>
      </c>
      <c r="J303" s="185">
        <f t="shared" si="188"/>
        <v>0</v>
      </c>
      <c r="K303" s="185">
        <f t="shared" si="188"/>
        <v>0</v>
      </c>
      <c r="L303" s="185">
        <f t="shared" si="188"/>
        <v>0</v>
      </c>
      <c r="M303" s="185">
        <f t="shared" si="188"/>
        <v>0</v>
      </c>
      <c r="N303" s="185">
        <f t="shared" si="188"/>
        <v>0</v>
      </c>
      <c r="O303" s="185">
        <f t="shared" si="188"/>
        <v>0</v>
      </c>
      <c r="P303" s="185">
        <f t="shared" si="188"/>
        <v>0</v>
      </c>
      <c r="Q303" s="185">
        <f t="shared" si="188"/>
        <v>0</v>
      </c>
      <c r="R303" s="185">
        <f t="shared" si="188"/>
        <v>0</v>
      </c>
    </row>
    <row r="304" spans="1:18" x14ac:dyDescent="0.35">
      <c r="A304" s="49"/>
      <c r="C304" s="276"/>
      <c r="D304" s="57"/>
      <c r="E304" s="7" t="s">
        <v>618</v>
      </c>
      <c r="G304" s="7" t="s">
        <v>295</v>
      </c>
      <c r="H304" s="185">
        <f xml:space="preserve"> SUM(J304:R304)</f>
        <v>0</v>
      </c>
      <c r="J304" s="185">
        <f xml:space="preserve"> J$302 + J$303</f>
        <v>0</v>
      </c>
      <c r="K304" s="185">
        <f t="shared" ref="K304:R304" si="189" xml:space="preserve"> K$302 + K$303</f>
        <v>0</v>
      </c>
      <c r="L304" s="185">
        <f t="shared" si="189"/>
        <v>0</v>
      </c>
      <c r="M304" s="185">
        <f t="shared" si="189"/>
        <v>0</v>
      </c>
      <c r="N304" s="185">
        <f t="shared" si="189"/>
        <v>0</v>
      </c>
      <c r="O304" s="185">
        <f t="shared" si="189"/>
        <v>0</v>
      </c>
      <c r="P304" s="185">
        <f t="shared" si="189"/>
        <v>0</v>
      </c>
      <c r="Q304" s="185">
        <f t="shared" si="189"/>
        <v>0</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BR</v>
      </c>
      <c r="F310" s="185">
        <f t="shared" ref="F310:R310" si="190" xml:space="preserve"> F$216</f>
        <v>0</v>
      </c>
      <c r="G310" s="7" t="str">
        <f t="shared" si="190"/>
        <v>£m</v>
      </c>
      <c r="H310" s="247">
        <f t="shared" si="190"/>
        <v>0</v>
      </c>
      <c r="I310" s="247">
        <f t="shared" si="190"/>
        <v>0</v>
      </c>
      <c r="J310" s="185">
        <f t="shared" si="190"/>
        <v>0</v>
      </c>
      <c r="K310" s="185">
        <f t="shared" si="190"/>
        <v>0</v>
      </c>
      <c r="L310" s="185">
        <f t="shared" si="190"/>
        <v>0</v>
      </c>
      <c r="M310" s="185">
        <f t="shared" si="190"/>
        <v>0</v>
      </c>
      <c r="N310" s="185">
        <f t="shared" si="190"/>
        <v>0</v>
      </c>
      <c r="O310" s="185">
        <f t="shared" si="190"/>
        <v>0</v>
      </c>
      <c r="P310" s="185">
        <f t="shared" si="190"/>
        <v>0</v>
      </c>
      <c r="Q310" s="185">
        <f t="shared" si="190"/>
        <v>0</v>
      </c>
      <c r="R310" s="185">
        <f t="shared" si="190"/>
        <v>0</v>
      </c>
    </row>
    <row r="311" spans="1:18" x14ac:dyDescent="0.35">
      <c r="A311" s="49"/>
      <c r="D311" s="57"/>
      <c r="E311" s="7" t="str">
        <f xml:space="preserve"> E$221</f>
        <v>Revenue adjustment for return - real - BR</v>
      </c>
      <c r="F311" s="185">
        <f t="shared" ref="F311:R311" si="191" xml:space="preserve"> F$221</f>
        <v>0</v>
      </c>
      <c r="G311" s="7" t="str">
        <f t="shared" si="191"/>
        <v>£m</v>
      </c>
      <c r="H311" s="247">
        <f t="shared" si="191"/>
        <v>0</v>
      </c>
      <c r="I311" s="247">
        <f t="shared" si="191"/>
        <v>0</v>
      </c>
      <c r="J311" s="185">
        <f t="shared" si="191"/>
        <v>0</v>
      </c>
      <c r="K311" s="185">
        <f t="shared" si="191"/>
        <v>0</v>
      </c>
      <c r="L311" s="185">
        <f t="shared" si="191"/>
        <v>0</v>
      </c>
      <c r="M311" s="185">
        <f t="shared" si="191"/>
        <v>0</v>
      </c>
      <c r="N311" s="185">
        <f t="shared" si="191"/>
        <v>0</v>
      </c>
      <c r="O311" s="185">
        <f t="shared" si="191"/>
        <v>0</v>
      </c>
      <c r="P311" s="185">
        <f t="shared" si="191"/>
        <v>0</v>
      </c>
      <c r="Q311" s="185">
        <f t="shared" si="191"/>
        <v>0</v>
      </c>
      <c r="R311" s="185">
        <f t="shared" si="191"/>
        <v>0</v>
      </c>
    </row>
    <row r="312" spans="1:18" x14ac:dyDescent="0.35">
      <c r="A312" s="49"/>
      <c r="D312" s="57"/>
      <c r="E312" s="7" t="str">
        <f xml:space="preserve"> E$226</f>
        <v>Revenue adjustment - real - BR</v>
      </c>
      <c r="F312" s="185">
        <f t="shared" ref="F312:R312" si="192" xml:space="preserve"> F$226</f>
        <v>0</v>
      </c>
      <c r="G312" s="7" t="str">
        <f t="shared" si="192"/>
        <v>£m</v>
      </c>
      <c r="H312" s="247">
        <f t="shared" si="192"/>
        <v>0</v>
      </c>
      <c r="I312" s="247">
        <f t="shared" si="192"/>
        <v>0</v>
      </c>
      <c r="J312" s="185">
        <f t="shared" si="192"/>
        <v>0</v>
      </c>
      <c r="K312" s="185">
        <f t="shared" si="192"/>
        <v>0</v>
      </c>
      <c r="L312" s="185">
        <f t="shared" si="192"/>
        <v>0</v>
      </c>
      <c r="M312" s="185">
        <f t="shared" si="192"/>
        <v>0</v>
      </c>
      <c r="N312" s="185">
        <f t="shared" si="192"/>
        <v>0</v>
      </c>
      <c r="O312" s="185">
        <f t="shared" si="192"/>
        <v>0</v>
      </c>
      <c r="P312" s="185">
        <f t="shared" si="192"/>
        <v>0</v>
      </c>
      <c r="Q312" s="185">
        <f t="shared" si="192"/>
        <v>0</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BR</v>
      </c>
      <c r="F316" s="185">
        <f t="shared" ref="F316:R316" si="193" xml:space="preserve"> F$298</f>
        <v>0</v>
      </c>
      <c r="G316" s="7" t="str">
        <f t="shared" si="193"/>
        <v>£m</v>
      </c>
      <c r="H316" s="247">
        <f t="shared" si="193"/>
        <v>0</v>
      </c>
      <c r="I316" s="247">
        <f t="shared" si="193"/>
        <v>0</v>
      </c>
      <c r="J316" s="185">
        <f t="shared" si="193"/>
        <v>0</v>
      </c>
      <c r="K316" s="185">
        <f t="shared" si="193"/>
        <v>0</v>
      </c>
      <c r="L316" s="185">
        <f t="shared" si="193"/>
        <v>0</v>
      </c>
      <c r="M316" s="185">
        <f t="shared" si="193"/>
        <v>0</v>
      </c>
      <c r="N316" s="185">
        <f t="shared" si="193"/>
        <v>0</v>
      </c>
      <c r="O316" s="185">
        <f t="shared" si="193"/>
        <v>0</v>
      </c>
      <c r="P316" s="185">
        <f t="shared" si="193"/>
        <v>0</v>
      </c>
      <c r="Q316" s="185">
        <f t="shared" si="193"/>
        <v>0</v>
      </c>
      <c r="R316" s="185">
        <f t="shared" si="193"/>
        <v>0</v>
      </c>
    </row>
    <row r="317" spans="1:18" x14ac:dyDescent="0.35">
      <c r="A317" s="49"/>
      <c r="D317" s="57"/>
      <c r="E317" s="7" t="str">
        <f xml:space="preserve"> E$304</f>
        <v>Revenue adjustment for 2019-20 wedge - real - BR</v>
      </c>
      <c r="F317" s="185">
        <f t="shared" ref="F317:R317" si="194" xml:space="preserve"> F$304</f>
        <v>0</v>
      </c>
      <c r="G317" s="7" t="str">
        <f t="shared" si="194"/>
        <v>£m</v>
      </c>
      <c r="H317" s="247">
        <f t="shared" si="194"/>
        <v>0</v>
      </c>
      <c r="I317" s="247">
        <f t="shared" si="194"/>
        <v>0</v>
      </c>
      <c r="J317" s="185">
        <f t="shared" si="194"/>
        <v>0</v>
      </c>
      <c r="K317" s="185">
        <f t="shared" si="194"/>
        <v>0</v>
      </c>
      <c r="L317" s="185">
        <f t="shared" si="194"/>
        <v>0</v>
      </c>
      <c r="M317" s="185">
        <f t="shared" si="194"/>
        <v>0</v>
      </c>
      <c r="N317" s="185">
        <f t="shared" si="194"/>
        <v>0</v>
      </c>
      <c r="O317" s="185">
        <f t="shared" si="194"/>
        <v>0</v>
      </c>
      <c r="P317" s="185">
        <f t="shared" si="194"/>
        <v>0</v>
      </c>
      <c r="Q317" s="185">
        <f t="shared" si="194"/>
        <v>0</v>
      </c>
      <c r="R317" s="185">
        <f t="shared" si="194"/>
        <v>0</v>
      </c>
    </row>
    <row r="319" spans="1:18" x14ac:dyDescent="0.35">
      <c r="B319" s="61" t="s">
        <v>346</v>
      </c>
    </row>
    <row r="320" spans="1:18" s="34" customFormat="1" x14ac:dyDescent="0.35">
      <c r="A320" s="338"/>
      <c r="B320" s="265"/>
      <c r="C320" s="266"/>
      <c r="D320" s="339"/>
      <c r="E320" s="34" t="s">
        <v>619</v>
      </c>
      <c r="G320" s="34" t="s">
        <v>295</v>
      </c>
      <c r="H320" s="275">
        <f xml:space="preserve"> SUM(J320:R320)</f>
        <v>0</v>
      </c>
      <c r="J320" s="275">
        <f xml:space="preserve"> J310 + J315</f>
        <v>0</v>
      </c>
      <c r="K320" s="275">
        <f t="shared" ref="K320:R320" si="195" xml:space="preserve"> K310 + K315</f>
        <v>0</v>
      </c>
      <c r="L320" s="275">
        <f t="shared" si="195"/>
        <v>0</v>
      </c>
      <c r="M320" s="275">
        <f t="shared" si="195"/>
        <v>0</v>
      </c>
      <c r="N320" s="275">
        <f t="shared" si="195"/>
        <v>0</v>
      </c>
      <c r="O320" s="275">
        <f t="shared" si="195"/>
        <v>0</v>
      </c>
      <c r="P320" s="275">
        <f t="shared" si="195"/>
        <v>0</v>
      </c>
      <c r="Q320" s="275">
        <f t="shared" si="195"/>
        <v>0</v>
      </c>
      <c r="R320" s="275">
        <f t="shared" si="195"/>
        <v>0</v>
      </c>
    </row>
    <row r="321" spans="1:18" s="34" customFormat="1" x14ac:dyDescent="0.35">
      <c r="A321" s="338"/>
      <c r="B321" s="265"/>
      <c r="C321" s="266"/>
      <c r="D321" s="339"/>
      <c r="E321" s="34" t="s">
        <v>620</v>
      </c>
      <c r="G321" s="34" t="s">
        <v>295</v>
      </c>
      <c r="H321" s="275">
        <f xml:space="preserve"> SUM(J321:R321)</f>
        <v>0</v>
      </c>
      <c r="J321" s="275">
        <f t="shared" ref="J321:R321" si="196" xml:space="preserve"> J311 + J316</f>
        <v>0</v>
      </c>
      <c r="K321" s="275">
        <f t="shared" si="196"/>
        <v>0</v>
      </c>
      <c r="L321" s="275">
        <f t="shared" si="196"/>
        <v>0</v>
      </c>
      <c r="M321" s="275">
        <f t="shared" si="196"/>
        <v>0</v>
      </c>
      <c r="N321" s="275">
        <f t="shared" si="196"/>
        <v>0</v>
      </c>
      <c r="O321" s="275">
        <f t="shared" si="196"/>
        <v>0</v>
      </c>
      <c r="P321" s="275">
        <f t="shared" si="196"/>
        <v>0</v>
      </c>
      <c r="Q321" s="275">
        <f t="shared" si="196"/>
        <v>0</v>
      </c>
      <c r="R321" s="275">
        <f t="shared" si="196"/>
        <v>0</v>
      </c>
    </row>
    <row r="322" spans="1:18" s="34" customFormat="1" x14ac:dyDescent="0.35">
      <c r="A322" s="338"/>
      <c r="B322" s="265"/>
      <c r="C322" s="266"/>
      <c r="D322" s="339"/>
      <c r="E322" s="34" t="s">
        <v>621</v>
      </c>
      <c r="G322" s="34" t="s">
        <v>295</v>
      </c>
      <c r="H322" s="275">
        <f xml:space="preserve"> SUM(J322:R322)</f>
        <v>0</v>
      </c>
      <c r="J322" s="275">
        <f t="shared" ref="J322:R322" si="197" xml:space="preserve"> J312 + J317</f>
        <v>0</v>
      </c>
      <c r="K322" s="275">
        <f t="shared" si="197"/>
        <v>0</v>
      </c>
      <c r="L322" s="275">
        <f t="shared" si="197"/>
        <v>0</v>
      </c>
      <c r="M322" s="275">
        <f t="shared" si="197"/>
        <v>0</v>
      </c>
      <c r="N322" s="275">
        <f t="shared" si="197"/>
        <v>0</v>
      </c>
      <c r="O322" s="275">
        <f t="shared" si="197"/>
        <v>0</v>
      </c>
      <c r="P322" s="275">
        <f t="shared" si="197"/>
        <v>0</v>
      </c>
      <c r="Q322" s="275">
        <f t="shared" si="197"/>
        <v>0</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31" priority="8" stopIfTrue="1" operator="notEqual">
      <formula>0</formula>
    </cfRule>
    <cfRule type="cellIs" dxfId="30" priority="9" stopIfTrue="1" operator="equal">
      <formula>""</formula>
    </cfRule>
  </conditionalFormatting>
  <conditionalFormatting sqref="F165">
    <cfRule type="cellIs" dxfId="29" priority="1" stopIfTrue="1" operator="notEqual">
      <formula>0</formula>
    </cfRule>
    <cfRule type="cellIs" dxfId="28" priority="2" stopIfTrue="1" operator="equal">
      <formula>""</formula>
    </cfRule>
  </conditionalFormatting>
  <conditionalFormatting sqref="J3:Z3">
    <cfRule type="cellIs" dxfId="27" priority="12" operator="equal">
      <formula>"Post-Fcst"</formula>
    </cfRule>
    <cfRule type="cellIs" dxfId="26" priority="13" operator="equal">
      <formula>"Forecast"</formula>
    </cfRule>
    <cfRule type="cellIs" dxfId="25" priority="14" operator="equal">
      <formula>"Pre Fcst"</formula>
    </cfRule>
  </conditionalFormatting>
  <conditionalFormatting sqref="J165:XFD165">
    <cfRule type="cellIs" dxfId="24" priority="3" stopIfTrue="1" operator="notEqual">
      <formula>0</formula>
    </cfRule>
    <cfRule type="cellIs" dxfId="23"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9B708-8CDC-41ED-A901-85F7B9C49C36}">
  <sheetPr codeName="Sheet2">
    <pageSetUpPr fitToPage="1"/>
  </sheetPr>
  <dimension ref="A1:XFC178"/>
  <sheetViews>
    <sheetView zoomScale="80" zoomScaleNormal="80" workbookViewId="0"/>
  </sheetViews>
  <sheetFormatPr defaultColWidth="0" defaultRowHeight="12.75" zeroHeight="1" x14ac:dyDescent="0.35"/>
  <cols>
    <col min="1" max="4" width="2.59765625" customWidth="1"/>
    <col min="5" max="5" width="36.86328125" bestFit="1" customWidth="1"/>
    <col min="6" max="6" width="5.59765625" customWidth="1"/>
    <col min="7" max="8" width="9.1328125" customWidth="1"/>
    <col min="9" max="9" width="94.1328125" customWidth="1"/>
    <col min="10" max="16383" width="9.1328125" hidden="1"/>
    <col min="16384" max="16384" width="12.3984375" hidden="1" customWidth="1"/>
  </cols>
  <sheetData>
    <row r="1" spans="1:9" s="122" customFormat="1" ht="25.15" x14ac:dyDescent="0.65">
      <c r="A1" s="118" t="str">
        <f ca="1" xml:space="preserve"> RIGHT(CELL("filename", $A$1), LEN(CELL("filename", $A$1)) - SEARCH("]", CELL("filename", $A$1)))</f>
        <v>Style Guide</v>
      </c>
    </row>
    <row r="2" spans="1:9" x14ac:dyDescent="0.35"/>
    <row r="3" spans="1:9" x14ac:dyDescent="0.35"/>
    <row r="4" spans="1:9" ht="13.15" x14ac:dyDescent="0.35">
      <c r="A4" s="139" t="s">
        <v>61</v>
      </c>
      <c r="B4" s="139"/>
      <c r="C4" s="140"/>
      <c r="D4" s="141"/>
      <c r="E4" s="139"/>
      <c r="F4" s="139"/>
      <c r="G4" s="139"/>
      <c r="H4" s="139"/>
      <c r="I4" s="139"/>
    </row>
    <row r="5" spans="1:9" ht="13.15" x14ac:dyDescent="0.35">
      <c r="A5" s="5"/>
      <c r="B5" s="5"/>
      <c r="C5" s="9"/>
      <c r="D5" s="6"/>
      <c r="E5" s="7"/>
      <c r="F5" s="7"/>
      <c r="G5" s="7"/>
      <c r="H5" s="7"/>
      <c r="I5" s="7"/>
    </row>
    <row r="6" spans="1:9" ht="13.15" x14ac:dyDescent="0.35">
      <c r="A6" s="5"/>
      <c r="B6" s="5"/>
      <c r="C6" s="9"/>
      <c r="D6" s="6"/>
      <c r="E6" s="142" t="s">
        <v>62</v>
      </c>
      <c r="F6" s="7"/>
      <c r="G6" s="7" t="s">
        <v>63</v>
      </c>
      <c r="H6" s="7"/>
      <c r="I6" s="7"/>
    </row>
    <row r="7" spans="1:9" ht="13.15" x14ac:dyDescent="0.35">
      <c r="A7" s="5"/>
      <c r="B7" s="5"/>
      <c r="C7" s="9"/>
      <c r="D7" s="6"/>
      <c r="E7" s="143"/>
      <c r="F7" s="7"/>
      <c r="G7" s="7"/>
      <c r="H7" s="7"/>
      <c r="I7" s="7"/>
    </row>
    <row r="8" spans="1:9" ht="13.15" x14ac:dyDescent="0.35">
      <c r="A8" s="5"/>
      <c r="B8" s="5"/>
      <c r="C8" s="9"/>
      <c r="D8" s="6"/>
      <c r="E8" s="144" t="s">
        <v>64</v>
      </c>
      <c r="F8" s="7"/>
      <c r="G8" s="7" t="s">
        <v>65</v>
      </c>
      <c r="H8" s="7"/>
      <c r="I8" s="7"/>
    </row>
    <row r="9" spans="1:9" ht="13.15" x14ac:dyDescent="0.35">
      <c r="A9" s="5"/>
      <c r="B9" s="5"/>
      <c r="C9" s="9"/>
      <c r="D9" s="6"/>
      <c r="E9" s="143"/>
      <c r="F9" s="7"/>
      <c r="G9" s="7"/>
      <c r="H9" s="7"/>
      <c r="I9" s="7"/>
    </row>
    <row r="10" spans="1:9" ht="13.15" x14ac:dyDescent="0.35">
      <c r="A10" s="5"/>
      <c r="B10" s="5"/>
      <c r="C10" s="9"/>
      <c r="D10" s="6"/>
      <c r="E10" s="145" t="s">
        <v>66</v>
      </c>
      <c r="F10" s="7"/>
      <c r="G10" s="7" t="s">
        <v>67</v>
      </c>
      <c r="H10" s="7"/>
      <c r="I10" s="7"/>
    </row>
    <row r="11" spans="1:9" ht="13.15" x14ac:dyDescent="0.35">
      <c r="A11" s="5"/>
      <c r="B11" s="5"/>
      <c r="C11" s="9"/>
      <c r="D11" s="6"/>
      <c r="E11" s="143"/>
      <c r="F11" s="7"/>
      <c r="G11" s="7"/>
      <c r="H11" s="7"/>
      <c r="I11" s="7"/>
    </row>
    <row r="12" spans="1:9" ht="13.15" x14ac:dyDescent="0.35">
      <c r="A12" s="5"/>
      <c r="B12" s="5"/>
      <c r="C12" s="9"/>
      <c r="D12" s="6"/>
      <c r="E12" s="146" t="s">
        <v>68</v>
      </c>
      <c r="F12" s="7"/>
      <c r="G12" s="7" t="s">
        <v>69</v>
      </c>
      <c r="H12" s="7"/>
      <c r="I12" s="7"/>
    </row>
    <row r="13" spans="1:9" ht="13.15" x14ac:dyDescent="0.35">
      <c r="A13" s="5"/>
      <c r="B13" s="5"/>
      <c r="C13" s="9"/>
      <c r="D13" s="6"/>
      <c r="E13" s="143"/>
      <c r="F13" s="7"/>
      <c r="G13" s="7"/>
      <c r="H13" s="7"/>
      <c r="I13" s="7"/>
    </row>
    <row r="14" spans="1:9" ht="13.15" x14ac:dyDescent="0.35">
      <c r="A14" s="5"/>
      <c r="B14" s="5"/>
      <c r="C14" s="9"/>
      <c r="D14" s="6"/>
      <c r="E14" s="147" t="s">
        <v>70</v>
      </c>
      <c r="F14" s="7"/>
      <c r="G14" s="7" t="s">
        <v>71</v>
      </c>
      <c r="H14" s="7"/>
      <c r="I14" s="7"/>
    </row>
    <row r="15" spans="1:9" ht="13.15" x14ac:dyDescent="0.35">
      <c r="A15" s="5"/>
      <c r="B15" s="5"/>
      <c r="C15" s="9"/>
      <c r="D15" s="6"/>
      <c r="E15" s="7"/>
      <c r="F15" s="7"/>
      <c r="G15" s="7"/>
      <c r="H15" s="7"/>
      <c r="I15" s="7"/>
    </row>
    <row r="16" spans="1:9" ht="13.15" x14ac:dyDescent="0.35">
      <c r="A16" s="5"/>
      <c r="B16" s="5"/>
      <c r="C16" s="9"/>
      <c r="D16" s="6"/>
      <c r="E16" s="7"/>
      <c r="F16" s="7"/>
      <c r="G16" s="7"/>
      <c r="H16" s="7"/>
      <c r="I16" s="7"/>
    </row>
    <row r="17" spans="1:9" ht="13.15" x14ac:dyDescent="0.35">
      <c r="A17" s="139" t="s">
        <v>72</v>
      </c>
      <c r="B17" s="139"/>
      <c r="C17" s="140"/>
      <c r="D17" s="141"/>
      <c r="E17" s="139"/>
      <c r="F17" s="139"/>
      <c r="G17" s="139"/>
      <c r="H17" s="139"/>
      <c r="I17" s="139"/>
    </row>
    <row r="18" spans="1:9" ht="13.15" x14ac:dyDescent="0.35">
      <c r="A18" s="5"/>
      <c r="B18" s="5"/>
      <c r="C18" s="9"/>
      <c r="D18" s="6"/>
      <c r="E18" s="7"/>
      <c r="F18" s="7"/>
      <c r="G18" s="7"/>
      <c r="H18" s="7"/>
      <c r="I18" s="7"/>
    </row>
    <row r="19" spans="1:9" ht="13.15" x14ac:dyDescent="0.35">
      <c r="A19" s="5"/>
      <c r="B19" s="5" t="s">
        <v>73</v>
      </c>
      <c r="C19" s="9"/>
      <c r="D19" s="6"/>
      <c r="E19" s="7"/>
      <c r="F19" s="7"/>
      <c r="G19" s="7"/>
      <c r="H19" s="7"/>
      <c r="I19" s="7"/>
    </row>
    <row r="20" spans="1:9" ht="13.15" x14ac:dyDescent="0.35">
      <c r="A20" s="5"/>
      <c r="B20" s="5"/>
      <c r="C20" s="9"/>
      <c r="D20" s="6"/>
      <c r="E20" s="37" t="s">
        <v>74</v>
      </c>
      <c r="F20" s="7"/>
      <c r="G20" s="7" t="s">
        <v>75</v>
      </c>
      <c r="H20" s="7"/>
      <c r="I20" s="7"/>
    </row>
    <row r="21" spans="1:9" ht="13.15" x14ac:dyDescent="0.35">
      <c r="A21" s="5"/>
      <c r="B21" s="5"/>
      <c r="C21" s="9"/>
      <c r="D21" s="6"/>
      <c r="E21" s="7"/>
      <c r="F21" s="7"/>
      <c r="G21" s="7"/>
      <c r="H21" s="7"/>
      <c r="I21" s="7"/>
    </row>
    <row r="22" spans="1:9" ht="13.15" x14ac:dyDescent="0.35">
      <c r="A22" s="5"/>
      <c r="B22" s="5"/>
      <c r="C22" s="9"/>
      <c r="D22" s="6"/>
      <c r="E22" s="2" t="s">
        <v>76</v>
      </c>
      <c r="F22" s="7"/>
      <c r="G22" s="7" t="s">
        <v>77</v>
      </c>
      <c r="H22" s="7"/>
      <c r="I22" s="7"/>
    </row>
    <row r="23" spans="1:9" ht="13.15" x14ac:dyDescent="0.35">
      <c r="A23" s="5"/>
      <c r="B23" s="5"/>
      <c r="C23" s="9"/>
      <c r="D23" s="6"/>
      <c r="E23" s="7"/>
      <c r="F23" s="7"/>
      <c r="G23" s="7"/>
      <c r="H23" s="7"/>
      <c r="I23" s="7"/>
    </row>
    <row r="24" spans="1:9" ht="13.15" x14ac:dyDescent="0.35">
      <c r="A24" s="5"/>
      <c r="B24" s="5"/>
      <c r="C24" s="9"/>
      <c r="D24" s="6"/>
      <c r="E24" s="7" t="s">
        <v>78</v>
      </c>
      <c r="F24" s="7"/>
      <c r="G24" s="7" t="s">
        <v>79</v>
      </c>
      <c r="H24" s="7"/>
      <c r="I24" s="7"/>
    </row>
    <row r="25" spans="1:9" ht="13.15" x14ac:dyDescent="0.35">
      <c r="A25" s="5"/>
      <c r="B25" s="5"/>
      <c r="C25" s="9"/>
      <c r="D25" s="6"/>
      <c r="E25" s="7"/>
      <c r="F25" s="7"/>
      <c r="G25" s="7"/>
      <c r="H25" s="7"/>
      <c r="I25" s="7"/>
    </row>
    <row r="26" spans="1:9" ht="13.15" x14ac:dyDescent="0.35">
      <c r="A26" s="5"/>
      <c r="B26" s="5" t="s">
        <v>80</v>
      </c>
      <c r="C26" s="9"/>
      <c r="D26" s="6"/>
      <c r="E26" s="7"/>
      <c r="F26" s="7"/>
      <c r="G26" s="7"/>
      <c r="H26" s="7"/>
      <c r="I26" s="7"/>
    </row>
    <row r="27" spans="1:9" ht="13.15" x14ac:dyDescent="0.35">
      <c r="A27" s="5"/>
      <c r="B27" s="5"/>
      <c r="C27" s="9"/>
      <c r="D27" s="6"/>
      <c r="E27" s="148" t="s">
        <v>81</v>
      </c>
      <c r="F27" s="7"/>
      <c r="G27" s="7" t="s">
        <v>82</v>
      </c>
      <c r="H27" s="7"/>
      <c r="I27" s="7"/>
    </row>
    <row r="28" spans="1:9" ht="13.15" x14ac:dyDescent="0.35">
      <c r="A28" s="5"/>
      <c r="B28" s="5"/>
      <c r="C28" s="9"/>
      <c r="D28" s="6"/>
      <c r="E28" s="7"/>
      <c r="F28" s="7"/>
      <c r="G28" s="7"/>
      <c r="H28" s="7"/>
      <c r="I28" s="7"/>
    </row>
    <row r="29" spans="1:9" ht="13.15" x14ac:dyDescent="0.35">
      <c r="A29" s="5"/>
      <c r="B29" s="5"/>
      <c r="C29" s="9"/>
      <c r="D29" s="6"/>
      <c r="E29" s="149" t="s">
        <v>83</v>
      </c>
      <c r="F29" s="7"/>
      <c r="G29" s="7" t="s">
        <v>84</v>
      </c>
      <c r="H29" s="7"/>
      <c r="I29" s="7"/>
    </row>
    <row r="30" spans="1:9" ht="13.15" x14ac:dyDescent="0.35">
      <c r="A30" s="5"/>
      <c r="B30" s="5"/>
      <c r="C30" s="9"/>
      <c r="D30" s="6"/>
      <c r="E30" s="7"/>
      <c r="F30" s="7"/>
      <c r="G30" s="7"/>
      <c r="H30" s="7"/>
      <c r="I30" s="7"/>
    </row>
    <row r="31" spans="1:9" ht="13.15" x14ac:dyDescent="0.35">
      <c r="A31" s="5"/>
      <c r="B31" s="5"/>
      <c r="C31" s="9"/>
      <c r="D31" s="6"/>
      <c r="E31" s="150" t="s">
        <v>85</v>
      </c>
      <c r="F31" s="7"/>
      <c r="G31" s="7" t="s">
        <v>86</v>
      </c>
      <c r="H31" s="7"/>
      <c r="I31" s="7"/>
    </row>
    <row r="32" spans="1:9" ht="13.15" x14ac:dyDescent="0.35">
      <c r="A32" s="5"/>
      <c r="B32" s="5"/>
      <c r="C32" s="9"/>
      <c r="D32" s="6"/>
      <c r="E32" s="7"/>
      <c r="F32" s="7"/>
      <c r="G32" s="7"/>
      <c r="H32" s="7"/>
      <c r="I32" s="7"/>
    </row>
    <row r="33" spans="1:9" ht="13.15" x14ac:dyDescent="0.35">
      <c r="A33" s="5"/>
      <c r="B33" s="5"/>
      <c r="C33" s="9"/>
      <c r="D33" s="6"/>
      <c r="E33" s="149" t="s">
        <v>87</v>
      </c>
      <c r="F33" s="7"/>
      <c r="G33" s="7" t="s">
        <v>88</v>
      </c>
      <c r="H33" s="7"/>
      <c r="I33" s="7"/>
    </row>
    <row r="34" spans="1:9" ht="13.15" x14ac:dyDescent="0.35">
      <c r="A34" s="5"/>
      <c r="B34" s="5"/>
      <c r="C34" s="9"/>
      <c r="D34" s="6"/>
      <c r="E34" s="7"/>
      <c r="F34" s="7"/>
      <c r="G34" s="7"/>
      <c r="H34" s="7"/>
      <c r="I34" s="7"/>
    </row>
    <row r="35" spans="1:9" ht="13.15" x14ac:dyDescent="0.35">
      <c r="A35" s="5"/>
      <c r="B35" s="5" t="s">
        <v>89</v>
      </c>
      <c r="C35" s="9"/>
      <c r="D35" s="6"/>
      <c r="E35" s="7"/>
      <c r="F35" s="7"/>
      <c r="G35" s="7"/>
      <c r="H35" s="7"/>
      <c r="I35" s="7"/>
    </row>
    <row r="36" spans="1:9" ht="13.15" x14ac:dyDescent="0.35">
      <c r="A36" s="5"/>
      <c r="B36" s="5"/>
      <c r="C36" s="9"/>
      <c r="D36" s="6"/>
      <c r="E36" s="151" t="s">
        <v>90</v>
      </c>
      <c r="F36" s="7"/>
      <c r="G36" s="7" t="s">
        <v>91</v>
      </c>
      <c r="H36" s="7"/>
      <c r="I36" s="7"/>
    </row>
    <row r="37" spans="1:9" ht="13.15" x14ac:dyDescent="0.35">
      <c r="A37" s="5"/>
      <c r="B37" s="5"/>
      <c r="C37" s="9"/>
      <c r="D37" s="6"/>
      <c r="E37" s="7"/>
      <c r="F37" s="7"/>
      <c r="G37" s="7"/>
      <c r="H37" s="7"/>
      <c r="I37" s="7"/>
    </row>
    <row r="38" spans="1:9" ht="13.15" x14ac:dyDescent="0.35">
      <c r="A38" s="5"/>
      <c r="B38" s="5"/>
      <c r="C38" s="9"/>
      <c r="D38" s="6"/>
      <c r="E38" s="3" t="s">
        <v>92</v>
      </c>
      <c r="F38" s="7"/>
      <c r="G38" s="7" t="s">
        <v>93</v>
      </c>
      <c r="H38" s="7"/>
      <c r="I38" s="7"/>
    </row>
    <row r="39" spans="1:9" ht="13.15" x14ac:dyDescent="0.35">
      <c r="A39" s="5"/>
      <c r="B39" s="5"/>
      <c r="C39" s="9"/>
      <c r="D39" s="6"/>
      <c r="E39" s="7"/>
      <c r="F39" s="7"/>
      <c r="G39" s="7"/>
      <c r="H39" s="7"/>
      <c r="I39" s="7"/>
    </row>
    <row r="40" spans="1:9" ht="13.15" x14ac:dyDescent="0.35">
      <c r="A40" s="5"/>
      <c r="B40" s="5"/>
      <c r="C40" s="9"/>
      <c r="D40" s="6"/>
      <c r="E40" s="152" t="s">
        <v>94</v>
      </c>
      <c r="F40" s="7"/>
      <c r="G40" s="7" t="s">
        <v>95</v>
      </c>
      <c r="H40" s="7"/>
      <c r="I40" s="7"/>
    </row>
    <row r="41" spans="1:9" ht="13.15" x14ac:dyDescent="0.35">
      <c r="A41" s="5"/>
      <c r="B41" s="5"/>
      <c r="C41" s="9"/>
      <c r="D41" s="6"/>
      <c r="E41" s="7"/>
      <c r="F41" s="7"/>
      <c r="G41" s="7"/>
      <c r="H41" s="7"/>
      <c r="I41" s="7"/>
    </row>
    <row r="42" spans="1:9" ht="13.15" x14ac:dyDescent="0.35">
      <c r="A42" s="5"/>
      <c r="B42" s="5"/>
      <c r="C42" s="9"/>
      <c r="D42" s="6"/>
      <c r="E42" s="8" t="s">
        <v>96</v>
      </c>
      <c r="F42" s="7"/>
      <c r="G42" s="7" t="s">
        <v>97</v>
      </c>
      <c r="H42" s="7"/>
      <c r="I42" s="7"/>
    </row>
    <row r="43" spans="1:9" ht="13.15" x14ac:dyDescent="0.35">
      <c r="A43" s="5"/>
      <c r="B43" s="5"/>
      <c r="C43" s="9"/>
      <c r="D43" s="6"/>
      <c r="E43" s="7"/>
      <c r="F43" s="7"/>
      <c r="G43" s="7"/>
      <c r="H43" s="7"/>
      <c r="I43" s="7"/>
    </row>
    <row r="44" spans="1:9" ht="13.15" x14ac:dyDescent="0.35">
      <c r="A44" s="5"/>
      <c r="B44" s="5"/>
      <c r="C44" s="9"/>
      <c r="D44" s="6"/>
      <c r="E44" s="153" t="s">
        <v>98</v>
      </c>
      <c r="F44" s="7"/>
      <c r="G44" s="7" t="s">
        <v>99</v>
      </c>
      <c r="H44" s="7"/>
      <c r="I44" s="7"/>
    </row>
    <row r="45" spans="1:9" ht="13.15" x14ac:dyDescent="0.35">
      <c r="A45" s="5"/>
      <c r="B45" s="5"/>
      <c r="C45" s="9"/>
      <c r="D45" s="6"/>
      <c r="E45" s="7"/>
      <c r="F45" s="7"/>
      <c r="G45" s="7"/>
      <c r="H45" s="7"/>
      <c r="I45" s="7"/>
    </row>
    <row r="46" spans="1:9" ht="13.15" x14ac:dyDescent="0.35">
      <c r="A46" s="5"/>
      <c r="B46" s="5" t="s">
        <v>100</v>
      </c>
      <c r="C46" s="9"/>
      <c r="D46" s="6"/>
      <c r="E46" s="7"/>
      <c r="F46" s="7"/>
      <c r="G46" s="7"/>
      <c r="H46" s="7"/>
      <c r="I46" s="7"/>
    </row>
    <row r="47" spans="1:9" ht="13.15" x14ac:dyDescent="0.35">
      <c r="A47" s="5"/>
      <c r="B47" s="5"/>
      <c r="C47" s="9"/>
      <c r="D47" s="6"/>
      <c r="E47" s="154" t="s">
        <v>101</v>
      </c>
      <c r="F47" s="7"/>
      <c r="G47" s="7" t="s">
        <v>102</v>
      </c>
      <c r="H47" s="7"/>
      <c r="I47" s="7"/>
    </row>
    <row r="48" spans="1:9" ht="13.15" x14ac:dyDescent="0.35">
      <c r="A48" s="5"/>
      <c r="B48" s="5"/>
      <c r="C48" s="9"/>
      <c r="D48" s="6"/>
      <c r="E48" s="7"/>
      <c r="F48" s="7"/>
      <c r="G48" s="7"/>
      <c r="H48" s="7"/>
      <c r="I48" s="7"/>
    </row>
    <row r="49" spans="1:9" ht="13.15" x14ac:dyDescent="0.35">
      <c r="A49" s="5"/>
      <c r="B49" s="5"/>
      <c r="C49" s="9"/>
      <c r="D49" s="6"/>
      <c r="E49" s="155" t="s">
        <v>103</v>
      </c>
      <c r="F49" s="7"/>
      <c r="G49" s="7" t="s">
        <v>104</v>
      </c>
      <c r="H49" s="7"/>
      <c r="I49" s="7"/>
    </row>
    <row r="50" spans="1:9" ht="13.15" x14ac:dyDescent="0.35">
      <c r="A50" s="5"/>
      <c r="B50" s="5"/>
      <c r="C50" s="9"/>
      <c r="D50" s="6"/>
      <c r="E50" s="7"/>
      <c r="F50" s="7"/>
      <c r="G50" s="7"/>
      <c r="H50" s="7"/>
      <c r="I50" s="7"/>
    </row>
    <row r="51" spans="1:9" ht="13.15" x14ac:dyDescent="0.35">
      <c r="A51" s="5"/>
      <c r="B51" s="5"/>
      <c r="C51" s="9"/>
      <c r="D51" s="6"/>
      <c r="E51" s="156" t="s">
        <v>105</v>
      </c>
      <c r="F51" s="7"/>
      <c r="G51" s="7" t="s">
        <v>106</v>
      </c>
      <c r="H51" s="7"/>
      <c r="I51" s="7"/>
    </row>
    <row r="52" spans="1:9" ht="13.15" x14ac:dyDescent="0.35">
      <c r="A52" s="5"/>
      <c r="B52" s="5"/>
      <c r="C52" s="9"/>
      <c r="D52" s="6"/>
      <c r="E52" s="7"/>
      <c r="F52" s="7"/>
      <c r="G52" s="7"/>
      <c r="H52" s="7"/>
      <c r="I52" s="7"/>
    </row>
    <row r="53" spans="1:9" ht="13.15" x14ac:dyDescent="0.35">
      <c r="A53" s="5"/>
      <c r="B53" s="5"/>
      <c r="C53" s="9"/>
      <c r="D53" s="7"/>
      <c r="E53" s="7"/>
      <c r="F53" s="7"/>
      <c r="G53" s="7"/>
      <c r="H53" s="7"/>
      <c r="I53" s="7"/>
    </row>
    <row r="54" spans="1:9" ht="13.15" x14ac:dyDescent="0.35">
      <c r="A54" s="139" t="s">
        <v>107</v>
      </c>
      <c r="B54" s="139"/>
      <c r="C54" s="140"/>
      <c r="D54" s="141"/>
      <c r="E54" s="139"/>
      <c r="F54" s="139"/>
      <c r="G54" s="139"/>
      <c r="H54" s="139"/>
      <c r="I54" s="139"/>
    </row>
    <row r="55" spans="1:9" ht="13.15" x14ac:dyDescent="0.35">
      <c r="A55" s="5"/>
      <c r="B55" s="5"/>
      <c r="C55" s="9"/>
      <c r="D55" s="6"/>
      <c r="E55" s="7"/>
      <c r="F55" s="7"/>
      <c r="G55" s="7"/>
      <c r="H55" s="7"/>
      <c r="I55" s="7"/>
    </row>
    <row r="56" spans="1:9" ht="13.15" x14ac:dyDescent="0.35">
      <c r="A56" s="5"/>
      <c r="B56" s="5"/>
      <c r="C56" s="9"/>
      <c r="D56" s="6"/>
      <c r="E56" s="7" t="s">
        <v>108</v>
      </c>
      <c r="F56" s="7"/>
      <c r="G56" s="7" t="s">
        <v>109</v>
      </c>
      <c r="H56" s="7"/>
      <c r="I56" s="7"/>
    </row>
    <row r="57" spans="1:9" ht="13.15" x14ac:dyDescent="0.35">
      <c r="A57" s="5"/>
      <c r="B57" s="5"/>
      <c r="C57" s="9"/>
      <c r="D57" s="6"/>
      <c r="E57" s="7" t="s">
        <v>110</v>
      </c>
      <c r="F57" s="7"/>
      <c r="G57" s="7" t="s">
        <v>111</v>
      </c>
      <c r="H57" s="7"/>
      <c r="I57" s="7"/>
    </row>
    <row r="58" spans="1:9" ht="13.15" x14ac:dyDescent="0.35">
      <c r="A58" s="5"/>
      <c r="B58" s="5"/>
      <c r="C58" s="9"/>
      <c r="D58" s="6"/>
      <c r="E58" s="7" t="s">
        <v>112</v>
      </c>
      <c r="F58" s="7"/>
      <c r="G58" s="7" t="s">
        <v>113</v>
      </c>
      <c r="H58" s="7"/>
      <c r="I58" s="7"/>
    </row>
    <row r="59" spans="1:9" ht="13.15" x14ac:dyDescent="0.35">
      <c r="A59" s="5"/>
      <c r="B59" s="5"/>
      <c r="C59" s="9"/>
      <c r="D59" s="6"/>
      <c r="E59" s="7" t="s">
        <v>114</v>
      </c>
      <c r="F59" s="7"/>
      <c r="G59" s="7" t="s">
        <v>115</v>
      </c>
      <c r="H59" s="7"/>
      <c r="I59" s="7"/>
    </row>
    <row r="60" spans="1:9" ht="13.15" x14ac:dyDescent="0.35">
      <c r="A60" s="5"/>
      <c r="B60" s="5"/>
      <c r="C60" s="9"/>
      <c r="D60" s="6"/>
      <c r="E60" s="7" t="s">
        <v>116</v>
      </c>
      <c r="F60" s="7"/>
      <c r="G60" s="7" t="s">
        <v>117</v>
      </c>
      <c r="H60" s="7"/>
      <c r="I60" s="7"/>
    </row>
    <row r="61" spans="1:9" ht="13.15" x14ac:dyDescent="0.35">
      <c r="A61" s="5"/>
      <c r="B61" s="5"/>
      <c r="C61" s="9"/>
      <c r="D61" s="6"/>
      <c r="E61" s="7" t="s">
        <v>118</v>
      </c>
      <c r="F61" s="7"/>
      <c r="G61" s="7" t="s">
        <v>119</v>
      </c>
      <c r="H61" s="7"/>
      <c r="I61" s="7"/>
    </row>
    <row r="62" spans="1:9" ht="13.15" x14ac:dyDescent="0.35">
      <c r="A62" s="5"/>
      <c r="B62" s="5"/>
      <c r="C62" s="9"/>
      <c r="D62" s="6"/>
      <c r="E62" s="7"/>
      <c r="F62" s="7"/>
      <c r="G62" s="7"/>
      <c r="H62" s="7"/>
      <c r="I62" s="7"/>
    </row>
    <row r="63" spans="1:9" ht="13.15" x14ac:dyDescent="0.35">
      <c r="A63" s="5"/>
      <c r="B63" s="5"/>
      <c r="C63" s="9"/>
      <c r="D63" s="6"/>
      <c r="E63" s="7"/>
      <c r="F63" s="7"/>
      <c r="G63" s="7"/>
      <c r="H63" s="7"/>
      <c r="I63" s="7"/>
    </row>
    <row r="64" spans="1:9" s="1" customFormat="1" ht="13.15" x14ac:dyDescent="0.4">
      <c r="A64" s="10" t="s">
        <v>120</v>
      </c>
    </row>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13A36-4A40-4299-BC18-99ACF549CE32}">
  <sheetPr codeName="Sheet15">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Calcs-DMMY</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35">
      <c r="A26" s="201"/>
      <c r="B26" s="202"/>
      <c r="C26" s="203"/>
      <c r="D26" s="204"/>
      <c r="E26" s="37" t="str">
        <f xml:space="preserve"> InpR!E$102</f>
        <v>Run-off rate - CPI(H) + RPI wedge - active - DMMY</v>
      </c>
      <c r="F26" s="205">
        <f xml:space="preserve"> InpR!F$102</f>
        <v>0</v>
      </c>
      <c r="G26" s="223" t="str">
        <f xml:space="preserve"> InpR!G$102</f>
        <v>%</v>
      </c>
      <c r="H26" s="205">
        <f xml:space="preserve"> InpR!H$102</f>
        <v>0</v>
      </c>
      <c r="I26" s="205">
        <f xml:space="preserve"> InpR!I$102</f>
        <v>0</v>
      </c>
      <c r="J26" s="205">
        <f xml:space="preserve"> InpR!J$102</f>
        <v>0</v>
      </c>
      <c r="K26" s="205">
        <f xml:space="preserve"> InpR!K$102</f>
        <v>0</v>
      </c>
      <c r="L26" s="205">
        <f xml:space="preserve"> InpR!L$102</f>
        <v>0</v>
      </c>
      <c r="M26" s="205">
        <f xml:space="preserve"> InpR!M$102</f>
        <v>0</v>
      </c>
      <c r="N26" s="205">
        <f xml:space="preserve"> InpR!N$102</f>
        <v>0</v>
      </c>
      <c r="O26" s="205">
        <f xml:space="preserve"> InpR!O$102</f>
        <v>0</v>
      </c>
      <c r="P26" s="205">
        <f xml:space="preserve"> InpR!P$102</f>
        <v>0</v>
      </c>
      <c r="Q26" s="205">
        <f xml:space="preserve"> InpR!Q$102</f>
        <v>0</v>
      </c>
      <c r="R26" s="205">
        <f xml:space="preserve"> InpR!R$102</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InpR!$E$95</f>
        <v>RCV - CPI(H) + RPI wedge initial balance - nominal - DMMY</v>
      </c>
      <c r="F31" s="250">
        <f>InpR!$F$95</f>
        <v>0</v>
      </c>
      <c r="G31" s="249" t="str">
        <f>InpR!$G$95</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InpR!E$109</f>
        <v>WACC on RCV - CPI(H) + RPI wedge bf and additions - DMMY</v>
      </c>
      <c r="F45" s="205">
        <f xml:space="preserve"> InpR!F$109</f>
        <v>0</v>
      </c>
      <c r="G45" s="223" t="str">
        <f xml:space="preserve"> InpR!G$109</f>
        <v>%</v>
      </c>
      <c r="H45" s="205">
        <f xml:space="preserve"> InpR!H$109</f>
        <v>0</v>
      </c>
      <c r="I45" s="205">
        <f xml:space="preserve"> InpR!I$109</f>
        <v>0</v>
      </c>
      <c r="J45" s="205">
        <f xml:space="preserve"> InpR!J$109</f>
        <v>0</v>
      </c>
      <c r="K45" s="205">
        <f xml:space="preserve"> InpR!K$109</f>
        <v>0</v>
      </c>
      <c r="L45" s="205">
        <f xml:space="preserve"> InpR!L$109</f>
        <v>0</v>
      </c>
      <c r="M45" s="205">
        <f xml:space="preserve"> InpR!M$109</f>
        <v>1.920357193840716E-2</v>
      </c>
      <c r="N45" s="205">
        <f xml:space="preserve"> InpR!N$109</f>
        <v>1.920357193840716E-2</v>
      </c>
      <c r="O45" s="205">
        <f xml:space="preserve"> InpR!O$109</f>
        <v>1.920357193840716E-2</v>
      </c>
      <c r="P45" s="205">
        <f xml:space="preserve"> InpR!P$109</f>
        <v>1.920357193840716E-2</v>
      </c>
      <c r="Q45" s="205">
        <f xml:space="preserve"> InpR!Q$109</f>
        <v>1.920357193840716E-2</v>
      </c>
      <c r="R45" s="205">
        <f xml:space="preserve"> InpR!R$109</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35">
      <c r="A77" s="201"/>
      <c r="B77" s="202"/>
      <c r="C77" s="203"/>
      <c r="D77" s="204"/>
      <c r="E77" s="37" t="str">
        <f xml:space="preserve"> InpR!E$102</f>
        <v>Run-off rate - CPI(H) + RPI wedge - active - DMMY</v>
      </c>
      <c r="F77" s="205">
        <f xml:space="preserve"> InpR!F$102</f>
        <v>0</v>
      </c>
      <c r="G77" s="223" t="str">
        <f xml:space="preserve"> InpR!G$102</f>
        <v>%</v>
      </c>
      <c r="H77" s="205">
        <f xml:space="preserve"> InpR!H$102</f>
        <v>0</v>
      </c>
      <c r="I77" s="205">
        <f xml:space="preserve"> InpR!I$102</f>
        <v>0</v>
      </c>
      <c r="J77" s="205">
        <f xml:space="preserve"> InpR!J$102</f>
        <v>0</v>
      </c>
      <c r="K77" s="205">
        <f xml:space="preserve"> InpR!K$102</f>
        <v>0</v>
      </c>
      <c r="L77" s="205">
        <f xml:space="preserve"> InpR!L$102</f>
        <v>0</v>
      </c>
      <c r="M77" s="205">
        <f xml:space="preserve"> InpR!M$102</f>
        <v>0</v>
      </c>
      <c r="N77" s="205">
        <f xml:space="preserve"> InpR!N$102</f>
        <v>0</v>
      </c>
      <c r="O77" s="205">
        <f xml:space="preserve"> InpR!O$102</f>
        <v>0</v>
      </c>
      <c r="P77" s="205">
        <f xml:space="preserve"> InpR!P$102</f>
        <v>0</v>
      </c>
      <c r="Q77" s="205">
        <f xml:space="preserve"> InpR!Q$102</f>
        <v>0</v>
      </c>
      <c r="R77" s="205">
        <f xml:space="preserve"> InpR!R$102</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InpR!$E$95</f>
        <v>RCV - CPI(H) + RPI wedge initial balance - nominal - DMMY</v>
      </c>
      <c r="F82" s="250">
        <f>InpR!$F$95</f>
        <v>0</v>
      </c>
      <c r="G82" s="249" t="str">
        <f>InpR!$G$95</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InpR!E$109</f>
        <v>WACC on RCV - CPI(H) + RPI wedge bf and additions - DMMY</v>
      </c>
      <c r="F96" s="205">
        <f xml:space="preserve"> InpR!F$109</f>
        <v>0</v>
      </c>
      <c r="G96" s="223" t="str">
        <f xml:space="preserve"> InpR!G$109</f>
        <v>%</v>
      </c>
      <c r="H96" s="205">
        <f xml:space="preserve"> InpR!H$109</f>
        <v>0</v>
      </c>
      <c r="I96" s="205">
        <f xml:space="preserve"> InpR!I$109</f>
        <v>0</v>
      </c>
      <c r="J96" s="205">
        <f xml:space="preserve"> InpR!J$109</f>
        <v>0</v>
      </c>
      <c r="K96" s="205">
        <f xml:space="preserve"> InpR!K$109</f>
        <v>0</v>
      </c>
      <c r="L96" s="205">
        <f xml:space="preserve"> InpR!L$109</f>
        <v>0</v>
      </c>
      <c r="M96" s="205">
        <f xml:space="preserve"> InpR!M$109</f>
        <v>1.920357193840716E-2</v>
      </c>
      <c r="N96" s="205">
        <f xml:space="preserve"> InpR!N$109</f>
        <v>1.920357193840716E-2</v>
      </c>
      <c r="O96" s="205">
        <f xml:space="preserve"> InpR!O$109</f>
        <v>1.920357193840716E-2</v>
      </c>
      <c r="P96" s="205">
        <f xml:space="preserve"> InpR!P$109</f>
        <v>1.920357193840716E-2</v>
      </c>
      <c r="Q96" s="205">
        <f xml:space="preserve"> InpR!Q$109</f>
        <v>1.920357193840716E-2</v>
      </c>
      <c r="R96" s="205">
        <f xml:space="preserve"> InpR!R$109</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35">
      <c r="E99" s="7" t="s">
        <v>526</v>
      </c>
      <c r="F99" s="244"/>
      <c r="G99" s="184" t="s">
        <v>295</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35">
      <c r="E108" s="7" t="s">
        <v>529</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35">
      <c r="A116" s="180"/>
      <c r="B116" s="181"/>
      <c r="C116" s="182"/>
      <c r="D116" s="183"/>
      <c r="E116" s="7" t="s">
        <v>532</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0</v>
      </c>
      <c r="N128" s="342">
        <f t="shared" si="58"/>
        <v>0</v>
      </c>
      <c r="O128" s="342">
        <f t="shared" si="58"/>
        <v>0</v>
      </c>
      <c r="P128" s="342">
        <f t="shared" si="58"/>
        <v>0</v>
      </c>
      <c r="Q128" s="342">
        <f t="shared" si="58"/>
        <v>0</v>
      </c>
      <c r="R128" s="342">
        <f t="shared" si="58"/>
        <v>0</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35">
      <c r="A132" s="201"/>
      <c r="B132" s="202"/>
      <c r="C132" s="203"/>
      <c r="D132" s="204"/>
      <c r="E132" s="37" t="str">
        <f xml:space="preserve"> InpR!E$102</f>
        <v>Run-off rate - CPI(H) + RPI wedge - active - DMMY</v>
      </c>
      <c r="F132" s="205">
        <f xml:space="preserve"> InpR!F$102</f>
        <v>0</v>
      </c>
      <c r="G132" s="223" t="str">
        <f xml:space="preserve"> InpR!G$102</f>
        <v>%</v>
      </c>
      <c r="H132" s="205">
        <f xml:space="preserve"> InpR!H$102</f>
        <v>0</v>
      </c>
      <c r="I132" s="205">
        <f xml:space="preserve"> InpR!I$102</f>
        <v>0</v>
      </c>
      <c r="J132" s="205">
        <f xml:space="preserve"> InpR!J$102</f>
        <v>0</v>
      </c>
      <c r="K132" s="205">
        <f xml:space="preserve"> InpR!K$102</f>
        <v>0</v>
      </c>
      <c r="L132" s="205">
        <f xml:space="preserve"> InpR!L$102</f>
        <v>0</v>
      </c>
      <c r="M132" s="205">
        <f xml:space="preserve"> InpR!M$102</f>
        <v>0</v>
      </c>
      <c r="N132" s="205">
        <f xml:space="preserve"> InpR!N$102</f>
        <v>0</v>
      </c>
      <c r="O132" s="205">
        <f xml:space="preserve"> InpR!O$102</f>
        <v>0</v>
      </c>
      <c r="P132" s="205">
        <f xml:space="preserve"> InpR!P$102</f>
        <v>0</v>
      </c>
      <c r="Q132" s="205">
        <f xml:space="preserve"> InpR!Q$102</f>
        <v>0</v>
      </c>
      <c r="R132" s="205">
        <f xml:space="preserve"> InpR!R$102</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0</v>
      </c>
      <c r="N133" s="342">
        <f t="shared" si="62"/>
        <v>0</v>
      </c>
      <c r="O133" s="342">
        <f t="shared" si="62"/>
        <v>0</v>
      </c>
      <c r="P133" s="342">
        <f t="shared" si="62"/>
        <v>0</v>
      </c>
      <c r="Q133" s="342">
        <f t="shared" si="62"/>
        <v>0</v>
      </c>
      <c r="R133" s="342">
        <f t="shared" si="62"/>
        <v>0</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0</v>
      </c>
      <c r="N135" s="246">
        <f t="shared" ref="N135:R135" si="65" xml:space="preserve"> (N133+N134) * N132</f>
        <v>0</v>
      </c>
      <c r="O135" s="246">
        <f t="shared" si="65"/>
        <v>0</v>
      </c>
      <c r="P135" s="246">
        <f t="shared" si="65"/>
        <v>0</v>
      </c>
      <c r="Q135" s="246">
        <f t="shared" si="65"/>
        <v>0</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InpR!$E$95</f>
        <v>RCV - CPI(H) + RPI wedge initial balance - nominal - DMMY</v>
      </c>
      <c r="F137" s="250">
        <f>InpR!$F$95</f>
        <v>0</v>
      </c>
      <c r="G137" s="249" t="str">
        <f>InpR!$G$95</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0</v>
      </c>
      <c r="N140" s="242">
        <f t="shared" ref="N140" si="70" xml:space="preserve"> M143</f>
        <v>0</v>
      </c>
      <c r="O140" s="242">
        <f t="shared" ref="O140" si="71" xml:space="preserve"> N143</f>
        <v>0</v>
      </c>
      <c r="P140" s="242">
        <f t="shared" ref="P140" si="72" xml:space="preserve"> O143</f>
        <v>0</v>
      </c>
      <c r="Q140" s="242">
        <f t="shared" ref="Q140" si="73" xml:space="preserve"> P143</f>
        <v>0</v>
      </c>
      <c r="R140" s="242">
        <f t="shared" ref="R140" si="74" xml:space="preserve"> Q143</f>
        <v>0</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v>
      </c>
      <c r="N141" s="242">
        <f t="shared" si="75"/>
        <v>0</v>
      </c>
      <c r="O141" s="242">
        <f t="shared" si="75"/>
        <v>0</v>
      </c>
      <c r="P141" s="242">
        <f t="shared" si="75"/>
        <v>0</v>
      </c>
      <c r="Q141" s="242">
        <f t="shared" si="75"/>
        <v>0</v>
      </c>
      <c r="R141" s="242">
        <f t="shared" si="75"/>
        <v>0</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0</v>
      </c>
      <c r="N142" s="242">
        <f t="shared" si="76"/>
        <v>0</v>
      </c>
      <c r="O142" s="242">
        <f t="shared" si="76"/>
        <v>0</v>
      </c>
      <c r="P142" s="242">
        <f t="shared" si="76"/>
        <v>0</v>
      </c>
      <c r="Q142" s="242">
        <f t="shared" si="76"/>
        <v>0</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0</v>
      </c>
      <c r="M143" s="243">
        <f t="shared" ref="M143:R143" si="78" xml:space="preserve"> IF( M138 = 1, $F137, M140 + M141 - M142)</f>
        <v>0</v>
      </c>
      <c r="N143" s="243">
        <f t="shared" si="78"/>
        <v>0</v>
      </c>
      <c r="O143" s="243">
        <f t="shared" si="78"/>
        <v>0</v>
      </c>
      <c r="P143" s="243">
        <f t="shared" si="78"/>
        <v>0</v>
      </c>
      <c r="Q143" s="243">
        <f t="shared" si="78"/>
        <v>0</v>
      </c>
      <c r="R143" s="243">
        <f t="shared" si="78"/>
        <v>0</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0</v>
      </c>
      <c r="N145" s="185">
        <f t="shared" si="79"/>
        <v>0</v>
      </c>
      <c r="O145" s="185">
        <f t="shared" si="79"/>
        <v>0</v>
      </c>
      <c r="P145" s="185">
        <f t="shared" si="79"/>
        <v>0</v>
      </c>
      <c r="Q145" s="185">
        <f t="shared" si="79"/>
        <v>0</v>
      </c>
      <c r="R145" s="185">
        <f t="shared" si="79"/>
        <v>0</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v>
      </c>
      <c r="N146" s="185">
        <f t="shared" si="80"/>
        <v>0</v>
      </c>
      <c r="O146" s="185">
        <f t="shared" si="80"/>
        <v>0</v>
      </c>
      <c r="P146" s="185">
        <f t="shared" si="80"/>
        <v>0</v>
      </c>
      <c r="Q146" s="185">
        <f t="shared" si="80"/>
        <v>0</v>
      </c>
      <c r="R146" s="185">
        <f t="shared" si="80"/>
        <v>0</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0</v>
      </c>
      <c r="M147" s="185">
        <f t="shared" si="81"/>
        <v>0</v>
      </c>
      <c r="N147" s="185">
        <f t="shared" si="81"/>
        <v>0</v>
      </c>
      <c r="O147" s="185">
        <f t="shared" si="81"/>
        <v>0</v>
      </c>
      <c r="P147" s="185">
        <f t="shared" si="81"/>
        <v>0</v>
      </c>
      <c r="Q147" s="185">
        <f t="shared" si="81"/>
        <v>0</v>
      </c>
      <c r="R147" s="185">
        <f t="shared" si="81"/>
        <v>0</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0</v>
      </c>
      <c r="M148" s="185">
        <f xml:space="preserve"> ( (M145+M146) + M147) / 2</f>
        <v>0</v>
      </c>
      <c r="N148" s="185">
        <f t="shared" ref="N148:R148" si="83" xml:space="preserve"> ( (N145+N146) + N147) / 2</f>
        <v>0</v>
      </c>
      <c r="O148" s="185">
        <f t="shared" si="83"/>
        <v>0</v>
      </c>
      <c r="P148" s="185">
        <f t="shared" si="83"/>
        <v>0</v>
      </c>
      <c r="Q148" s="185">
        <f t="shared" si="83"/>
        <v>0</v>
      </c>
      <c r="R148" s="185">
        <f t="shared" si="83"/>
        <v>0</v>
      </c>
    </row>
    <row r="150" spans="1:18" s="205" customFormat="1" x14ac:dyDescent="0.35">
      <c r="A150" s="201"/>
      <c r="B150" s="202"/>
      <c r="C150" s="203"/>
      <c r="D150" s="204"/>
      <c r="E150" s="205" t="str">
        <f xml:space="preserve"> InpR!E$109</f>
        <v>WACC on RCV - CPI(H) + RPI wedge bf and additions - DMMY</v>
      </c>
      <c r="F150" s="205">
        <f xml:space="preserve"> InpR!F$109</f>
        <v>0</v>
      </c>
      <c r="G150" s="223" t="str">
        <f xml:space="preserve"> InpR!G$109</f>
        <v>%</v>
      </c>
      <c r="H150" s="205">
        <f xml:space="preserve"> InpR!H$109</f>
        <v>0</v>
      </c>
      <c r="I150" s="205">
        <f xml:space="preserve"> InpR!I$109</f>
        <v>0</v>
      </c>
      <c r="J150" s="205">
        <f xml:space="preserve"> InpR!J$109</f>
        <v>0</v>
      </c>
      <c r="K150" s="205">
        <f xml:space="preserve"> InpR!K$109</f>
        <v>0</v>
      </c>
      <c r="L150" s="205">
        <f xml:space="preserve"> InpR!L$109</f>
        <v>0</v>
      </c>
      <c r="M150" s="205">
        <f xml:space="preserve"> InpR!M$109</f>
        <v>1.920357193840716E-2</v>
      </c>
      <c r="N150" s="205">
        <f xml:space="preserve"> InpR!N$109</f>
        <v>1.920357193840716E-2</v>
      </c>
      <c r="O150" s="205">
        <f xml:space="preserve"> InpR!O$109</f>
        <v>1.920357193840716E-2</v>
      </c>
      <c r="P150" s="205">
        <f xml:space="preserve"> InpR!P$109</f>
        <v>1.920357193840716E-2</v>
      </c>
      <c r="Q150" s="205">
        <f xml:space="preserve"> InpR!Q$109</f>
        <v>1.920357193840716E-2</v>
      </c>
      <c r="R150" s="205">
        <f xml:space="preserve"> InpR!R$109</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0</v>
      </c>
      <c r="M152" s="185">
        <f t="shared" si="84"/>
        <v>0</v>
      </c>
      <c r="N152" s="185">
        <f t="shared" si="84"/>
        <v>0</v>
      </c>
      <c r="O152" s="185">
        <f t="shared" si="84"/>
        <v>0</v>
      </c>
      <c r="P152" s="185">
        <f t="shared" si="84"/>
        <v>0</v>
      </c>
      <c r="Q152" s="185">
        <f t="shared" si="84"/>
        <v>0</v>
      </c>
      <c r="R152" s="185">
        <f t="shared" si="84"/>
        <v>0</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v>
      </c>
      <c r="N153" s="246">
        <f t="shared" si="86"/>
        <v>0</v>
      </c>
      <c r="O153" s="246">
        <f t="shared" si="86"/>
        <v>0</v>
      </c>
      <c r="P153" s="246">
        <f t="shared" si="86"/>
        <v>0</v>
      </c>
      <c r="Q153" s="246">
        <f t="shared" si="86"/>
        <v>0</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0</v>
      </c>
      <c r="N155" s="185">
        <f t="shared" si="87"/>
        <v>0</v>
      </c>
      <c r="O155" s="185">
        <f t="shared" si="87"/>
        <v>0</v>
      </c>
      <c r="P155" s="185">
        <f t="shared" si="87"/>
        <v>0</v>
      </c>
      <c r="Q155" s="185">
        <f t="shared" si="87"/>
        <v>0</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v>
      </c>
      <c r="N156" s="185">
        <f t="shared" si="88"/>
        <v>0</v>
      </c>
      <c r="O156" s="185">
        <f t="shared" si="88"/>
        <v>0</v>
      </c>
      <c r="P156" s="185">
        <f t="shared" si="88"/>
        <v>0</v>
      </c>
      <c r="Q156" s="185">
        <f t="shared" si="88"/>
        <v>0</v>
      </c>
      <c r="R156" s="185">
        <f t="shared" si="88"/>
        <v>0</v>
      </c>
    </row>
    <row r="157" spans="1:18" x14ac:dyDescent="0.35">
      <c r="C157" s="276"/>
      <c r="E157" s="7" t="s">
        <v>544</v>
      </c>
      <c r="F157" s="244"/>
      <c r="G157" s="184" t="str">
        <f t="shared" ref="G157" si="89">G$270</f>
        <v>£m</v>
      </c>
      <c r="H157" s="244">
        <f>SUM(J157:R157)</f>
        <v>0</v>
      </c>
      <c r="I157" s="244"/>
      <c r="J157" s="244">
        <f t="shared" ref="J157:K157" si="90">SUM(J155:J156)</f>
        <v>0</v>
      </c>
      <c r="K157" s="244">
        <f t="shared" si="90"/>
        <v>0</v>
      </c>
      <c r="L157" s="244">
        <f>SUM(L155:L156)</f>
        <v>0</v>
      </c>
      <c r="M157" s="244">
        <f t="shared" ref="M157:R157" si="91">SUM(M155:M156)</f>
        <v>0</v>
      </c>
      <c r="N157" s="244">
        <f t="shared" si="91"/>
        <v>0</v>
      </c>
      <c r="O157" s="244">
        <f t="shared" si="91"/>
        <v>0</v>
      </c>
      <c r="P157" s="244">
        <f t="shared" si="91"/>
        <v>0</v>
      </c>
      <c r="Q157" s="244">
        <f t="shared" si="91"/>
        <v>0</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0</v>
      </c>
      <c r="I159" s="244">
        <f t="shared" si="92"/>
        <v>0</v>
      </c>
      <c r="J159" s="244">
        <f t="shared" si="92"/>
        <v>0</v>
      </c>
      <c r="K159" s="244">
        <f t="shared" si="92"/>
        <v>0</v>
      </c>
      <c r="L159" s="244">
        <f t="shared" si="92"/>
        <v>0</v>
      </c>
      <c r="M159" s="244">
        <f t="shared" si="92"/>
        <v>0</v>
      </c>
      <c r="N159" s="244">
        <f t="shared" si="92"/>
        <v>0</v>
      </c>
      <c r="O159" s="244">
        <f t="shared" si="92"/>
        <v>0</v>
      </c>
      <c r="P159" s="244">
        <f t="shared" si="92"/>
        <v>0</v>
      </c>
      <c r="Q159" s="244">
        <f t="shared" si="92"/>
        <v>0</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0</v>
      </c>
      <c r="I160" s="184">
        <f t="shared" si="93"/>
        <v>0</v>
      </c>
      <c r="J160" s="184">
        <f t="shared" si="93"/>
        <v>0</v>
      </c>
      <c r="K160" s="184">
        <f t="shared" si="93"/>
        <v>0</v>
      </c>
      <c r="L160" s="184">
        <f t="shared" si="93"/>
        <v>0</v>
      </c>
      <c r="M160" s="184">
        <f t="shared" si="93"/>
        <v>0</v>
      </c>
      <c r="N160" s="184">
        <f t="shared" si="93"/>
        <v>0</v>
      </c>
      <c r="O160" s="184">
        <f t="shared" si="93"/>
        <v>0</v>
      </c>
      <c r="P160" s="184">
        <f t="shared" si="93"/>
        <v>0</v>
      </c>
      <c r="Q160" s="184">
        <f t="shared" si="93"/>
        <v>0</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0</v>
      </c>
      <c r="J161" s="185">
        <f t="shared" ref="J161:K161" si="95">J160-J159</f>
        <v>0</v>
      </c>
      <c r="K161" s="185">
        <f t="shared" si="95"/>
        <v>0</v>
      </c>
      <c r="L161" s="185">
        <f>L160-L159</f>
        <v>0</v>
      </c>
      <c r="M161" s="185">
        <f>M160-M159</f>
        <v>0</v>
      </c>
      <c r="N161" s="185">
        <f t="shared" ref="N161:R161" si="96">N160-N159</f>
        <v>0</v>
      </c>
      <c r="O161" s="185">
        <f t="shared" si="96"/>
        <v>0</v>
      </c>
      <c r="P161" s="185">
        <f t="shared" si="96"/>
        <v>0</v>
      </c>
      <c r="Q161" s="185">
        <f t="shared" si="96"/>
        <v>0</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0</v>
      </c>
      <c r="I163" s="185">
        <f t="shared" si="97"/>
        <v>0</v>
      </c>
      <c r="J163" s="185">
        <f t="shared" si="97"/>
        <v>0</v>
      </c>
      <c r="K163" s="185">
        <f t="shared" si="97"/>
        <v>0</v>
      </c>
      <c r="L163" s="185">
        <f t="shared" si="97"/>
        <v>0</v>
      </c>
      <c r="M163" s="185">
        <f t="shared" si="97"/>
        <v>0</v>
      </c>
      <c r="N163" s="185">
        <f t="shared" si="97"/>
        <v>0</v>
      </c>
      <c r="O163" s="185">
        <f t="shared" si="97"/>
        <v>0</v>
      </c>
      <c r="P163" s="185">
        <f t="shared" si="97"/>
        <v>0</v>
      </c>
      <c r="Q163" s="185">
        <f t="shared" si="97"/>
        <v>0</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0</v>
      </c>
      <c r="I164" s="248">
        <f t="shared" si="98"/>
        <v>0</v>
      </c>
      <c r="J164" s="248">
        <f t="shared" si="98"/>
        <v>0</v>
      </c>
      <c r="K164" s="248">
        <f t="shared" si="98"/>
        <v>0</v>
      </c>
      <c r="L164" s="248">
        <f t="shared" si="98"/>
        <v>0</v>
      </c>
      <c r="M164" s="248">
        <f t="shared" si="98"/>
        <v>0</v>
      </c>
      <c r="N164" s="248">
        <f t="shared" si="98"/>
        <v>0</v>
      </c>
      <c r="O164" s="248">
        <f t="shared" si="98"/>
        <v>0</v>
      </c>
      <c r="P164" s="248">
        <f t="shared" si="98"/>
        <v>0</v>
      </c>
      <c r="Q164" s="248">
        <f t="shared" si="98"/>
        <v>0</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0</v>
      </c>
      <c r="M169" s="185">
        <f t="shared" si="101"/>
        <v>0</v>
      </c>
      <c r="N169" s="185">
        <f t="shared" si="101"/>
        <v>0</v>
      </c>
      <c r="O169" s="185">
        <f t="shared" si="101"/>
        <v>0</v>
      </c>
      <c r="P169" s="185">
        <f t="shared" si="101"/>
        <v>0</v>
      </c>
      <c r="Q169" s="185">
        <f t="shared" si="101"/>
        <v>0</v>
      </c>
      <c r="R169" s="185">
        <f t="shared" si="101"/>
        <v>0</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0</v>
      </c>
      <c r="M170" s="185">
        <f t="shared" si="102"/>
        <v>0</v>
      </c>
      <c r="N170" s="185">
        <f t="shared" si="102"/>
        <v>0</v>
      </c>
      <c r="O170" s="185">
        <f t="shared" si="102"/>
        <v>0</v>
      </c>
      <c r="P170" s="185">
        <f t="shared" si="102"/>
        <v>0</v>
      </c>
      <c r="Q170" s="185">
        <f t="shared" si="102"/>
        <v>0</v>
      </c>
      <c r="R170" s="185">
        <f t="shared" si="102"/>
        <v>0</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0</v>
      </c>
      <c r="M172" s="184">
        <f t="shared" si="103"/>
        <v>0</v>
      </c>
      <c r="N172" s="184">
        <f t="shared" si="103"/>
        <v>0</v>
      </c>
      <c r="O172" s="184">
        <f t="shared" si="103"/>
        <v>0</v>
      </c>
      <c r="P172" s="184">
        <f t="shared" si="103"/>
        <v>0</v>
      </c>
      <c r="Q172" s="184">
        <f t="shared" si="103"/>
        <v>0</v>
      </c>
      <c r="R172" s="184">
        <f t="shared" si="103"/>
        <v>0</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0</v>
      </c>
      <c r="M173" s="184">
        <f t="shared" si="104"/>
        <v>0</v>
      </c>
      <c r="N173" s="184">
        <f t="shared" si="104"/>
        <v>0</v>
      </c>
      <c r="O173" s="184">
        <f t="shared" si="104"/>
        <v>0</v>
      </c>
      <c r="P173" s="184">
        <f t="shared" si="104"/>
        <v>0</v>
      </c>
      <c r="Q173" s="184">
        <f t="shared" si="104"/>
        <v>0</v>
      </c>
      <c r="R173" s="184">
        <f t="shared" si="104"/>
        <v>0</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v>
      </c>
      <c r="N174" s="185">
        <f t="shared" si="105"/>
        <v>0</v>
      </c>
      <c r="O174" s="185">
        <f t="shared" si="105"/>
        <v>0</v>
      </c>
      <c r="P174" s="185">
        <f t="shared" si="105"/>
        <v>0</v>
      </c>
      <c r="Q174" s="185">
        <f t="shared" si="105"/>
        <v>0</v>
      </c>
      <c r="R174" s="185">
        <f t="shared" si="105"/>
        <v>0</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v>
      </c>
      <c r="N176" s="185">
        <f t="shared" si="106"/>
        <v>0</v>
      </c>
      <c r="O176" s="185">
        <f t="shared" si="106"/>
        <v>0</v>
      </c>
      <c r="P176" s="185">
        <f t="shared" si="106"/>
        <v>0</v>
      </c>
      <c r="Q176" s="185">
        <f t="shared" si="106"/>
        <v>0</v>
      </c>
      <c r="R176" s="185">
        <f t="shared" si="106"/>
        <v>0</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622</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0</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0</v>
      </c>
      <c r="N182" s="184">
        <f t="shared" si="109"/>
        <v>0</v>
      </c>
      <c r="O182" s="184">
        <f t="shared" si="109"/>
        <v>0</v>
      </c>
      <c r="P182" s="184">
        <f t="shared" si="109"/>
        <v>0</v>
      </c>
      <c r="Q182" s="184">
        <f t="shared" si="109"/>
        <v>0</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v>
      </c>
      <c r="N183" s="184">
        <f t="shared" si="110"/>
        <v>0</v>
      </c>
      <c r="O183" s="184">
        <f t="shared" si="110"/>
        <v>0</v>
      </c>
      <c r="P183" s="184">
        <f t="shared" si="110"/>
        <v>0</v>
      </c>
      <c r="Q183" s="184">
        <f t="shared" si="110"/>
        <v>0</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0</v>
      </c>
      <c r="I184" s="184">
        <f t="shared" si="111"/>
        <v>0</v>
      </c>
      <c r="J184" s="184">
        <f t="shared" si="111"/>
        <v>0</v>
      </c>
      <c r="K184" s="184">
        <f t="shared" si="111"/>
        <v>0</v>
      </c>
      <c r="L184" s="184">
        <f t="shared" si="111"/>
        <v>0</v>
      </c>
      <c r="M184" s="184">
        <f t="shared" si="111"/>
        <v>0</v>
      </c>
      <c r="N184" s="184">
        <f t="shared" si="111"/>
        <v>0</v>
      </c>
      <c r="O184" s="184">
        <f t="shared" si="111"/>
        <v>0</v>
      </c>
      <c r="P184" s="184">
        <f t="shared" si="111"/>
        <v>0</v>
      </c>
      <c r="Q184" s="184">
        <f t="shared" si="111"/>
        <v>0</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0</v>
      </c>
      <c r="N185" s="184">
        <f t="shared" si="112"/>
        <v>0</v>
      </c>
      <c r="O185" s="184">
        <f t="shared" si="112"/>
        <v>0</v>
      </c>
      <c r="P185" s="184">
        <f t="shared" si="112"/>
        <v>0</v>
      </c>
      <c r="Q185" s="184">
        <f t="shared" si="112"/>
        <v>0</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v>
      </c>
      <c r="N186" s="184">
        <f t="shared" si="113"/>
        <v>0</v>
      </c>
      <c r="O186" s="184">
        <f t="shared" si="113"/>
        <v>0</v>
      </c>
      <c r="P186" s="184">
        <f t="shared" si="113"/>
        <v>0</v>
      </c>
      <c r="Q186" s="184">
        <f t="shared" si="113"/>
        <v>0</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0</v>
      </c>
      <c r="I187" s="184">
        <f t="shared" si="114"/>
        <v>0</v>
      </c>
      <c r="J187" s="184">
        <f t="shared" si="114"/>
        <v>0</v>
      </c>
      <c r="K187" s="184">
        <f t="shared" si="114"/>
        <v>0</v>
      </c>
      <c r="L187" s="184">
        <f t="shared" si="114"/>
        <v>0</v>
      </c>
      <c r="M187" s="184">
        <f t="shared" si="114"/>
        <v>0</v>
      </c>
      <c r="N187" s="184">
        <f t="shared" si="114"/>
        <v>0</v>
      </c>
      <c r="O187" s="184">
        <f t="shared" si="114"/>
        <v>0</v>
      </c>
      <c r="P187" s="184">
        <f t="shared" si="114"/>
        <v>0</v>
      </c>
      <c r="Q187" s="184">
        <f t="shared" si="114"/>
        <v>0</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0</v>
      </c>
      <c r="I189" s="184"/>
      <c r="J189" s="184">
        <f t="shared" ref="J189:R189" si="118" xml:space="preserve"> IF(J$279 = 0, 0, J182 / J$279)</f>
        <v>0</v>
      </c>
      <c r="K189" s="184">
        <f t="shared" si="118"/>
        <v>0</v>
      </c>
      <c r="L189" s="184">
        <f t="shared" si="118"/>
        <v>0</v>
      </c>
      <c r="M189" s="185">
        <f t="shared" si="118"/>
        <v>0</v>
      </c>
      <c r="N189" s="184">
        <f t="shared" si="118"/>
        <v>0</v>
      </c>
      <c r="O189" s="184">
        <f t="shared" si="118"/>
        <v>0</v>
      </c>
      <c r="P189" s="184">
        <f t="shared" si="118"/>
        <v>0</v>
      </c>
      <c r="Q189" s="184">
        <f t="shared" si="118"/>
        <v>0</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0</v>
      </c>
      <c r="I190" s="184"/>
      <c r="J190" s="184">
        <f t="shared" ref="J190:R190" si="119" xml:space="preserve"> IF(J$279 = 0, 0, J183 / J$279)</f>
        <v>0</v>
      </c>
      <c r="K190" s="184">
        <f t="shared" si="119"/>
        <v>0</v>
      </c>
      <c r="L190" s="184">
        <f t="shared" si="119"/>
        <v>0</v>
      </c>
      <c r="M190" s="185">
        <f t="shared" si="119"/>
        <v>0</v>
      </c>
      <c r="N190" s="184">
        <f t="shared" si="119"/>
        <v>0</v>
      </c>
      <c r="O190" s="184">
        <f t="shared" si="119"/>
        <v>0</v>
      </c>
      <c r="P190" s="184">
        <f t="shared" si="119"/>
        <v>0</v>
      </c>
      <c r="Q190" s="184">
        <f t="shared" si="119"/>
        <v>0</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0</v>
      </c>
      <c r="I191" s="184"/>
      <c r="J191" s="184">
        <f t="shared" ref="J191:R191" si="120" xml:space="preserve"> IF(J$279 = 0, 0, J184 / J$279)</f>
        <v>0</v>
      </c>
      <c r="K191" s="184">
        <f t="shared" si="120"/>
        <v>0</v>
      </c>
      <c r="L191" s="184">
        <f t="shared" si="120"/>
        <v>0</v>
      </c>
      <c r="M191" s="185">
        <f t="shared" si="120"/>
        <v>0</v>
      </c>
      <c r="N191" s="184">
        <f t="shared" si="120"/>
        <v>0</v>
      </c>
      <c r="O191" s="184">
        <f t="shared" si="120"/>
        <v>0</v>
      </c>
      <c r="P191" s="184">
        <f t="shared" si="120"/>
        <v>0</v>
      </c>
      <c r="Q191" s="184">
        <f t="shared" si="120"/>
        <v>0</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0</v>
      </c>
      <c r="I192" s="184"/>
      <c r="J192" s="184">
        <f t="shared" ref="J192:R192" si="121" xml:space="preserve"> IF(J$279 = 0, 0, J185 / J$279)</f>
        <v>0</v>
      </c>
      <c r="K192" s="184">
        <f t="shared" si="121"/>
        <v>0</v>
      </c>
      <c r="L192" s="184">
        <f t="shared" si="121"/>
        <v>0</v>
      </c>
      <c r="M192" s="185">
        <f t="shared" si="121"/>
        <v>0</v>
      </c>
      <c r="N192" s="184">
        <f t="shared" si="121"/>
        <v>0</v>
      </c>
      <c r="O192" s="184">
        <f t="shared" si="121"/>
        <v>0</v>
      </c>
      <c r="P192" s="184">
        <f t="shared" si="121"/>
        <v>0</v>
      </c>
      <c r="Q192" s="184">
        <f t="shared" si="121"/>
        <v>0</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0</v>
      </c>
      <c r="I193" s="184"/>
      <c r="J193" s="184">
        <f t="shared" ref="J193:R193" si="122" xml:space="preserve"> IF(J$279 = 0, 0, J186 / J$279)</f>
        <v>0</v>
      </c>
      <c r="K193" s="184">
        <f t="shared" si="122"/>
        <v>0</v>
      </c>
      <c r="L193" s="184">
        <f t="shared" si="122"/>
        <v>0</v>
      </c>
      <c r="M193" s="185">
        <f t="shared" si="122"/>
        <v>0</v>
      </c>
      <c r="N193" s="184">
        <f t="shared" si="122"/>
        <v>0</v>
      </c>
      <c r="O193" s="184">
        <f t="shared" si="122"/>
        <v>0</v>
      </c>
      <c r="P193" s="184">
        <f t="shared" si="122"/>
        <v>0</v>
      </c>
      <c r="Q193" s="184">
        <f t="shared" si="122"/>
        <v>0</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0</v>
      </c>
      <c r="I194" s="184"/>
      <c r="J194" s="184">
        <f t="shared" ref="J194:R194" si="123" xml:space="preserve"> IF(J$279 = 0, 0, J187 / J$279)</f>
        <v>0</v>
      </c>
      <c r="K194" s="184">
        <f t="shared" si="123"/>
        <v>0</v>
      </c>
      <c r="L194" s="184">
        <f t="shared" si="123"/>
        <v>0</v>
      </c>
      <c r="M194" s="185">
        <f t="shared" si="123"/>
        <v>0</v>
      </c>
      <c r="N194" s="184">
        <f t="shared" si="123"/>
        <v>0</v>
      </c>
      <c r="O194" s="184">
        <f t="shared" si="123"/>
        <v>0</v>
      </c>
      <c r="P194" s="184">
        <f t="shared" si="123"/>
        <v>0</v>
      </c>
      <c r="Q194" s="184">
        <f t="shared" si="123"/>
        <v>0</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0</v>
      </c>
      <c r="I196" s="184">
        <f t="shared" si="124"/>
        <v>0</v>
      </c>
      <c r="J196" s="184">
        <f t="shared" si="124"/>
        <v>0</v>
      </c>
      <c r="K196" s="184">
        <f t="shared" si="124"/>
        <v>0</v>
      </c>
      <c r="L196" s="184">
        <f t="shared" si="124"/>
        <v>0</v>
      </c>
      <c r="M196" s="185">
        <f t="shared" si="124"/>
        <v>0</v>
      </c>
      <c r="N196" s="184">
        <f t="shared" si="124"/>
        <v>0</v>
      </c>
      <c r="O196" s="184">
        <f t="shared" si="124"/>
        <v>0</v>
      </c>
      <c r="P196" s="184">
        <f t="shared" si="124"/>
        <v>0</v>
      </c>
      <c r="Q196" s="184">
        <f t="shared" si="124"/>
        <v>0</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0</v>
      </c>
      <c r="I197" s="184">
        <f t="shared" si="125"/>
        <v>0</v>
      </c>
      <c r="J197" s="184">
        <f t="shared" si="125"/>
        <v>0</v>
      </c>
      <c r="K197" s="184">
        <f t="shared" si="125"/>
        <v>0</v>
      </c>
      <c r="L197" s="184">
        <f t="shared" si="125"/>
        <v>0</v>
      </c>
      <c r="M197" s="185">
        <f t="shared" si="125"/>
        <v>0</v>
      </c>
      <c r="N197" s="184">
        <f t="shared" si="125"/>
        <v>0</v>
      </c>
      <c r="O197" s="184">
        <f t="shared" si="125"/>
        <v>0</v>
      </c>
      <c r="P197" s="184">
        <f t="shared" si="125"/>
        <v>0</v>
      </c>
      <c r="Q197" s="184">
        <f t="shared" si="125"/>
        <v>0</v>
      </c>
      <c r="R197" s="184">
        <f t="shared" si="125"/>
        <v>0</v>
      </c>
      <c r="S197" s="92"/>
      <c r="T197" s="92"/>
      <c r="U197" s="92"/>
      <c r="V197" s="92"/>
      <c r="W197" s="92"/>
      <c r="X197" s="92"/>
      <c r="Y197" s="92"/>
      <c r="Z197" s="92"/>
    </row>
    <row r="198" spans="1:26" x14ac:dyDescent="0.35">
      <c r="C198" s="276"/>
      <c r="E198" s="7" t="s">
        <v>553</v>
      </c>
      <c r="G198" s="7" t="s">
        <v>295</v>
      </c>
      <c r="H198" s="185">
        <f xml:space="preserve"> SUM(J198:R198)</f>
        <v>0</v>
      </c>
      <c r="I198" s="185"/>
      <c r="J198" s="184">
        <f t="shared" ref="J198:K198" si="126">J197-J196</f>
        <v>0</v>
      </c>
      <c r="K198" s="184">
        <f t="shared" si="126"/>
        <v>0</v>
      </c>
      <c r="L198" s="184">
        <f>L197-L196</f>
        <v>0</v>
      </c>
      <c r="M198" s="185">
        <f>M197-M196</f>
        <v>0</v>
      </c>
      <c r="N198" s="184">
        <f t="shared" ref="N198:R198" si="127">N197-N196</f>
        <v>0</v>
      </c>
      <c r="O198" s="184">
        <f t="shared" si="127"/>
        <v>0</v>
      </c>
      <c r="P198" s="184">
        <f t="shared" si="127"/>
        <v>0</v>
      </c>
      <c r="Q198" s="184">
        <f t="shared" si="127"/>
        <v>0</v>
      </c>
      <c r="R198" s="184">
        <f t="shared" si="127"/>
        <v>0</v>
      </c>
    </row>
    <row r="200" spans="1:26" x14ac:dyDescent="0.35">
      <c r="C200" s="276"/>
      <c r="E200" s="7" t="str">
        <f>E$190</f>
        <v>True up Nominal return- real</v>
      </c>
      <c r="F200" s="7">
        <f t="shared" ref="F200:R200" si="128">F$190</f>
        <v>0</v>
      </c>
      <c r="G200" s="7" t="str">
        <f t="shared" si="128"/>
        <v>£m</v>
      </c>
      <c r="H200" s="185">
        <f t="shared" si="128"/>
        <v>0</v>
      </c>
      <c r="I200" s="185">
        <f t="shared" si="128"/>
        <v>0</v>
      </c>
      <c r="J200" s="184">
        <f t="shared" si="128"/>
        <v>0</v>
      </c>
      <c r="K200" s="184">
        <f t="shared" si="128"/>
        <v>0</v>
      </c>
      <c r="L200" s="184">
        <f t="shared" si="128"/>
        <v>0</v>
      </c>
      <c r="M200" s="185">
        <f t="shared" si="128"/>
        <v>0</v>
      </c>
      <c r="N200" s="184">
        <f t="shared" si="128"/>
        <v>0</v>
      </c>
      <c r="O200" s="184">
        <f t="shared" si="128"/>
        <v>0</v>
      </c>
      <c r="P200" s="184">
        <f t="shared" si="128"/>
        <v>0</v>
      </c>
      <c r="Q200" s="184">
        <f t="shared" si="128"/>
        <v>0</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0</v>
      </c>
      <c r="I201" s="185">
        <f t="shared" si="129"/>
        <v>0</v>
      </c>
      <c r="J201" s="184">
        <f t="shared" si="129"/>
        <v>0</v>
      </c>
      <c r="K201" s="184">
        <f t="shared" si="129"/>
        <v>0</v>
      </c>
      <c r="L201" s="184">
        <f t="shared" si="129"/>
        <v>0</v>
      </c>
      <c r="M201" s="185">
        <f t="shared" si="129"/>
        <v>0</v>
      </c>
      <c r="N201" s="184">
        <f t="shared" si="129"/>
        <v>0</v>
      </c>
      <c r="O201" s="184">
        <f t="shared" si="129"/>
        <v>0</v>
      </c>
      <c r="P201" s="184">
        <f t="shared" si="129"/>
        <v>0</v>
      </c>
      <c r="Q201" s="184">
        <f t="shared" si="129"/>
        <v>0</v>
      </c>
      <c r="R201" s="184">
        <f t="shared" si="129"/>
        <v>0</v>
      </c>
    </row>
    <row r="202" spans="1:26" x14ac:dyDescent="0.35">
      <c r="C202" s="276"/>
      <c r="E202" s="7" t="s">
        <v>554</v>
      </c>
      <c r="G202" s="7" t="s">
        <v>295</v>
      </c>
      <c r="H202" s="185">
        <f xml:space="preserve"> SUM(J202:R202)</f>
        <v>0</v>
      </c>
      <c r="I202" s="185"/>
      <c r="J202" s="184">
        <f t="shared" ref="J202:K202" si="130">J201-J200</f>
        <v>0</v>
      </c>
      <c r="K202" s="184">
        <f t="shared" si="130"/>
        <v>0</v>
      </c>
      <c r="L202" s="184">
        <f>L201-L200</f>
        <v>0</v>
      </c>
      <c r="M202" s="185">
        <f>M201-M200</f>
        <v>0</v>
      </c>
      <c r="N202" s="184">
        <f t="shared" ref="N202" si="131">N201-N200</f>
        <v>0</v>
      </c>
      <c r="O202" s="184">
        <f>O201-O200</f>
        <v>0</v>
      </c>
      <c r="P202" s="184">
        <f t="shared" ref="P202:R202" si="132">P201-P200</f>
        <v>0</v>
      </c>
      <c r="Q202" s="184">
        <f t="shared" si="132"/>
        <v>0</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0</v>
      </c>
      <c r="I204" s="185">
        <f t="shared" si="133"/>
        <v>0</v>
      </c>
      <c r="J204" s="184">
        <f t="shared" si="133"/>
        <v>0</v>
      </c>
      <c r="K204" s="184">
        <f t="shared" si="133"/>
        <v>0</v>
      </c>
      <c r="L204" s="184">
        <f t="shared" si="133"/>
        <v>0</v>
      </c>
      <c r="M204" s="185">
        <f t="shared" si="133"/>
        <v>0</v>
      </c>
      <c r="N204" s="184">
        <f t="shared" si="133"/>
        <v>0</v>
      </c>
      <c r="O204" s="184">
        <f t="shared" si="133"/>
        <v>0</v>
      </c>
      <c r="P204" s="184">
        <f t="shared" si="133"/>
        <v>0</v>
      </c>
      <c r="Q204" s="184">
        <f t="shared" si="133"/>
        <v>0</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0</v>
      </c>
      <c r="I205" s="185">
        <f t="shared" si="134"/>
        <v>0</v>
      </c>
      <c r="J205" s="184">
        <f t="shared" si="134"/>
        <v>0</v>
      </c>
      <c r="K205" s="184">
        <f t="shared" si="134"/>
        <v>0</v>
      </c>
      <c r="L205" s="184">
        <f t="shared" si="134"/>
        <v>0</v>
      </c>
      <c r="M205" s="185">
        <f t="shared" si="134"/>
        <v>0</v>
      </c>
      <c r="N205" s="184">
        <f t="shared" si="134"/>
        <v>0</v>
      </c>
      <c r="O205" s="184">
        <f t="shared" si="134"/>
        <v>0</v>
      </c>
      <c r="P205" s="184">
        <f t="shared" si="134"/>
        <v>0</v>
      </c>
      <c r="Q205" s="184">
        <f t="shared" si="134"/>
        <v>0</v>
      </c>
      <c r="R205" s="184">
        <f t="shared" si="134"/>
        <v>0</v>
      </c>
    </row>
    <row r="206" spans="1:26" x14ac:dyDescent="0.35">
      <c r="C206" s="276"/>
      <c r="E206" s="7" t="s">
        <v>555</v>
      </c>
      <c r="G206" s="7" t="s">
        <v>295</v>
      </c>
      <c r="H206" s="185">
        <f xml:space="preserve"> SUM(J206:R206)</f>
        <v>0</v>
      </c>
      <c r="I206" s="185"/>
      <c r="J206" s="184">
        <f t="shared" ref="J206:K206" si="135">J205-J204</f>
        <v>0</v>
      </c>
      <c r="K206" s="184">
        <f t="shared" si="135"/>
        <v>0</v>
      </c>
      <c r="L206" s="184">
        <f>L205-L204</f>
        <v>0</v>
      </c>
      <c r="M206" s="185">
        <f>M205-M204</f>
        <v>0</v>
      </c>
      <c r="N206" s="184">
        <f t="shared" ref="N206:R206" si="136">N205-N204</f>
        <v>0</v>
      </c>
      <c r="O206" s="184">
        <f t="shared" si="136"/>
        <v>0</v>
      </c>
      <c r="P206" s="184">
        <f t="shared" si="136"/>
        <v>0</v>
      </c>
      <c r="Q206" s="184">
        <f t="shared" si="136"/>
        <v>0</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InpR!E$116</f>
        <v>WACC real on RCV - CPI(H) bf and additions - DMMY</v>
      </c>
      <c r="F210" s="205">
        <f>InpR!F$116</f>
        <v>0</v>
      </c>
      <c r="G210" s="223" t="str">
        <f>InpR!G$116</f>
        <v>%</v>
      </c>
      <c r="H210" s="205">
        <f>InpR!H$116</f>
        <v>0</v>
      </c>
      <c r="I210" s="205">
        <f>InpR!I$116</f>
        <v>0</v>
      </c>
      <c r="J210" s="205">
        <f>InpR!J$116</f>
        <v>0</v>
      </c>
      <c r="K210" s="205">
        <f>InpR!K$116</f>
        <v>0</v>
      </c>
      <c r="L210" s="205">
        <f>InpR!L$116</f>
        <v>0</v>
      </c>
      <c r="M210" s="205">
        <f>InpR!M$116</f>
        <v>2.9195763820156317E-2</v>
      </c>
      <c r="N210" s="205">
        <f>InpR!N$116</f>
        <v>2.9195763820156317E-2</v>
      </c>
      <c r="O210" s="205">
        <f>InpR!O$116</f>
        <v>2.9195763820156317E-2</v>
      </c>
      <c r="P210" s="205">
        <f>InpR!P$116</f>
        <v>2.9195763820156317E-2</v>
      </c>
      <c r="Q210" s="205">
        <f>InpR!Q$116</f>
        <v>2.9195763820156317E-2</v>
      </c>
      <c r="R210" s="205">
        <f>InpR!R$116</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0</v>
      </c>
      <c r="I214" s="185">
        <f t="shared" si="138"/>
        <v>0</v>
      </c>
      <c r="J214" s="184">
        <f t="shared" si="138"/>
        <v>0</v>
      </c>
      <c r="K214" s="184">
        <f t="shared" si="138"/>
        <v>0</v>
      </c>
      <c r="L214" s="184">
        <f t="shared" si="138"/>
        <v>0</v>
      </c>
      <c r="M214" s="185">
        <f t="shared" si="138"/>
        <v>0</v>
      </c>
      <c r="N214" s="184">
        <f t="shared" si="138"/>
        <v>0</v>
      </c>
      <c r="O214" s="184">
        <f t="shared" si="138"/>
        <v>0</v>
      </c>
      <c r="P214" s="184">
        <f t="shared" si="138"/>
        <v>0</v>
      </c>
      <c r="Q214" s="184">
        <f t="shared" si="138"/>
        <v>0</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623</v>
      </c>
      <c r="G216" s="7" t="s">
        <v>295</v>
      </c>
      <c r="H216" s="185">
        <f xml:space="preserve"> SUM(J216:R216)</f>
        <v>0</v>
      </c>
      <c r="J216" s="185">
        <f xml:space="preserve"> J214 * J215</f>
        <v>0</v>
      </c>
      <c r="K216" s="185">
        <f t="shared" ref="K216:R216" si="140" xml:space="preserve"> K214 * K215</f>
        <v>0</v>
      </c>
      <c r="L216" s="185">
        <f t="shared" si="140"/>
        <v>0</v>
      </c>
      <c r="M216" s="185">
        <f t="shared" si="140"/>
        <v>0</v>
      </c>
      <c r="N216" s="185">
        <f t="shared" si="140"/>
        <v>0</v>
      </c>
      <c r="O216" s="185">
        <f t="shared" si="140"/>
        <v>0</v>
      </c>
      <c r="P216" s="185">
        <f t="shared" si="140"/>
        <v>0</v>
      </c>
      <c r="Q216" s="185">
        <f t="shared" si="140"/>
        <v>0</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v>
      </c>
      <c r="I219" s="247">
        <f t="shared" si="141"/>
        <v>0</v>
      </c>
      <c r="J219" s="184">
        <f t="shared" si="141"/>
        <v>0</v>
      </c>
      <c r="K219" s="184">
        <f t="shared" si="141"/>
        <v>0</v>
      </c>
      <c r="L219" s="184">
        <f t="shared" si="141"/>
        <v>0</v>
      </c>
      <c r="M219" s="185">
        <f t="shared" si="141"/>
        <v>0</v>
      </c>
      <c r="N219" s="184">
        <f t="shared" si="141"/>
        <v>0</v>
      </c>
      <c r="O219" s="184">
        <f t="shared" si="141"/>
        <v>0</v>
      </c>
      <c r="P219" s="184">
        <f t="shared" si="141"/>
        <v>0</v>
      </c>
      <c r="Q219" s="184">
        <f t="shared" si="141"/>
        <v>0</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624</v>
      </c>
      <c r="G221" s="7" t="s">
        <v>295</v>
      </c>
      <c r="H221" s="185">
        <f xml:space="preserve"> SUM(J221:R221)</f>
        <v>0</v>
      </c>
      <c r="J221" s="185">
        <f xml:space="preserve"> J219 * J220</f>
        <v>0</v>
      </c>
      <c r="K221" s="185">
        <f t="shared" ref="K221:M221" si="143" xml:space="preserve"> K219 * K220</f>
        <v>0</v>
      </c>
      <c r="L221" s="185">
        <f t="shared" si="143"/>
        <v>0</v>
      </c>
      <c r="M221" s="185">
        <f t="shared" si="143"/>
        <v>0</v>
      </c>
      <c r="N221" s="185">
        <f xml:space="preserve"> N219 * N220</f>
        <v>0</v>
      </c>
      <c r="O221" s="185">
        <f t="shared" ref="O221:R221" si="144" xml:space="preserve"> O219 * O220</f>
        <v>0</v>
      </c>
      <c r="P221" s="185">
        <f t="shared" si="144"/>
        <v>0</v>
      </c>
      <c r="Q221" s="185">
        <f t="shared" si="144"/>
        <v>0</v>
      </c>
      <c r="R221" s="185">
        <f t="shared" si="144"/>
        <v>0</v>
      </c>
    </row>
    <row r="223" spans="1:18" x14ac:dyDescent="0.35">
      <c r="B223" s="61" t="s">
        <v>563</v>
      </c>
    </row>
    <row r="224" spans="1:18" x14ac:dyDescent="0.35">
      <c r="E224" s="7" t="str">
        <f xml:space="preserve"> E$216</f>
        <v>Revenue adjustment for RCV run-off - real - DMMY</v>
      </c>
      <c r="F224" s="184">
        <f t="shared" ref="F224:R224" si="145" xml:space="preserve"> F$216</f>
        <v>0</v>
      </c>
      <c r="G224" s="7" t="str">
        <f t="shared" si="145"/>
        <v>£m</v>
      </c>
      <c r="H224" s="247">
        <f t="shared" si="145"/>
        <v>0</v>
      </c>
      <c r="I224" s="247">
        <f t="shared" si="145"/>
        <v>0</v>
      </c>
      <c r="J224" s="184">
        <f t="shared" si="145"/>
        <v>0</v>
      </c>
      <c r="K224" s="184">
        <f t="shared" si="145"/>
        <v>0</v>
      </c>
      <c r="L224" s="184">
        <f t="shared" si="145"/>
        <v>0</v>
      </c>
      <c r="M224" s="185">
        <f t="shared" si="145"/>
        <v>0</v>
      </c>
      <c r="N224" s="184">
        <f t="shared" si="145"/>
        <v>0</v>
      </c>
      <c r="O224" s="184">
        <f t="shared" si="145"/>
        <v>0</v>
      </c>
      <c r="P224" s="184">
        <f t="shared" si="145"/>
        <v>0</v>
      </c>
      <c r="Q224" s="184">
        <f t="shared" si="145"/>
        <v>0</v>
      </c>
      <c r="R224" s="184">
        <f t="shared" si="145"/>
        <v>0</v>
      </c>
    </row>
    <row r="225" spans="1:26" x14ac:dyDescent="0.35">
      <c r="E225" s="7" t="str">
        <f xml:space="preserve"> E$221</f>
        <v>Revenue adjustment for return - real - DMMY</v>
      </c>
      <c r="F225" s="184">
        <f t="shared" ref="F225:R225" si="146" xml:space="preserve"> F$221</f>
        <v>0</v>
      </c>
      <c r="G225" s="7" t="str">
        <f t="shared" si="146"/>
        <v>£m</v>
      </c>
      <c r="H225" s="247">
        <f t="shared" si="146"/>
        <v>0</v>
      </c>
      <c r="I225" s="247">
        <f t="shared" si="146"/>
        <v>0</v>
      </c>
      <c r="J225" s="184">
        <f t="shared" si="146"/>
        <v>0</v>
      </c>
      <c r="K225" s="184">
        <f t="shared" si="146"/>
        <v>0</v>
      </c>
      <c r="L225" s="184">
        <f t="shared" si="146"/>
        <v>0</v>
      </c>
      <c r="M225" s="185">
        <f t="shared" si="146"/>
        <v>0</v>
      </c>
      <c r="N225" s="184">
        <f t="shared" si="146"/>
        <v>0</v>
      </c>
      <c r="O225" s="184">
        <f t="shared" si="146"/>
        <v>0</v>
      </c>
      <c r="P225" s="184">
        <f t="shared" si="146"/>
        <v>0</v>
      </c>
      <c r="Q225" s="184">
        <f t="shared" si="146"/>
        <v>0</v>
      </c>
      <c r="R225" s="184">
        <f t="shared" si="146"/>
        <v>0</v>
      </c>
    </row>
    <row r="226" spans="1:26" x14ac:dyDescent="0.35">
      <c r="A226" s="49"/>
      <c r="C226" s="276"/>
      <c r="D226" s="57"/>
      <c r="E226" s="7" t="s">
        <v>625</v>
      </c>
      <c r="G226" s="7" t="s">
        <v>295</v>
      </c>
      <c r="H226" s="185">
        <f xml:space="preserve"> SUM(J226:R226)</f>
        <v>0</v>
      </c>
      <c r="J226" s="185">
        <f xml:space="preserve"> J$224 + J$225</f>
        <v>0</v>
      </c>
      <c r="K226" s="185">
        <f t="shared" ref="K226:R226" si="147" xml:space="preserve"> K$224 + K$225</f>
        <v>0</v>
      </c>
      <c r="L226" s="185">
        <f t="shared" si="147"/>
        <v>0</v>
      </c>
      <c r="M226" s="185">
        <f t="shared" si="147"/>
        <v>0</v>
      </c>
      <c r="N226" s="185">
        <f t="shared" si="147"/>
        <v>0</v>
      </c>
      <c r="O226" s="185">
        <f t="shared" si="147"/>
        <v>0</v>
      </c>
      <c r="P226" s="185">
        <f t="shared" si="147"/>
        <v>0</v>
      </c>
      <c r="Q226" s="185">
        <f t="shared" si="147"/>
        <v>0</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0</v>
      </c>
      <c r="N239" s="245">
        <f t="shared" si="150"/>
        <v>0</v>
      </c>
      <c r="O239" s="245">
        <f t="shared" si="150"/>
        <v>0</v>
      </c>
      <c r="P239" s="245">
        <f t="shared" si="150"/>
        <v>0</v>
      </c>
      <c r="Q239" s="245">
        <f t="shared" si="150"/>
        <v>0</v>
      </c>
      <c r="R239" s="245">
        <f t="shared" si="150"/>
        <v>0</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0</v>
      </c>
      <c r="N241" s="337">
        <f t="shared" ref="N241:R241" si="153">N239*N240</f>
        <v>0</v>
      </c>
      <c r="O241" s="337">
        <f t="shared" si="153"/>
        <v>0</v>
      </c>
      <c r="P241" s="337">
        <f t="shared" si="153"/>
        <v>0</v>
      </c>
      <c r="Q241" s="337">
        <f t="shared" si="153"/>
        <v>0</v>
      </c>
      <c r="R241" s="337">
        <f t="shared" si="153"/>
        <v>0</v>
      </c>
    </row>
    <row r="243" spans="1:16383" s="205" customFormat="1" x14ac:dyDescent="0.35">
      <c r="A243" s="201"/>
      <c r="B243" s="202"/>
      <c r="C243" s="203"/>
      <c r="D243" s="204"/>
      <c r="E243" s="37" t="str">
        <f xml:space="preserve"> InpR!E$102</f>
        <v>Run-off rate - CPI(H) + RPI wedge - active - DMMY</v>
      </c>
      <c r="F243" s="205">
        <f xml:space="preserve"> InpR!F$102</f>
        <v>0</v>
      </c>
      <c r="G243" s="223" t="str">
        <f xml:space="preserve"> InpR!G$102</f>
        <v>%</v>
      </c>
      <c r="H243" s="205">
        <f xml:space="preserve"> InpR!H$102</f>
        <v>0</v>
      </c>
      <c r="I243" s="205">
        <f xml:space="preserve"> InpR!I$102</f>
        <v>0</v>
      </c>
      <c r="J243" s="205">
        <f xml:space="preserve"> InpR!J$102</f>
        <v>0</v>
      </c>
      <c r="K243" s="205">
        <f xml:space="preserve"> InpR!K$102</f>
        <v>0</v>
      </c>
      <c r="L243" s="205">
        <f xml:space="preserve"> InpR!L$102</f>
        <v>0</v>
      </c>
      <c r="M243" s="205">
        <f xml:space="preserve"> InpR!M$102</f>
        <v>0</v>
      </c>
      <c r="N243" s="205">
        <f xml:space="preserve"> InpR!N$102</f>
        <v>0</v>
      </c>
      <c r="O243" s="205">
        <f xml:space="preserve"> InpR!O$102</f>
        <v>0</v>
      </c>
      <c r="P243" s="205">
        <f xml:space="preserve"> InpR!P$102</f>
        <v>0</v>
      </c>
      <c r="Q243" s="205">
        <f xml:space="preserve"> InpR!Q$102</f>
        <v>0</v>
      </c>
      <c r="R243" s="205">
        <f xml:space="preserve"> InpR!R$102</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0</v>
      </c>
      <c r="N244" s="245">
        <f t="shared" si="154"/>
        <v>0</v>
      </c>
      <c r="O244" s="245">
        <f t="shared" si="154"/>
        <v>0</v>
      </c>
      <c r="P244" s="245">
        <f t="shared" si="154"/>
        <v>0</v>
      </c>
      <c r="Q244" s="245">
        <f t="shared" si="154"/>
        <v>0</v>
      </c>
      <c r="R244" s="245">
        <f t="shared" si="154"/>
        <v>0</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0</v>
      </c>
      <c r="N245" s="246">
        <f t="shared" si="155"/>
        <v>0</v>
      </c>
      <c r="O245" s="246">
        <f t="shared" si="155"/>
        <v>0</v>
      </c>
      <c r="P245" s="246">
        <f t="shared" si="155"/>
        <v>0</v>
      </c>
      <c r="Q245" s="246">
        <f t="shared" si="155"/>
        <v>0</v>
      </c>
      <c r="R245" s="246">
        <f t="shared" si="155"/>
        <v>0</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0</v>
      </c>
      <c r="N246" s="337">
        <f t="shared" si="156"/>
        <v>0</v>
      </c>
      <c r="O246" s="337">
        <f t="shared" si="156"/>
        <v>0</v>
      </c>
      <c r="P246" s="337">
        <f t="shared" si="156"/>
        <v>0</v>
      </c>
      <c r="Q246" s="337">
        <f t="shared" si="156"/>
        <v>0</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InpR!$E$123</f>
        <v>2019-20 RPI-CPIH wedge adjustment at 2017-18 FYA CPIH prices - Dummy</v>
      </c>
      <c r="F248" s="250">
        <f>InpR!$F$123</f>
        <v>0</v>
      </c>
      <c r="G248" s="249" t="str">
        <f>InpR!$G$123</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7" t="s">
        <v>626</v>
      </c>
      <c r="F252" s="247">
        <f xml:space="preserve"> $F$248 * $F$251</f>
        <v>0</v>
      </c>
      <c r="G252" s="336"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0</v>
      </c>
      <c r="N255" s="242">
        <f t="shared" si="157"/>
        <v>0</v>
      </c>
      <c r="O255" s="242">
        <f t="shared" si="157"/>
        <v>0</v>
      </c>
      <c r="P255" s="242">
        <f t="shared" si="157"/>
        <v>0</v>
      </c>
      <c r="Q255" s="242">
        <f t="shared" si="157"/>
        <v>0</v>
      </c>
      <c r="R255" s="242">
        <f t="shared" si="157"/>
        <v>0</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0</v>
      </c>
      <c r="N256" s="242">
        <f t="shared" si="158"/>
        <v>0</v>
      </c>
      <c r="O256" s="242">
        <f t="shared" si="158"/>
        <v>0</v>
      </c>
      <c r="P256" s="242">
        <f t="shared" si="158"/>
        <v>0</v>
      </c>
      <c r="Q256" s="242">
        <f t="shared" si="158"/>
        <v>0</v>
      </c>
      <c r="R256" s="242">
        <f t="shared" si="158"/>
        <v>0</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0</v>
      </c>
      <c r="M258" s="243">
        <f t="shared" si="159"/>
        <v>0</v>
      </c>
      <c r="N258" s="243">
        <f t="shared" si="159"/>
        <v>0</v>
      </c>
      <c r="O258" s="243">
        <f t="shared" si="159"/>
        <v>0</v>
      </c>
      <c r="P258" s="243">
        <f t="shared" si="159"/>
        <v>0</v>
      </c>
      <c r="Q258" s="243">
        <f t="shared" si="159"/>
        <v>0</v>
      </c>
      <c r="R258" s="243">
        <f t="shared" si="159"/>
        <v>0</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0</v>
      </c>
      <c r="N260" s="185">
        <f t="shared" si="160"/>
        <v>0</v>
      </c>
      <c r="O260" s="185">
        <f t="shared" si="160"/>
        <v>0</v>
      </c>
      <c r="P260" s="185">
        <f t="shared" si="160"/>
        <v>0</v>
      </c>
      <c r="Q260" s="185">
        <f t="shared" si="160"/>
        <v>0</v>
      </c>
      <c r="R260" s="185">
        <f t="shared" si="160"/>
        <v>0</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0</v>
      </c>
      <c r="N261" s="184">
        <f t="shared" si="161"/>
        <v>0</v>
      </c>
      <c r="O261" s="184">
        <f t="shared" si="161"/>
        <v>0</v>
      </c>
      <c r="P261" s="184">
        <f t="shared" si="161"/>
        <v>0</v>
      </c>
      <c r="Q261" s="184">
        <f t="shared" si="161"/>
        <v>0</v>
      </c>
      <c r="R261" s="184">
        <f t="shared" si="161"/>
        <v>0</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0</v>
      </c>
      <c r="M262" s="185">
        <f t="shared" si="162"/>
        <v>0</v>
      </c>
      <c r="N262" s="185">
        <f t="shared" si="162"/>
        <v>0</v>
      </c>
      <c r="O262" s="185">
        <f t="shared" si="162"/>
        <v>0</v>
      </c>
      <c r="P262" s="185">
        <f t="shared" si="162"/>
        <v>0</v>
      </c>
      <c r="Q262" s="185">
        <f t="shared" si="162"/>
        <v>0</v>
      </c>
      <c r="R262" s="185">
        <f t="shared" si="162"/>
        <v>0</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v>
      </c>
      <c r="M263" s="185">
        <f xml:space="preserve"> ( (M260+M261) + M262) / 2</f>
        <v>0</v>
      </c>
      <c r="N263" s="185">
        <f t="shared" ref="N263:R263" si="164" xml:space="preserve"> ( (N260+N261) + N262) / 2</f>
        <v>0</v>
      </c>
      <c r="O263" s="185">
        <f t="shared" si="164"/>
        <v>0</v>
      </c>
      <c r="P263" s="185">
        <f t="shared" si="164"/>
        <v>0</v>
      </c>
      <c r="Q263" s="185">
        <f t="shared" si="164"/>
        <v>0</v>
      </c>
      <c r="R263" s="185">
        <f t="shared" si="164"/>
        <v>0</v>
      </c>
    </row>
    <row r="265" spans="1:26" s="205" customFormat="1" x14ac:dyDescent="0.35">
      <c r="A265" s="201"/>
      <c r="B265" s="202"/>
      <c r="C265" s="203"/>
      <c r="D265" s="204"/>
      <c r="E265" s="205" t="str">
        <f xml:space="preserve"> InpR!E$109</f>
        <v>WACC on RCV - CPI(H) + RPI wedge bf and additions - DMMY</v>
      </c>
      <c r="F265" s="205">
        <f xml:space="preserve"> InpR!F$109</f>
        <v>0</v>
      </c>
      <c r="G265" s="223" t="str">
        <f xml:space="preserve"> InpR!G$109</f>
        <v>%</v>
      </c>
      <c r="H265" s="205">
        <f xml:space="preserve"> InpR!H$109</f>
        <v>0</v>
      </c>
      <c r="I265" s="205">
        <f xml:space="preserve"> InpR!I$109</f>
        <v>0</v>
      </c>
      <c r="J265" s="205">
        <f xml:space="preserve"> InpR!J$109</f>
        <v>0</v>
      </c>
      <c r="K265" s="205">
        <f xml:space="preserve"> InpR!K$109</f>
        <v>0</v>
      </c>
      <c r="L265" s="205">
        <f xml:space="preserve"> InpR!L$109</f>
        <v>0</v>
      </c>
      <c r="M265" s="205">
        <f xml:space="preserve"> InpR!M$109</f>
        <v>1.920357193840716E-2</v>
      </c>
      <c r="N265" s="205">
        <f xml:space="preserve"> InpR!N$109</f>
        <v>1.920357193840716E-2</v>
      </c>
      <c r="O265" s="205">
        <f xml:space="preserve"> InpR!O$109</f>
        <v>1.920357193840716E-2</v>
      </c>
      <c r="P265" s="205">
        <f xml:space="preserve"> InpR!P$109</f>
        <v>1.920357193840716E-2</v>
      </c>
      <c r="Q265" s="205">
        <f xml:space="preserve"> InpR!Q$109</f>
        <v>1.920357193840716E-2</v>
      </c>
      <c r="R265" s="205">
        <f xml:space="preserve"> InpR!R$109</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v>
      </c>
      <c r="M267" s="246">
        <f xml:space="preserve"> M$263</f>
        <v>0</v>
      </c>
      <c r="N267" s="246">
        <f t="shared" si="165"/>
        <v>0</v>
      </c>
      <c r="O267" s="246">
        <f t="shared" si="165"/>
        <v>0</v>
      </c>
      <c r="P267" s="246">
        <f t="shared" si="165"/>
        <v>0</v>
      </c>
      <c r="Q267" s="246">
        <f t="shared" si="165"/>
        <v>0</v>
      </c>
      <c r="R267" s="246">
        <f t="shared" si="165"/>
        <v>0</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0</v>
      </c>
      <c r="N268" s="246">
        <f t="shared" ref="N268:R268" si="167">N265*N266*N267</f>
        <v>0</v>
      </c>
      <c r="O268" s="246">
        <f t="shared" si="167"/>
        <v>0</v>
      </c>
      <c r="P268" s="246">
        <f t="shared" si="167"/>
        <v>0</v>
      </c>
      <c r="Q268" s="246">
        <f t="shared" si="167"/>
        <v>0</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0</v>
      </c>
      <c r="N270" s="184">
        <f t="shared" si="168"/>
        <v>0</v>
      </c>
      <c r="O270" s="184">
        <f t="shared" si="168"/>
        <v>0</v>
      </c>
      <c r="P270" s="184">
        <f t="shared" si="168"/>
        <v>0</v>
      </c>
      <c r="Q270" s="184">
        <f t="shared" si="168"/>
        <v>0</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0</v>
      </c>
      <c r="N271" s="184">
        <f t="shared" si="169"/>
        <v>0</v>
      </c>
      <c r="O271" s="184">
        <f t="shared" si="169"/>
        <v>0</v>
      </c>
      <c r="P271" s="184">
        <f t="shared" si="169"/>
        <v>0</v>
      </c>
      <c r="Q271" s="184">
        <f t="shared" si="169"/>
        <v>0</v>
      </c>
      <c r="R271" s="184">
        <f t="shared" si="169"/>
        <v>0</v>
      </c>
    </row>
    <row r="272" spans="1:26" x14ac:dyDescent="0.35">
      <c r="C272" s="276"/>
      <c r="E272" s="7" t="s">
        <v>576</v>
      </c>
      <c r="F272" s="244"/>
      <c r="G272" s="184" t="str">
        <f t="shared" ref="G272" si="170">G$270</f>
        <v>£m</v>
      </c>
      <c r="H272" s="244">
        <f>SUM(J272:R272)</f>
        <v>0</v>
      </c>
      <c r="I272" s="244"/>
      <c r="J272" s="244">
        <f t="shared" ref="J272:R272" si="171">SUM(J270:J271)</f>
        <v>0</v>
      </c>
      <c r="K272" s="244">
        <f t="shared" si="171"/>
        <v>0</v>
      </c>
      <c r="L272" s="244">
        <f>SUM(L270:L271)</f>
        <v>0</v>
      </c>
      <c r="M272" s="244">
        <f>SUM(M270:M271)</f>
        <v>0</v>
      </c>
      <c r="N272" s="244">
        <f t="shared" si="171"/>
        <v>0</v>
      </c>
      <c r="O272" s="244">
        <f t="shared" si="171"/>
        <v>0</v>
      </c>
      <c r="P272" s="244">
        <f t="shared" si="171"/>
        <v>0</v>
      </c>
      <c r="Q272" s="244">
        <f t="shared" si="171"/>
        <v>0</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0</v>
      </c>
      <c r="N276" s="185">
        <f t="shared" si="172"/>
        <v>0</v>
      </c>
      <c r="O276" s="185">
        <f t="shared" si="172"/>
        <v>0</v>
      </c>
      <c r="P276" s="185">
        <f t="shared" si="172"/>
        <v>0</v>
      </c>
      <c r="Q276" s="185">
        <f t="shared" si="172"/>
        <v>0</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0</v>
      </c>
      <c r="N277" s="185">
        <f t="shared" si="173"/>
        <v>0</v>
      </c>
      <c r="O277" s="185">
        <f t="shared" si="173"/>
        <v>0</v>
      </c>
      <c r="P277" s="185">
        <f t="shared" si="173"/>
        <v>0</v>
      </c>
      <c r="Q277" s="185">
        <f t="shared" si="173"/>
        <v>0</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v>
      </c>
      <c r="I278" s="185">
        <f t="shared" si="174"/>
        <v>0</v>
      </c>
      <c r="J278" s="185">
        <f t="shared" si="174"/>
        <v>0</v>
      </c>
      <c r="K278" s="185">
        <f t="shared" si="174"/>
        <v>0</v>
      </c>
      <c r="L278" s="185">
        <f t="shared" si="174"/>
        <v>0</v>
      </c>
      <c r="M278" s="185">
        <f t="shared" si="174"/>
        <v>0</v>
      </c>
      <c r="N278" s="185">
        <f t="shared" si="174"/>
        <v>0</v>
      </c>
      <c r="O278" s="185">
        <f t="shared" si="174"/>
        <v>0</v>
      </c>
      <c r="P278" s="185">
        <f t="shared" si="174"/>
        <v>0</v>
      </c>
      <c r="Q278" s="185">
        <f t="shared" si="174"/>
        <v>0</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v>
      </c>
      <c r="I280" s="185"/>
      <c r="J280" s="185">
        <f t="shared" ref="J280:R280" si="176" xml:space="preserve"> IF(J$279 = 0, 0, J276 / J$279)</f>
        <v>0</v>
      </c>
      <c r="K280" s="185">
        <f t="shared" si="176"/>
        <v>0</v>
      </c>
      <c r="L280" s="185">
        <f t="shared" si="176"/>
        <v>0</v>
      </c>
      <c r="M280" s="185">
        <f t="shared" si="176"/>
        <v>0</v>
      </c>
      <c r="N280" s="185">
        <f t="shared" si="176"/>
        <v>0</v>
      </c>
      <c r="O280" s="185">
        <f t="shared" si="176"/>
        <v>0</v>
      </c>
      <c r="P280" s="185">
        <f t="shared" si="176"/>
        <v>0</v>
      </c>
      <c r="Q280" s="185">
        <f t="shared" si="176"/>
        <v>0</v>
      </c>
      <c r="R280" s="185">
        <f t="shared" si="176"/>
        <v>0</v>
      </c>
    </row>
    <row r="281" spans="1:18" s="92" customFormat="1" x14ac:dyDescent="0.35">
      <c r="A281" s="164"/>
      <c r="B281" s="165"/>
      <c r="C281" s="166"/>
      <c r="D281" s="167"/>
      <c r="E281" s="7" t="s">
        <v>578</v>
      </c>
      <c r="F281" s="185"/>
      <c r="G281" s="185" t="str">
        <f t="shared" si="175"/>
        <v>£m</v>
      </c>
      <c r="H281" s="244">
        <f t="shared" ref="H281:H282" si="177">SUM(J281:R281)</f>
        <v>0</v>
      </c>
      <c r="I281" s="185"/>
      <c r="J281" s="185">
        <f t="shared" ref="J281:R281" si="178" xml:space="preserve"> IF(J$279 = 0, 0, J277 / J$279)</f>
        <v>0</v>
      </c>
      <c r="K281" s="185">
        <f t="shared" si="178"/>
        <v>0</v>
      </c>
      <c r="L281" s="185">
        <f t="shared" si="178"/>
        <v>0</v>
      </c>
      <c r="M281" s="185">
        <f t="shared" si="178"/>
        <v>0</v>
      </c>
      <c r="N281" s="185">
        <f t="shared" si="178"/>
        <v>0</v>
      </c>
      <c r="O281" s="185">
        <f t="shared" si="178"/>
        <v>0</v>
      </c>
      <c r="P281" s="185">
        <f t="shared" si="178"/>
        <v>0</v>
      </c>
      <c r="Q281" s="185">
        <f t="shared" si="178"/>
        <v>0</v>
      </c>
      <c r="R281" s="185">
        <f t="shared" si="178"/>
        <v>0</v>
      </c>
    </row>
    <row r="282" spans="1:18" s="92" customFormat="1" x14ac:dyDescent="0.35">
      <c r="A282" s="164"/>
      <c r="B282" s="165"/>
      <c r="C282" s="166"/>
      <c r="D282" s="167"/>
      <c r="E282" s="7" t="s">
        <v>579</v>
      </c>
      <c r="F282" s="185"/>
      <c r="G282" s="185" t="str">
        <f t="shared" si="175"/>
        <v>£m</v>
      </c>
      <c r="H282" s="244">
        <f t="shared" si="177"/>
        <v>0</v>
      </c>
      <c r="I282" s="185"/>
      <c r="J282" s="185">
        <f t="shared" ref="J282:R282" si="179" xml:space="preserve"> IF(J$279 = 0, 0, J278 / J$279)</f>
        <v>0</v>
      </c>
      <c r="K282" s="185">
        <f t="shared" si="179"/>
        <v>0</v>
      </c>
      <c r="L282" s="185">
        <f t="shared" si="179"/>
        <v>0</v>
      </c>
      <c r="M282" s="185">
        <f t="shared" si="179"/>
        <v>0</v>
      </c>
      <c r="N282" s="185">
        <f t="shared" si="179"/>
        <v>0</v>
      </c>
      <c r="O282" s="185">
        <f t="shared" si="179"/>
        <v>0</v>
      </c>
      <c r="P282" s="185">
        <f t="shared" si="179"/>
        <v>0</v>
      </c>
      <c r="Q282" s="185">
        <f t="shared" si="179"/>
        <v>0</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InpR!E$116</f>
        <v>WACC real on RCV - CPI(H) bf and additions - DMMY</v>
      </c>
      <c r="F286" s="205">
        <f>InpR!F$116</f>
        <v>0</v>
      </c>
      <c r="G286" s="223" t="str">
        <f>InpR!G$116</f>
        <v>%</v>
      </c>
      <c r="H286" s="205">
        <f>InpR!H$116</f>
        <v>0</v>
      </c>
      <c r="I286" s="205">
        <f>InpR!I$116</f>
        <v>0</v>
      </c>
      <c r="J286" s="205">
        <f>InpR!J$116</f>
        <v>0</v>
      </c>
      <c r="K286" s="205">
        <f>InpR!K$116</f>
        <v>0</v>
      </c>
      <c r="L286" s="205">
        <f>InpR!L$116</f>
        <v>0</v>
      </c>
      <c r="M286" s="205">
        <f>InpR!M$116</f>
        <v>2.9195763820156317E-2</v>
      </c>
      <c r="N286" s="205">
        <f>InpR!N$116</f>
        <v>2.9195763820156317E-2</v>
      </c>
      <c r="O286" s="205">
        <f>InpR!O$116</f>
        <v>2.9195763820156317E-2</v>
      </c>
      <c r="P286" s="205">
        <f>InpR!P$116</f>
        <v>2.9195763820156317E-2</v>
      </c>
      <c r="Q286" s="205">
        <f>InpR!Q$116</f>
        <v>2.9195763820156317E-2</v>
      </c>
      <c r="R286" s="205">
        <f>InpR!R$116</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v>
      </c>
      <c r="I290" s="247">
        <f t="shared" si="181"/>
        <v>0</v>
      </c>
      <c r="J290" s="185">
        <f t="shared" si="181"/>
        <v>0</v>
      </c>
      <c r="K290" s="185">
        <f t="shared" si="181"/>
        <v>0</v>
      </c>
      <c r="L290" s="185">
        <f t="shared" si="181"/>
        <v>0</v>
      </c>
      <c r="M290" s="185">
        <f t="shared" si="181"/>
        <v>0</v>
      </c>
      <c r="N290" s="185">
        <f t="shared" si="181"/>
        <v>0</v>
      </c>
      <c r="O290" s="185">
        <f t="shared" si="181"/>
        <v>0</v>
      </c>
      <c r="P290" s="185">
        <f t="shared" si="181"/>
        <v>0</v>
      </c>
      <c r="Q290" s="185">
        <f t="shared" si="181"/>
        <v>0</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627</v>
      </c>
      <c r="G292" s="7" t="s">
        <v>295</v>
      </c>
      <c r="H292" s="185">
        <f xml:space="preserve"> SUM(J292:R292)</f>
        <v>0</v>
      </c>
      <c r="J292" s="185">
        <f xml:space="preserve"> J290 * J291</f>
        <v>0</v>
      </c>
      <c r="K292" s="185">
        <f t="shared" ref="K292:R292" si="183" xml:space="preserve"> K290 * K291</f>
        <v>0</v>
      </c>
      <c r="L292" s="185">
        <f t="shared" si="183"/>
        <v>0</v>
      </c>
      <c r="M292" s="185">
        <f t="shared" si="183"/>
        <v>0</v>
      </c>
      <c r="N292" s="185">
        <f t="shared" si="183"/>
        <v>0</v>
      </c>
      <c r="O292" s="185">
        <f t="shared" si="183"/>
        <v>0</v>
      </c>
      <c r="P292" s="185">
        <f t="shared" si="183"/>
        <v>0</v>
      </c>
      <c r="Q292" s="185">
        <f t="shared" si="183"/>
        <v>0</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v>
      </c>
      <c r="I296" s="247">
        <f t="shared" si="184"/>
        <v>0</v>
      </c>
      <c r="J296" s="185">
        <f t="shared" si="184"/>
        <v>0</v>
      </c>
      <c r="K296" s="185">
        <f t="shared" si="184"/>
        <v>0</v>
      </c>
      <c r="L296" s="185">
        <f t="shared" si="184"/>
        <v>0</v>
      </c>
      <c r="M296" s="185">
        <f t="shared" si="184"/>
        <v>0</v>
      </c>
      <c r="N296" s="185">
        <f t="shared" si="184"/>
        <v>0</v>
      </c>
      <c r="O296" s="185">
        <f t="shared" si="184"/>
        <v>0</v>
      </c>
      <c r="P296" s="185">
        <f t="shared" si="184"/>
        <v>0</v>
      </c>
      <c r="Q296" s="185">
        <f t="shared" si="184"/>
        <v>0</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628</v>
      </c>
      <c r="G298" s="7" t="s">
        <v>295</v>
      </c>
      <c r="H298" s="185">
        <f xml:space="preserve"> SUM(J298:R298)</f>
        <v>0</v>
      </c>
      <c r="J298" s="185">
        <f xml:space="preserve"> J296 * J297</f>
        <v>0</v>
      </c>
      <c r="K298" s="185">
        <f t="shared" ref="K298:R298" si="186" xml:space="preserve"> K296 * K297</f>
        <v>0</v>
      </c>
      <c r="L298" s="185">
        <f t="shared" si="186"/>
        <v>0</v>
      </c>
      <c r="M298" s="185">
        <f t="shared" si="186"/>
        <v>0</v>
      </c>
      <c r="N298" s="185">
        <f t="shared" si="186"/>
        <v>0</v>
      </c>
      <c r="O298" s="185">
        <f t="shared" si="186"/>
        <v>0</v>
      </c>
      <c r="P298" s="185">
        <f t="shared" si="186"/>
        <v>0</v>
      </c>
      <c r="Q298" s="185">
        <f t="shared" si="186"/>
        <v>0</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DMMY</v>
      </c>
      <c r="F302" s="185">
        <f t="shared" si="187"/>
        <v>0</v>
      </c>
      <c r="G302" s="7" t="str">
        <f t="shared" si="187"/>
        <v>£m</v>
      </c>
      <c r="H302" s="247">
        <f t="shared" si="187"/>
        <v>0</v>
      </c>
      <c r="I302" s="247">
        <f t="shared" si="187"/>
        <v>0</v>
      </c>
      <c r="J302" s="185">
        <f t="shared" si="187"/>
        <v>0</v>
      </c>
      <c r="K302" s="185">
        <f t="shared" si="187"/>
        <v>0</v>
      </c>
      <c r="L302" s="185">
        <f t="shared" si="187"/>
        <v>0</v>
      </c>
      <c r="M302" s="185">
        <f t="shared" si="187"/>
        <v>0</v>
      </c>
      <c r="N302" s="185">
        <f t="shared" si="187"/>
        <v>0</v>
      </c>
      <c r="O302" s="185">
        <f t="shared" si="187"/>
        <v>0</v>
      </c>
      <c r="P302" s="185">
        <f t="shared" si="187"/>
        <v>0</v>
      </c>
      <c r="Q302" s="185">
        <f t="shared" si="187"/>
        <v>0</v>
      </c>
      <c r="R302" s="185">
        <f t="shared" si="187"/>
        <v>0</v>
      </c>
    </row>
    <row r="303" spans="1:18" x14ac:dyDescent="0.35">
      <c r="A303" s="49"/>
      <c r="D303" s="57"/>
      <c r="E303" s="7" t="str">
        <f t="shared" ref="E303:R303" si="188" xml:space="preserve"> E$298</f>
        <v>Revenue adjustment for 2019-20 wedge return - real - DMMY</v>
      </c>
      <c r="F303" s="185">
        <f t="shared" si="188"/>
        <v>0</v>
      </c>
      <c r="G303" s="7" t="str">
        <f t="shared" si="188"/>
        <v>£m</v>
      </c>
      <c r="H303" s="247">
        <f t="shared" si="188"/>
        <v>0</v>
      </c>
      <c r="I303" s="247">
        <f t="shared" si="188"/>
        <v>0</v>
      </c>
      <c r="J303" s="185">
        <f t="shared" si="188"/>
        <v>0</v>
      </c>
      <c r="K303" s="185">
        <f t="shared" si="188"/>
        <v>0</v>
      </c>
      <c r="L303" s="185">
        <f t="shared" si="188"/>
        <v>0</v>
      </c>
      <c r="M303" s="185">
        <f t="shared" si="188"/>
        <v>0</v>
      </c>
      <c r="N303" s="185">
        <f t="shared" si="188"/>
        <v>0</v>
      </c>
      <c r="O303" s="185">
        <f t="shared" si="188"/>
        <v>0</v>
      </c>
      <c r="P303" s="185">
        <f t="shared" si="188"/>
        <v>0</v>
      </c>
      <c r="Q303" s="185">
        <f t="shared" si="188"/>
        <v>0</v>
      </c>
      <c r="R303" s="185">
        <f t="shared" si="188"/>
        <v>0</v>
      </c>
    </row>
    <row r="304" spans="1:18" x14ac:dyDescent="0.35">
      <c r="A304" s="49"/>
      <c r="C304" s="276"/>
      <c r="D304" s="57"/>
      <c r="E304" s="7" t="s">
        <v>629</v>
      </c>
      <c r="G304" s="7" t="s">
        <v>295</v>
      </c>
      <c r="H304" s="185">
        <f xml:space="preserve"> SUM(J304:R304)</f>
        <v>0</v>
      </c>
      <c r="J304" s="185">
        <f xml:space="preserve"> J$302 + J$303</f>
        <v>0</v>
      </c>
      <c r="K304" s="185">
        <f t="shared" ref="K304:R304" si="189" xml:space="preserve"> K$302 + K$303</f>
        <v>0</v>
      </c>
      <c r="L304" s="185">
        <f t="shared" si="189"/>
        <v>0</v>
      </c>
      <c r="M304" s="185">
        <f t="shared" si="189"/>
        <v>0</v>
      </c>
      <c r="N304" s="185">
        <f t="shared" si="189"/>
        <v>0</v>
      </c>
      <c r="O304" s="185">
        <f t="shared" si="189"/>
        <v>0</v>
      </c>
      <c r="P304" s="185">
        <f t="shared" si="189"/>
        <v>0</v>
      </c>
      <c r="Q304" s="185">
        <f t="shared" si="189"/>
        <v>0</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DMMY</v>
      </c>
      <c r="F310" s="185">
        <f t="shared" ref="F310:R310" si="190" xml:space="preserve"> F$216</f>
        <v>0</v>
      </c>
      <c r="G310" s="7" t="str">
        <f t="shared" si="190"/>
        <v>£m</v>
      </c>
      <c r="H310" s="247">
        <f t="shared" si="190"/>
        <v>0</v>
      </c>
      <c r="I310" s="247">
        <f t="shared" si="190"/>
        <v>0</v>
      </c>
      <c r="J310" s="185">
        <f t="shared" si="190"/>
        <v>0</v>
      </c>
      <c r="K310" s="185">
        <f t="shared" si="190"/>
        <v>0</v>
      </c>
      <c r="L310" s="185">
        <f t="shared" si="190"/>
        <v>0</v>
      </c>
      <c r="M310" s="185">
        <f t="shared" si="190"/>
        <v>0</v>
      </c>
      <c r="N310" s="185">
        <f t="shared" si="190"/>
        <v>0</v>
      </c>
      <c r="O310" s="185">
        <f t="shared" si="190"/>
        <v>0</v>
      </c>
      <c r="P310" s="185">
        <f t="shared" si="190"/>
        <v>0</v>
      </c>
      <c r="Q310" s="185">
        <f t="shared" si="190"/>
        <v>0</v>
      </c>
      <c r="R310" s="185">
        <f t="shared" si="190"/>
        <v>0</v>
      </c>
    </row>
    <row r="311" spans="1:18" x14ac:dyDescent="0.35">
      <c r="A311" s="49"/>
      <c r="D311" s="57"/>
      <c r="E311" s="7" t="str">
        <f xml:space="preserve"> E$221</f>
        <v>Revenue adjustment for return - real - DMMY</v>
      </c>
      <c r="F311" s="185">
        <f t="shared" ref="F311:R311" si="191" xml:space="preserve"> F$221</f>
        <v>0</v>
      </c>
      <c r="G311" s="7" t="str">
        <f t="shared" si="191"/>
        <v>£m</v>
      </c>
      <c r="H311" s="247">
        <f t="shared" si="191"/>
        <v>0</v>
      </c>
      <c r="I311" s="247">
        <f t="shared" si="191"/>
        <v>0</v>
      </c>
      <c r="J311" s="185">
        <f t="shared" si="191"/>
        <v>0</v>
      </c>
      <c r="K311" s="185">
        <f t="shared" si="191"/>
        <v>0</v>
      </c>
      <c r="L311" s="185">
        <f t="shared" si="191"/>
        <v>0</v>
      </c>
      <c r="M311" s="185">
        <f t="shared" si="191"/>
        <v>0</v>
      </c>
      <c r="N311" s="185">
        <f t="shared" si="191"/>
        <v>0</v>
      </c>
      <c r="O311" s="185">
        <f t="shared" si="191"/>
        <v>0</v>
      </c>
      <c r="P311" s="185">
        <f t="shared" si="191"/>
        <v>0</v>
      </c>
      <c r="Q311" s="185">
        <f t="shared" si="191"/>
        <v>0</v>
      </c>
      <c r="R311" s="185">
        <f t="shared" si="191"/>
        <v>0</v>
      </c>
    </row>
    <row r="312" spans="1:18" x14ac:dyDescent="0.35">
      <c r="A312" s="49"/>
      <c r="D312" s="57"/>
      <c r="E312" s="7" t="str">
        <f xml:space="preserve"> E$226</f>
        <v>Revenue adjustment - real - DMMY</v>
      </c>
      <c r="F312" s="185">
        <f t="shared" ref="F312:R312" si="192" xml:space="preserve"> F$226</f>
        <v>0</v>
      </c>
      <c r="G312" s="7" t="str">
        <f t="shared" si="192"/>
        <v>£m</v>
      </c>
      <c r="H312" s="247">
        <f t="shared" si="192"/>
        <v>0</v>
      </c>
      <c r="I312" s="247">
        <f t="shared" si="192"/>
        <v>0</v>
      </c>
      <c r="J312" s="185">
        <f t="shared" si="192"/>
        <v>0</v>
      </c>
      <c r="K312" s="185">
        <f t="shared" si="192"/>
        <v>0</v>
      </c>
      <c r="L312" s="185">
        <f t="shared" si="192"/>
        <v>0</v>
      </c>
      <c r="M312" s="185">
        <f t="shared" si="192"/>
        <v>0</v>
      </c>
      <c r="N312" s="185">
        <f t="shared" si="192"/>
        <v>0</v>
      </c>
      <c r="O312" s="185">
        <f t="shared" si="192"/>
        <v>0</v>
      </c>
      <c r="P312" s="185">
        <f t="shared" si="192"/>
        <v>0</v>
      </c>
      <c r="Q312" s="185">
        <f t="shared" si="192"/>
        <v>0</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DMMY</v>
      </c>
      <c r="F316" s="185">
        <f t="shared" ref="F316:R316" si="193" xml:space="preserve"> F$298</f>
        <v>0</v>
      </c>
      <c r="G316" s="7" t="str">
        <f t="shared" si="193"/>
        <v>£m</v>
      </c>
      <c r="H316" s="247">
        <f t="shared" si="193"/>
        <v>0</v>
      </c>
      <c r="I316" s="247">
        <f t="shared" si="193"/>
        <v>0</v>
      </c>
      <c r="J316" s="185">
        <f t="shared" si="193"/>
        <v>0</v>
      </c>
      <c r="K316" s="185">
        <f t="shared" si="193"/>
        <v>0</v>
      </c>
      <c r="L316" s="185">
        <f t="shared" si="193"/>
        <v>0</v>
      </c>
      <c r="M316" s="185">
        <f t="shared" si="193"/>
        <v>0</v>
      </c>
      <c r="N316" s="185">
        <f t="shared" si="193"/>
        <v>0</v>
      </c>
      <c r="O316" s="185">
        <f t="shared" si="193"/>
        <v>0</v>
      </c>
      <c r="P316" s="185">
        <f t="shared" si="193"/>
        <v>0</v>
      </c>
      <c r="Q316" s="185">
        <f t="shared" si="193"/>
        <v>0</v>
      </c>
      <c r="R316" s="185">
        <f t="shared" si="193"/>
        <v>0</v>
      </c>
    </row>
    <row r="317" spans="1:18" x14ac:dyDescent="0.35">
      <c r="A317" s="49"/>
      <c r="D317" s="57"/>
      <c r="E317" s="7" t="str">
        <f xml:space="preserve"> E$304</f>
        <v>Revenue adjustment for 2019-20 wedge - real - DMMY</v>
      </c>
      <c r="F317" s="185">
        <f t="shared" ref="F317:R317" si="194" xml:space="preserve"> F$304</f>
        <v>0</v>
      </c>
      <c r="G317" s="7" t="str">
        <f t="shared" si="194"/>
        <v>£m</v>
      </c>
      <c r="H317" s="247">
        <f t="shared" si="194"/>
        <v>0</v>
      </c>
      <c r="I317" s="247">
        <f t="shared" si="194"/>
        <v>0</v>
      </c>
      <c r="J317" s="185">
        <f t="shared" si="194"/>
        <v>0</v>
      </c>
      <c r="K317" s="185">
        <f t="shared" si="194"/>
        <v>0</v>
      </c>
      <c r="L317" s="185">
        <f t="shared" si="194"/>
        <v>0</v>
      </c>
      <c r="M317" s="185">
        <f t="shared" si="194"/>
        <v>0</v>
      </c>
      <c r="N317" s="185">
        <f t="shared" si="194"/>
        <v>0</v>
      </c>
      <c r="O317" s="185">
        <f t="shared" si="194"/>
        <v>0</v>
      </c>
      <c r="P317" s="185">
        <f t="shared" si="194"/>
        <v>0</v>
      </c>
      <c r="Q317" s="185">
        <f t="shared" si="194"/>
        <v>0</v>
      </c>
      <c r="R317" s="185">
        <f t="shared" si="194"/>
        <v>0</v>
      </c>
    </row>
    <row r="319" spans="1:18" x14ac:dyDescent="0.35">
      <c r="B319" s="61" t="s">
        <v>346</v>
      </c>
    </row>
    <row r="320" spans="1:18" s="34" customFormat="1" x14ac:dyDescent="0.35">
      <c r="A320" s="338"/>
      <c r="B320" s="265"/>
      <c r="C320" s="266"/>
      <c r="D320" s="339"/>
      <c r="E320" s="34" t="s">
        <v>630</v>
      </c>
      <c r="G320" s="34" t="s">
        <v>295</v>
      </c>
      <c r="H320" s="275">
        <f xml:space="preserve"> SUM(J320:R320)</f>
        <v>0</v>
      </c>
      <c r="J320" s="275">
        <f xml:space="preserve"> J310 + J315</f>
        <v>0</v>
      </c>
      <c r="K320" s="275">
        <f t="shared" ref="K320:R320" si="195" xml:space="preserve"> K310 + K315</f>
        <v>0</v>
      </c>
      <c r="L320" s="275">
        <f t="shared" si="195"/>
        <v>0</v>
      </c>
      <c r="M320" s="275">
        <f t="shared" si="195"/>
        <v>0</v>
      </c>
      <c r="N320" s="275">
        <f t="shared" si="195"/>
        <v>0</v>
      </c>
      <c r="O320" s="275">
        <f t="shared" si="195"/>
        <v>0</v>
      </c>
      <c r="P320" s="275">
        <f t="shared" si="195"/>
        <v>0</v>
      </c>
      <c r="Q320" s="275">
        <f t="shared" si="195"/>
        <v>0</v>
      </c>
      <c r="R320" s="275">
        <f t="shared" si="195"/>
        <v>0</v>
      </c>
    </row>
    <row r="321" spans="1:18" s="34" customFormat="1" x14ac:dyDescent="0.35">
      <c r="A321" s="338"/>
      <c r="B321" s="265"/>
      <c r="C321" s="266"/>
      <c r="D321" s="339"/>
      <c r="E321" s="34" t="s">
        <v>631</v>
      </c>
      <c r="G321" s="34" t="s">
        <v>295</v>
      </c>
      <c r="H321" s="275">
        <f xml:space="preserve"> SUM(J321:R321)</f>
        <v>0</v>
      </c>
      <c r="J321" s="275">
        <f t="shared" ref="J321:R321" si="196" xml:space="preserve"> J311 + J316</f>
        <v>0</v>
      </c>
      <c r="K321" s="275">
        <f t="shared" si="196"/>
        <v>0</v>
      </c>
      <c r="L321" s="275">
        <f t="shared" si="196"/>
        <v>0</v>
      </c>
      <c r="M321" s="275">
        <f t="shared" si="196"/>
        <v>0</v>
      </c>
      <c r="N321" s="275">
        <f t="shared" si="196"/>
        <v>0</v>
      </c>
      <c r="O321" s="275">
        <f t="shared" si="196"/>
        <v>0</v>
      </c>
      <c r="P321" s="275">
        <f t="shared" si="196"/>
        <v>0</v>
      </c>
      <c r="Q321" s="275">
        <f t="shared" si="196"/>
        <v>0</v>
      </c>
      <c r="R321" s="275">
        <f t="shared" si="196"/>
        <v>0</v>
      </c>
    </row>
    <row r="322" spans="1:18" s="34" customFormat="1" x14ac:dyDescent="0.35">
      <c r="A322" s="338"/>
      <c r="B322" s="265"/>
      <c r="C322" s="266"/>
      <c r="D322" s="339"/>
      <c r="E322" s="34" t="s">
        <v>632</v>
      </c>
      <c r="G322" s="34" t="s">
        <v>295</v>
      </c>
      <c r="H322" s="275">
        <f xml:space="preserve"> SUM(J322:R322)</f>
        <v>0</v>
      </c>
      <c r="J322" s="275">
        <f t="shared" ref="J322:R322" si="197" xml:space="preserve"> J312 + J317</f>
        <v>0</v>
      </c>
      <c r="K322" s="275">
        <f t="shared" si="197"/>
        <v>0</v>
      </c>
      <c r="L322" s="275">
        <f t="shared" si="197"/>
        <v>0</v>
      </c>
      <c r="M322" s="275">
        <f t="shared" si="197"/>
        <v>0</v>
      </c>
      <c r="N322" s="275">
        <f t="shared" si="197"/>
        <v>0</v>
      </c>
      <c r="O322" s="275">
        <f t="shared" si="197"/>
        <v>0</v>
      </c>
      <c r="P322" s="275">
        <f t="shared" si="197"/>
        <v>0</v>
      </c>
      <c r="Q322" s="275">
        <f t="shared" si="197"/>
        <v>0</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22" priority="8" stopIfTrue="1" operator="notEqual">
      <formula>0</formula>
    </cfRule>
    <cfRule type="cellIs" dxfId="21" priority="9" stopIfTrue="1" operator="equal">
      <formula>""</formula>
    </cfRule>
  </conditionalFormatting>
  <conditionalFormatting sqref="F165">
    <cfRule type="cellIs" dxfId="20" priority="1" stopIfTrue="1" operator="notEqual">
      <formula>0</formula>
    </cfRule>
    <cfRule type="cellIs" dxfId="19" priority="2" stopIfTrue="1" operator="equal">
      <formula>""</formula>
    </cfRule>
  </conditionalFormatting>
  <conditionalFormatting sqref="J3:Z3">
    <cfRule type="cellIs" dxfId="18" priority="12" operator="equal">
      <formula>"Post-Fcst"</formula>
    </cfRule>
    <cfRule type="cellIs" dxfId="17" priority="13" operator="equal">
      <formula>"Forecast"</formula>
    </cfRule>
    <cfRule type="cellIs" dxfId="16" priority="14" operator="equal">
      <formula>"Pre Fcst"</formula>
    </cfRule>
  </conditionalFormatting>
  <conditionalFormatting sqref="J165:XFD165">
    <cfRule type="cellIs" dxfId="15" priority="3" stopIfTrue="1" operator="notEqual">
      <formula>0</formula>
    </cfRule>
    <cfRule type="cellIs" dxfId="14"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D6FD8-A9E3-48AF-8C58-91DBF244BD52}">
  <sheetPr codeName="Sheet12">
    <tabColor theme="8" tint="0.39997558519241921"/>
    <outlinePr summaryBelow="0" summaryRight="0"/>
    <pageSetUpPr fitToPage="1"/>
  </sheetPr>
  <dimension ref="A1:Z41"/>
  <sheetViews>
    <sheetView zoomScale="80" zoomScaleNormal="80" workbookViewId="0"/>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53.265625" style="7"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Adjustments</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35">
      <c r="B7" s="61" t="s">
        <v>633</v>
      </c>
    </row>
    <row r="8" spans="1:26" s="92" customFormat="1" x14ac:dyDescent="0.35">
      <c r="A8" s="164"/>
      <c r="B8" s="165"/>
      <c r="C8" s="166"/>
      <c r="D8" s="167"/>
      <c r="E8" s="30" t="str">
        <f>'Calcs-WR'!E$178</f>
        <v>RCV adjustment at end of period - real - WR</v>
      </c>
      <c r="F8" s="249"/>
      <c r="G8" s="250" t="str">
        <f>'Calcs-WR'!G$178</f>
        <v>£m</v>
      </c>
      <c r="H8" s="250">
        <f>'Calcs-WR'!H$178</f>
        <v>0</v>
      </c>
      <c r="I8" s="279"/>
      <c r="J8" s="250">
        <f>'Calcs-WR'!J$178</f>
        <v>0</v>
      </c>
      <c r="K8" s="250">
        <f>'Calcs-WR'!K$178</f>
        <v>0</v>
      </c>
      <c r="L8" s="250">
        <f>'Calcs-WR'!L$178</f>
        <v>0</v>
      </c>
      <c r="M8" s="250">
        <f>'Calcs-WR'!M$178</f>
        <v>0</v>
      </c>
      <c r="N8" s="250">
        <f>'Calcs-WR'!N$178</f>
        <v>0</v>
      </c>
      <c r="O8" s="250">
        <f>'Calcs-WR'!O$178</f>
        <v>0</v>
      </c>
      <c r="P8" s="250">
        <f>'Calcs-WR'!P$178</f>
        <v>0</v>
      </c>
      <c r="Q8" s="250">
        <f>'Calcs-WR'!Q$178</f>
        <v>0.19507334236512541</v>
      </c>
      <c r="R8" s="250">
        <f>'Calcs-WR'!R$178</f>
        <v>0</v>
      </c>
    </row>
    <row r="9" spans="1:26" s="92" customFormat="1" x14ac:dyDescent="0.35">
      <c r="A9" s="164"/>
      <c r="B9" s="165"/>
      <c r="C9" s="166"/>
      <c r="D9" s="167"/>
      <c r="E9" s="30" t="str">
        <f>'Calcs-WR'!E$320</f>
        <v>Revenue adjustment for RCV run-off total - real - WR</v>
      </c>
      <c r="F9" s="249"/>
      <c r="G9" s="249" t="str">
        <f>'Calcs-WR'!G$320</f>
        <v>£m</v>
      </c>
      <c r="H9" s="279">
        <f>'Calcs-WR'!H$320</f>
        <v>4.9815812593337637E-2</v>
      </c>
      <c r="I9" s="279"/>
      <c r="J9" s="279">
        <f>'Calcs-WR'!J$320</f>
        <v>0</v>
      </c>
      <c r="K9" s="279">
        <f>'Calcs-WR'!K$320</f>
        <v>0</v>
      </c>
      <c r="L9" s="279">
        <f>'Calcs-WR'!L$320</f>
        <v>0</v>
      </c>
      <c r="M9" s="279">
        <f>'Calcs-WR'!M$320</f>
        <v>-1.8823970399822099E-3</v>
      </c>
      <c r="N9" s="279">
        <f>'Calcs-WR'!N$320</f>
        <v>3.496029381800372E-3</v>
      </c>
      <c r="O9" s="279">
        <f>'Calcs-WR'!O$320</f>
        <v>1.5861454681163338E-2</v>
      </c>
      <c r="P9" s="279">
        <f>'Calcs-WR'!P$320</f>
        <v>1.7770497419495129E-2</v>
      </c>
      <c r="Q9" s="279">
        <f>'Calcs-WR'!Q$320</f>
        <v>1.4570228150861009E-2</v>
      </c>
      <c r="R9" s="279">
        <f>'Calcs-WR'!R$320</f>
        <v>0</v>
      </c>
    </row>
    <row r="10" spans="1:26" s="92" customFormat="1" x14ac:dyDescent="0.35">
      <c r="A10" s="164"/>
      <c r="B10" s="165"/>
      <c r="C10" s="166"/>
      <c r="D10" s="167"/>
      <c r="E10" s="30" t="str">
        <f>'Calcs-WR'!E$321</f>
        <v>Revenue adjustment for return total - real -WR</v>
      </c>
      <c r="F10" s="249"/>
      <c r="G10" s="249" t="str">
        <f>'Calcs-WR'!G$321</f>
        <v>£m</v>
      </c>
      <c r="H10" s="279">
        <f>'Calcs-WR'!H$321</f>
        <v>1.5657044623787659E-2</v>
      </c>
      <c r="I10" s="279"/>
      <c r="J10" s="279">
        <f>'Calcs-WR'!J$321</f>
        <v>0</v>
      </c>
      <c r="K10" s="279">
        <f>'Calcs-WR'!K$321</f>
        <v>0</v>
      </c>
      <c r="L10" s="279">
        <f>'Calcs-WR'!L$321</f>
        <v>0</v>
      </c>
      <c r="M10" s="279">
        <f>'Calcs-WR'!M$321</f>
        <v>-1.0008233108468878E-5</v>
      </c>
      <c r="N10" s="279">
        <f>'Calcs-WR'!N$321</f>
        <v>1.4149802686321919E-3</v>
      </c>
      <c r="O10" s="279">
        <f>'Calcs-WR'!O$321</f>
        <v>4.704195540617029E-3</v>
      </c>
      <c r="P10" s="279">
        <f>'Calcs-WR'!P$321</f>
        <v>5.2048727485049413E-3</v>
      </c>
      <c r="Q10" s="279">
        <f>'Calcs-WR'!Q$321</f>
        <v>4.3430042991419665E-3</v>
      </c>
      <c r="R10" s="279">
        <f>'Calcs-WR'!R$321</f>
        <v>0</v>
      </c>
    </row>
    <row r="11" spans="1:26" s="92" customFormat="1" x14ac:dyDescent="0.35">
      <c r="A11" s="164"/>
      <c r="B11" s="165"/>
      <c r="C11" s="166"/>
      <c r="D11" s="167"/>
      <c r="E11" s="30" t="str">
        <f>'Calcs-WR'!E$322</f>
        <v>Revenue adjustment total - real - WR</v>
      </c>
      <c r="F11" s="249"/>
      <c r="G11" s="249" t="str">
        <f>'Calcs-WR'!G$322</f>
        <v>£m</v>
      </c>
      <c r="H11" s="279">
        <f>'Calcs-WR'!H$322</f>
        <v>7.4052841952171336E-2</v>
      </c>
      <c r="I11" s="279"/>
      <c r="J11" s="279">
        <f>'Calcs-WR'!J$322</f>
        <v>0</v>
      </c>
      <c r="K11" s="279">
        <f>'Calcs-WR'!K$322</f>
        <v>0</v>
      </c>
      <c r="L11" s="279">
        <f>'Calcs-WR'!L$322</f>
        <v>0</v>
      </c>
      <c r="M11" s="279">
        <f>'Calcs-WR'!M$322</f>
        <v>-1.1164251055663767E-4</v>
      </c>
      <c r="N11" s="279">
        <f>'Calcs-WR'!N$322</f>
        <v>6.6574483751141375E-3</v>
      </c>
      <c r="O11" s="279">
        <f>'Calcs-WR'!O$322</f>
        <v>2.2280421594788716E-2</v>
      </c>
      <c r="P11" s="279">
        <f>'Calcs-WR'!P$322</f>
        <v>2.4659448119073474E-2</v>
      </c>
      <c r="Q11" s="279">
        <f>'Calcs-WR'!Q$322</f>
        <v>2.0567166373751642E-2</v>
      </c>
      <c r="R11" s="279">
        <f>'Calcs-WR'!R$322</f>
        <v>0</v>
      </c>
    </row>
    <row r="12" spans="1:26" s="92" customFormat="1" x14ac:dyDescent="0.35">
      <c r="A12" s="164"/>
      <c r="B12" s="165"/>
      <c r="C12" s="166"/>
      <c r="D12" s="167"/>
      <c r="E12" s="30"/>
      <c r="F12" s="249"/>
      <c r="G12" s="249"/>
      <c r="H12" s="279"/>
      <c r="I12" s="279"/>
      <c r="J12" s="279"/>
      <c r="K12" s="279"/>
      <c r="L12" s="279"/>
      <c r="M12" s="279"/>
      <c r="N12" s="279"/>
      <c r="O12" s="279"/>
      <c r="P12" s="279"/>
      <c r="Q12" s="279"/>
      <c r="R12" s="279"/>
    </row>
    <row r="13" spans="1:26" x14ac:dyDescent="0.35">
      <c r="A13" s="49"/>
      <c r="B13" s="61" t="s">
        <v>634</v>
      </c>
      <c r="D13" s="57"/>
    </row>
    <row r="14" spans="1:26" s="92" customFormat="1" x14ac:dyDescent="0.35">
      <c r="A14" s="164"/>
      <c r="B14" s="165"/>
      <c r="C14" s="166"/>
      <c r="D14" s="167"/>
      <c r="E14" s="30" t="str">
        <f>'Calcs-WN'!E$178</f>
        <v>RCV adjustment at end of period - real -WN</v>
      </c>
      <c r="F14" s="249"/>
      <c r="G14" s="250" t="str">
        <f>'Calcs-WN'!G$178</f>
        <v>£m</v>
      </c>
      <c r="H14" s="250">
        <f>'Calcs-WN'!H$178</f>
        <v>0</v>
      </c>
      <c r="I14" s="279"/>
      <c r="J14" s="250">
        <f>'Calcs-WN'!J$178</f>
        <v>0</v>
      </c>
      <c r="K14" s="250">
        <f>'Calcs-WN'!K$178</f>
        <v>0</v>
      </c>
      <c r="L14" s="250">
        <f>'Calcs-WN'!L$178</f>
        <v>0</v>
      </c>
      <c r="M14" s="250">
        <f>'Calcs-WN'!M$178</f>
        <v>0</v>
      </c>
      <c r="N14" s="250">
        <f>'Calcs-WN'!N$178</f>
        <v>0</v>
      </c>
      <c r="O14" s="250">
        <f>'Calcs-WN'!O$178</f>
        <v>0</v>
      </c>
      <c r="P14" s="250">
        <f>'Calcs-WN'!P$178</f>
        <v>0</v>
      </c>
      <c r="Q14" s="250">
        <f>'Calcs-WN'!Q$178</f>
        <v>3.5358966745996128</v>
      </c>
      <c r="R14" s="250">
        <f>'Calcs-WN'!R$178</f>
        <v>0</v>
      </c>
    </row>
    <row r="15" spans="1:26" s="92" customFormat="1" x14ac:dyDescent="0.35">
      <c r="A15" s="164"/>
      <c r="B15" s="165"/>
      <c r="C15" s="166"/>
      <c r="D15" s="167"/>
      <c r="E15" s="30" t="str">
        <f>'Calcs-WN'!E$320</f>
        <v>Revenue adjustment for RCV run-off total - real - WN</v>
      </c>
      <c r="F15" s="249"/>
      <c r="G15" s="249" t="str">
        <f>'Calcs-WN'!G$320</f>
        <v>£m</v>
      </c>
      <c r="H15" s="279">
        <f>'Calcs-WN'!H$320</f>
        <v>0.90296072213478795</v>
      </c>
      <c r="I15" s="279"/>
      <c r="J15" s="279">
        <f>'Calcs-WN'!J$320</f>
        <v>0</v>
      </c>
      <c r="K15" s="279">
        <f>'Calcs-WN'!K$320</f>
        <v>0</v>
      </c>
      <c r="L15" s="279">
        <f>'Calcs-WN'!L$320</f>
        <v>0</v>
      </c>
      <c r="M15" s="279">
        <f>'Calcs-WN'!M$320</f>
        <v>-3.4120302411649719E-2</v>
      </c>
      <c r="N15" s="279">
        <f>'Calcs-WN'!N$320</f>
        <v>6.3368979664441716E-2</v>
      </c>
      <c r="O15" s="279">
        <f>'Calcs-WN'!O$320</f>
        <v>0.28750450564620278</v>
      </c>
      <c r="P15" s="279">
        <f>'Calcs-WN'!P$320</f>
        <v>0.32210778761336051</v>
      </c>
      <c r="Q15" s="279">
        <f>'Calcs-WN'!Q$320</f>
        <v>0.2640997516224326</v>
      </c>
      <c r="R15" s="279">
        <f>'Calcs-WN'!R$320</f>
        <v>0</v>
      </c>
    </row>
    <row r="16" spans="1:26" s="92" customFormat="1" x14ac:dyDescent="0.35">
      <c r="A16" s="164"/>
      <c r="B16" s="165"/>
      <c r="C16" s="166"/>
      <c r="D16" s="167"/>
      <c r="E16" s="30" t="str">
        <f>'Calcs-WN'!E$321</f>
        <v>Revenue adjustment for return total - real - WN</v>
      </c>
      <c r="F16" s="249"/>
      <c r="G16" s="249" t="str">
        <f>'Calcs-WN'!G$321</f>
        <v>£m</v>
      </c>
      <c r="H16" s="279">
        <f>'Calcs-WN'!H$321</f>
        <v>0.2859871298777823</v>
      </c>
      <c r="I16" s="279"/>
      <c r="J16" s="279">
        <f>'Calcs-WN'!J$321</f>
        <v>0</v>
      </c>
      <c r="K16" s="279">
        <f>'Calcs-WN'!K$321</f>
        <v>0</v>
      </c>
      <c r="L16" s="279">
        <f>'Calcs-WN'!L$321</f>
        <v>0</v>
      </c>
      <c r="M16" s="279">
        <f>'Calcs-WN'!M$321</f>
        <v>2.7265676206048722E-4</v>
      </c>
      <c r="N16" s="279">
        <f>'Calcs-WN'!N$321</f>
        <v>2.6093226331325818E-2</v>
      </c>
      <c r="O16" s="279">
        <f>'Calcs-WN'!O$321</f>
        <v>8.5705421669409559E-2</v>
      </c>
      <c r="P16" s="279">
        <f>'Calcs-WN'!P$321</f>
        <v>9.477286340622719E-2</v>
      </c>
      <c r="Q16" s="279">
        <f>'Calcs-WN'!Q$321</f>
        <v>7.9142961708759257E-2</v>
      </c>
      <c r="R16" s="279">
        <f>'Calcs-WN'!R$321</f>
        <v>0</v>
      </c>
    </row>
    <row r="17" spans="1:18" s="92" customFormat="1" x14ac:dyDescent="0.35">
      <c r="A17" s="164"/>
      <c r="B17" s="165"/>
      <c r="C17" s="166"/>
      <c r="D17" s="167"/>
      <c r="E17" s="30" t="str">
        <f>'Calcs-WN'!E$322</f>
        <v>Revenue adjustment total - real - WN</v>
      </c>
      <c r="F17" s="249"/>
      <c r="G17" s="249" t="str">
        <f>'Calcs-WN'!G$322</f>
        <v>£m</v>
      </c>
      <c r="H17" s="279">
        <f>'Calcs-WN'!H$322</f>
        <v>1.3523862907146142</v>
      </c>
      <c r="I17" s="279"/>
      <c r="J17" s="279">
        <f>'Calcs-WN'!J$322</f>
        <v>0</v>
      </c>
      <c r="K17" s="279">
        <f>'Calcs-WN'!K$322</f>
        <v>0</v>
      </c>
      <c r="L17" s="279">
        <f>'Calcs-WN'!L$322</f>
        <v>0</v>
      </c>
      <c r="M17" s="279">
        <f>'Calcs-WN'!M$322</f>
        <v>7.3753349932544066E-5</v>
      </c>
      <c r="N17" s="279">
        <f>'Calcs-WN'!N$322</f>
        <v>0.12272977316110864</v>
      </c>
      <c r="O17" s="279">
        <f>'Calcs-WN'!O$322</f>
        <v>0.40587426933835385</v>
      </c>
      <c r="P17" s="279">
        <f>'Calcs-WN'!P$322</f>
        <v>0.44896032009542064</v>
      </c>
      <c r="Q17" s="279">
        <f>'Calcs-WN'!Q$322</f>
        <v>0.37474817476979866</v>
      </c>
      <c r="R17" s="279">
        <f>'Calcs-WN'!R$322</f>
        <v>0</v>
      </c>
    </row>
    <row r="18" spans="1:18" s="92" customFormat="1" x14ac:dyDescent="0.35">
      <c r="A18" s="164"/>
      <c r="B18" s="165"/>
      <c r="C18" s="166"/>
      <c r="D18" s="167"/>
      <c r="E18" s="30"/>
      <c r="F18" s="249"/>
      <c r="G18" s="249"/>
      <c r="H18" s="279"/>
      <c r="I18" s="279"/>
      <c r="J18" s="279"/>
      <c r="K18" s="279"/>
      <c r="L18" s="279"/>
      <c r="M18" s="279"/>
      <c r="N18" s="279"/>
      <c r="O18" s="279"/>
      <c r="P18" s="279"/>
      <c r="Q18" s="279"/>
      <c r="R18" s="279"/>
    </row>
    <row r="19" spans="1:18" x14ac:dyDescent="0.35">
      <c r="A19" s="49"/>
      <c r="B19" s="61" t="s">
        <v>635</v>
      </c>
      <c r="D19" s="57"/>
    </row>
    <row r="20" spans="1:18" s="92" customFormat="1" x14ac:dyDescent="0.35">
      <c r="A20" s="164"/>
      <c r="B20" s="165"/>
      <c r="C20" s="166"/>
      <c r="D20" s="167"/>
      <c r="E20" s="30" t="str">
        <f>'Calcs-WWN'!E$178</f>
        <v>RCV adjustment at end of period - real - WWN</v>
      </c>
      <c r="F20" s="249"/>
      <c r="G20" s="250" t="str">
        <f>'Calcs-WWN'!G$178</f>
        <v>£m</v>
      </c>
      <c r="H20" s="250">
        <f>'Calcs-WWN'!H$178</f>
        <v>0</v>
      </c>
      <c r="I20" s="279"/>
      <c r="J20" s="250">
        <f>'Calcs-WWN'!J$178</f>
        <v>0</v>
      </c>
      <c r="K20" s="250">
        <f>'Calcs-WWN'!K$178</f>
        <v>0</v>
      </c>
      <c r="L20" s="250">
        <f>'Calcs-WWN'!L$178</f>
        <v>0</v>
      </c>
      <c r="M20" s="250">
        <f>'Calcs-WWN'!M$178</f>
        <v>0</v>
      </c>
      <c r="N20" s="250">
        <f>'Calcs-WWN'!N$178</f>
        <v>0</v>
      </c>
      <c r="O20" s="250">
        <f>'Calcs-WWN'!O$178</f>
        <v>0</v>
      </c>
      <c r="P20" s="250">
        <f>'Calcs-WWN'!P$178</f>
        <v>0</v>
      </c>
      <c r="Q20" s="250">
        <f>'Calcs-WWN'!Q$178</f>
        <v>0</v>
      </c>
      <c r="R20" s="250">
        <f>'Calcs-WWN'!R$178</f>
        <v>0</v>
      </c>
    </row>
    <row r="21" spans="1:18" s="92" customFormat="1" x14ac:dyDescent="0.35">
      <c r="A21" s="164"/>
      <c r="B21" s="165"/>
      <c r="C21" s="166"/>
      <c r="D21" s="167"/>
      <c r="E21" s="30" t="str">
        <f>'Calcs-WWN'!E$320</f>
        <v>Revenue adjustment for RCV run-off total - real - WWN</v>
      </c>
      <c r="F21" s="249"/>
      <c r="G21" s="249" t="str">
        <f>'Calcs-WWN'!G$320</f>
        <v>£m</v>
      </c>
      <c r="H21" s="279">
        <f>'Calcs-WWN'!H$320</f>
        <v>0</v>
      </c>
      <c r="I21" s="279"/>
      <c r="J21" s="279">
        <f>'Calcs-WWN'!J$320</f>
        <v>0</v>
      </c>
      <c r="K21" s="279">
        <f>'Calcs-WWN'!K$320</f>
        <v>0</v>
      </c>
      <c r="L21" s="279">
        <f>'Calcs-WWN'!L$320</f>
        <v>0</v>
      </c>
      <c r="M21" s="279">
        <f>'Calcs-WWN'!M$320</f>
        <v>0</v>
      </c>
      <c r="N21" s="279">
        <f>'Calcs-WWN'!N$320</f>
        <v>0</v>
      </c>
      <c r="O21" s="279">
        <f>'Calcs-WWN'!O$320</f>
        <v>0</v>
      </c>
      <c r="P21" s="279">
        <f>'Calcs-WWN'!P$320</f>
        <v>0</v>
      </c>
      <c r="Q21" s="279">
        <f>'Calcs-WWN'!Q$320</f>
        <v>0</v>
      </c>
      <c r="R21" s="279">
        <f>'Calcs-WWN'!R$320</f>
        <v>0</v>
      </c>
    </row>
    <row r="22" spans="1:18" s="92" customFormat="1" x14ac:dyDescent="0.35">
      <c r="A22" s="164"/>
      <c r="B22" s="165"/>
      <c r="C22" s="166"/>
      <c r="D22" s="167"/>
      <c r="E22" s="30" t="str">
        <f>'Calcs-WWN'!E$321</f>
        <v>Revenue adjustment for return total - real - WWN</v>
      </c>
      <c r="F22" s="249"/>
      <c r="G22" s="249" t="str">
        <f>'Calcs-WWN'!G$321</f>
        <v>£m</v>
      </c>
      <c r="H22" s="279">
        <f>'Calcs-WWN'!H$321</f>
        <v>0</v>
      </c>
      <c r="I22" s="279"/>
      <c r="J22" s="279">
        <f>'Calcs-WWN'!J$321</f>
        <v>0</v>
      </c>
      <c r="K22" s="279">
        <f>'Calcs-WWN'!K$321</f>
        <v>0</v>
      </c>
      <c r="L22" s="279">
        <f>'Calcs-WWN'!L$321</f>
        <v>0</v>
      </c>
      <c r="M22" s="279">
        <f>'Calcs-WWN'!M$321</f>
        <v>0</v>
      </c>
      <c r="N22" s="279">
        <f>'Calcs-WWN'!N$321</f>
        <v>0</v>
      </c>
      <c r="O22" s="279">
        <f>'Calcs-WWN'!O$321</f>
        <v>0</v>
      </c>
      <c r="P22" s="279">
        <f>'Calcs-WWN'!P$321</f>
        <v>0</v>
      </c>
      <c r="Q22" s="279">
        <f>'Calcs-WWN'!Q$321</f>
        <v>0</v>
      </c>
      <c r="R22" s="279">
        <f>'Calcs-WWN'!R$321</f>
        <v>0</v>
      </c>
    </row>
    <row r="23" spans="1:18" s="92" customFormat="1" x14ac:dyDescent="0.35">
      <c r="A23" s="164"/>
      <c r="B23" s="165"/>
      <c r="C23" s="166"/>
      <c r="D23" s="167"/>
      <c r="E23" s="30" t="str">
        <f>'Calcs-WWN'!E$322</f>
        <v>Revenue adjustment total - real - WWN</v>
      </c>
      <c r="F23" s="249"/>
      <c r="G23" s="249" t="str">
        <f>'Calcs-WWN'!G$322</f>
        <v>£m</v>
      </c>
      <c r="H23" s="279">
        <f>'Calcs-WWN'!H$322</f>
        <v>0</v>
      </c>
      <c r="I23" s="279"/>
      <c r="J23" s="279">
        <f>'Calcs-WWN'!J$322</f>
        <v>0</v>
      </c>
      <c r="K23" s="279">
        <f>'Calcs-WWN'!K$322</f>
        <v>0</v>
      </c>
      <c r="L23" s="279">
        <f>'Calcs-WWN'!L$322</f>
        <v>0</v>
      </c>
      <c r="M23" s="279">
        <f>'Calcs-WWN'!M$322</f>
        <v>0</v>
      </c>
      <c r="N23" s="279">
        <f>'Calcs-WWN'!N$322</f>
        <v>0</v>
      </c>
      <c r="O23" s="279">
        <f>'Calcs-WWN'!O$322</f>
        <v>0</v>
      </c>
      <c r="P23" s="279">
        <f>'Calcs-WWN'!P$322</f>
        <v>0</v>
      </c>
      <c r="Q23" s="279">
        <f>'Calcs-WWN'!Q$322</f>
        <v>0</v>
      </c>
      <c r="R23" s="279">
        <f>'Calcs-WWN'!R$322</f>
        <v>0</v>
      </c>
    </row>
    <row r="24" spans="1:18" s="92" customFormat="1" x14ac:dyDescent="0.35">
      <c r="A24" s="164"/>
      <c r="B24" s="165"/>
      <c r="C24" s="166"/>
      <c r="D24" s="167"/>
      <c r="E24" s="30"/>
      <c r="F24" s="249"/>
      <c r="G24" s="249"/>
      <c r="H24" s="279"/>
      <c r="I24" s="279"/>
      <c r="J24" s="279"/>
      <c r="K24" s="279"/>
      <c r="L24" s="279"/>
      <c r="M24" s="279"/>
      <c r="N24" s="279"/>
      <c r="O24" s="279"/>
      <c r="P24" s="279"/>
      <c r="Q24" s="279"/>
      <c r="R24" s="279"/>
    </row>
    <row r="25" spans="1:18" x14ac:dyDescent="0.35">
      <c r="A25" s="49"/>
      <c r="B25" s="61" t="s">
        <v>636</v>
      </c>
      <c r="D25" s="57"/>
    </row>
    <row r="26" spans="1:18" s="92" customFormat="1" x14ac:dyDescent="0.35">
      <c r="A26" s="164"/>
      <c r="B26" s="165"/>
      <c r="C26" s="166"/>
      <c r="D26" s="167"/>
      <c r="E26" s="30" t="str">
        <f>'Calcs-BR'!E$178</f>
        <v>RCV adjustment at end of period - real - BR</v>
      </c>
      <c r="F26" s="249"/>
      <c r="G26" s="250" t="str">
        <f>'Calcs-BR'!G$178</f>
        <v>£m</v>
      </c>
      <c r="H26" s="250">
        <f>'Calcs-BR'!H$178</f>
        <v>0</v>
      </c>
      <c r="I26" s="279"/>
      <c r="J26" s="250">
        <f>'Calcs-BR'!J$178</f>
        <v>0</v>
      </c>
      <c r="K26" s="250">
        <f>'Calcs-BR'!K$178</f>
        <v>0</v>
      </c>
      <c r="L26" s="250">
        <f>'Calcs-BR'!L$178</f>
        <v>0</v>
      </c>
      <c r="M26" s="250">
        <f>'Calcs-BR'!M$178</f>
        <v>0</v>
      </c>
      <c r="N26" s="250">
        <f>'Calcs-BR'!N$178</f>
        <v>0</v>
      </c>
      <c r="O26" s="250">
        <f>'Calcs-BR'!O$178</f>
        <v>0</v>
      </c>
      <c r="P26" s="250">
        <f>'Calcs-BR'!P$178</f>
        <v>0</v>
      </c>
      <c r="Q26" s="250">
        <f>'Calcs-BR'!Q$178</f>
        <v>0</v>
      </c>
      <c r="R26" s="250">
        <f>'Calcs-BR'!R$178</f>
        <v>0</v>
      </c>
    </row>
    <row r="27" spans="1:18" s="92" customFormat="1" x14ac:dyDescent="0.35">
      <c r="A27" s="164"/>
      <c r="B27" s="165"/>
      <c r="C27" s="166"/>
      <c r="D27" s="167"/>
      <c r="E27" s="30" t="str">
        <f>'Calcs-BR'!E$320</f>
        <v>Revenue adjustment for RCV run-off total - real - BR</v>
      </c>
      <c r="F27" s="249"/>
      <c r="G27" s="249" t="str">
        <f>'Calcs-BR'!G$320</f>
        <v>£m</v>
      </c>
      <c r="H27" s="279">
        <f>'Calcs-BR'!H$320</f>
        <v>0</v>
      </c>
      <c r="I27" s="279"/>
      <c r="J27" s="279">
        <f>'Calcs-BR'!J$320</f>
        <v>0</v>
      </c>
      <c r="K27" s="279">
        <f>'Calcs-BR'!K$320</f>
        <v>0</v>
      </c>
      <c r="L27" s="279">
        <f>'Calcs-BR'!L$320</f>
        <v>0</v>
      </c>
      <c r="M27" s="279">
        <f>'Calcs-BR'!M$320</f>
        <v>0</v>
      </c>
      <c r="N27" s="279">
        <f>'Calcs-BR'!N$320</f>
        <v>0</v>
      </c>
      <c r="O27" s="279">
        <f>'Calcs-BR'!O$320</f>
        <v>0</v>
      </c>
      <c r="P27" s="279">
        <f>'Calcs-BR'!P$320</f>
        <v>0</v>
      </c>
      <c r="Q27" s="279">
        <f>'Calcs-BR'!Q$320</f>
        <v>0</v>
      </c>
      <c r="R27" s="279">
        <f>'Calcs-BR'!R$320</f>
        <v>0</v>
      </c>
    </row>
    <row r="28" spans="1:18" s="92" customFormat="1" x14ac:dyDescent="0.35">
      <c r="A28" s="164"/>
      <c r="B28" s="165"/>
      <c r="C28" s="166"/>
      <c r="D28" s="167"/>
      <c r="E28" s="30" t="str">
        <f>'Calcs-BR'!E$321</f>
        <v>Revenue adjustment for return total - real - BR</v>
      </c>
      <c r="F28" s="249"/>
      <c r="G28" s="249" t="str">
        <f>'Calcs-BR'!G$321</f>
        <v>£m</v>
      </c>
      <c r="H28" s="279">
        <f>'Calcs-BR'!H$321</f>
        <v>0</v>
      </c>
      <c r="I28" s="279"/>
      <c r="J28" s="279">
        <f>'Calcs-BR'!J$321</f>
        <v>0</v>
      </c>
      <c r="K28" s="279">
        <f>'Calcs-BR'!K$321</f>
        <v>0</v>
      </c>
      <c r="L28" s="279">
        <f>'Calcs-BR'!L$321</f>
        <v>0</v>
      </c>
      <c r="M28" s="279">
        <f>'Calcs-BR'!M$321</f>
        <v>0</v>
      </c>
      <c r="N28" s="279">
        <f>'Calcs-BR'!N$321</f>
        <v>0</v>
      </c>
      <c r="O28" s="279">
        <f>'Calcs-BR'!O$321</f>
        <v>0</v>
      </c>
      <c r="P28" s="279">
        <f>'Calcs-BR'!P$321</f>
        <v>0</v>
      </c>
      <c r="Q28" s="279">
        <f>'Calcs-BR'!Q$321</f>
        <v>0</v>
      </c>
      <c r="R28" s="279">
        <f>'Calcs-BR'!R$321</f>
        <v>0</v>
      </c>
    </row>
    <row r="29" spans="1:18" s="92" customFormat="1" x14ac:dyDescent="0.35">
      <c r="A29" s="164"/>
      <c r="B29" s="165"/>
      <c r="C29" s="166"/>
      <c r="D29" s="167"/>
      <c r="E29" s="30" t="str">
        <f>'Calcs-BR'!E$322</f>
        <v>Revenue adjustment total - real - BR</v>
      </c>
      <c r="F29" s="249"/>
      <c r="G29" s="249" t="str">
        <f>'Calcs-BR'!G$322</f>
        <v>£m</v>
      </c>
      <c r="H29" s="279">
        <f>'Calcs-BR'!H$322</f>
        <v>0</v>
      </c>
      <c r="I29" s="279"/>
      <c r="J29" s="279">
        <f>'Calcs-BR'!J$322</f>
        <v>0</v>
      </c>
      <c r="K29" s="279">
        <f>'Calcs-BR'!K$322</f>
        <v>0</v>
      </c>
      <c r="L29" s="279">
        <f>'Calcs-BR'!L$322</f>
        <v>0</v>
      </c>
      <c r="M29" s="279">
        <f>'Calcs-BR'!M$322</f>
        <v>0</v>
      </c>
      <c r="N29" s="279">
        <f>'Calcs-BR'!N$322</f>
        <v>0</v>
      </c>
      <c r="O29" s="279">
        <f>'Calcs-BR'!O$322</f>
        <v>0</v>
      </c>
      <c r="P29" s="279">
        <f>'Calcs-BR'!P$322</f>
        <v>0</v>
      </c>
      <c r="Q29" s="279">
        <f>'Calcs-BR'!Q$322</f>
        <v>0</v>
      </c>
      <c r="R29" s="279">
        <f>'Calcs-BR'!R$322</f>
        <v>0</v>
      </c>
    </row>
    <row r="30" spans="1:18" s="92" customFormat="1" x14ac:dyDescent="0.35">
      <c r="A30" s="164"/>
      <c r="B30" s="165"/>
      <c r="C30" s="166"/>
      <c r="D30" s="167"/>
      <c r="E30" s="30"/>
      <c r="F30" s="249"/>
      <c r="G30" s="249"/>
      <c r="H30" s="279"/>
      <c r="I30" s="279"/>
      <c r="J30" s="279"/>
      <c r="K30" s="279"/>
      <c r="L30" s="279"/>
      <c r="M30" s="279"/>
      <c r="N30" s="279"/>
      <c r="O30" s="279"/>
      <c r="P30" s="279"/>
      <c r="Q30" s="279"/>
      <c r="R30" s="279"/>
    </row>
    <row r="31" spans="1:18" x14ac:dyDescent="0.35">
      <c r="A31" s="49"/>
      <c r="B31" s="61" t="s">
        <v>637</v>
      </c>
      <c r="D31" s="57"/>
    </row>
    <row r="32" spans="1:18" s="92" customFormat="1" x14ac:dyDescent="0.35">
      <c r="A32" s="164"/>
      <c r="B32" s="165"/>
      <c r="C32" s="166"/>
      <c r="D32" s="167"/>
      <c r="E32" s="30" t="str">
        <f>'Calcs-DMMY'!E$178</f>
        <v>RCV adjustment at end of period - real - DMMY</v>
      </c>
      <c r="F32" s="249"/>
      <c r="G32" s="250" t="str">
        <f>'Calcs-DMMY'!G$178</f>
        <v>£m</v>
      </c>
      <c r="H32" s="250">
        <f>'Calcs-DMMY'!H$178</f>
        <v>0</v>
      </c>
      <c r="I32" s="279"/>
      <c r="J32" s="250">
        <f>'Calcs-DMMY'!J$178</f>
        <v>0</v>
      </c>
      <c r="K32" s="250">
        <f>'Calcs-DMMY'!K$178</f>
        <v>0</v>
      </c>
      <c r="L32" s="250">
        <f>'Calcs-DMMY'!L$178</f>
        <v>0</v>
      </c>
      <c r="M32" s="250">
        <f>'Calcs-DMMY'!M$178</f>
        <v>0</v>
      </c>
      <c r="N32" s="250">
        <f>'Calcs-DMMY'!N$178</f>
        <v>0</v>
      </c>
      <c r="O32" s="250">
        <f>'Calcs-DMMY'!O$178</f>
        <v>0</v>
      </c>
      <c r="P32" s="250">
        <f>'Calcs-DMMY'!P$178</f>
        <v>0</v>
      </c>
      <c r="Q32" s="250">
        <f>'Calcs-DMMY'!Q$178</f>
        <v>0</v>
      </c>
      <c r="R32" s="250">
        <f>'Calcs-DMMY'!R$178</f>
        <v>0</v>
      </c>
    </row>
    <row r="33" spans="1:18" s="92" customFormat="1" x14ac:dyDescent="0.35">
      <c r="A33" s="164"/>
      <c r="B33" s="165"/>
      <c r="C33" s="166"/>
      <c r="D33" s="167"/>
      <c r="E33" s="30" t="str">
        <f>'Calcs-DMMY'!E$320</f>
        <v>Revenue adjustment for RCV run-off total - real - DMMY</v>
      </c>
      <c r="F33" s="249"/>
      <c r="G33" s="249" t="str">
        <f>'Calcs-DMMY'!G$320</f>
        <v>£m</v>
      </c>
      <c r="H33" s="279">
        <f>'Calcs-DMMY'!H$320</f>
        <v>0</v>
      </c>
      <c r="I33" s="279"/>
      <c r="J33" s="279">
        <f>'Calcs-DMMY'!J$320</f>
        <v>0</v>
      </c>
      <c r="K33" s="279">
        <f>'Calcs-DMMY'!K$320</f>
        <v>0</v>
      </c>
      <c r="L33" s="279">
        <f>'Calcs-DMMY'!L$320</f>
        <v>0</v>
      </c>
      <c r="M33" s="279">
        <f>'Calcs-DMMY'!M$320</f>
        <v>0</v>
      </c>
      <c r="N33" s="279">
        <f>'Calcs-DMMY'!N$320</f>
        <v>0</v>
      </c>
      <c r="O33" s="279">
        <f>'Calcs-DMMY'!O$320</f>
        <v>0</v>
      </c>
      <c r="P33" s="279">
        <f>'Calcs-DMMY'!P$320</f>
        <v>0</v>
      </c>
      <c r="Q33" s="279">
        <f>'Calcs-DMMY'!Q$320</f>
        <v>0</v>
      </c>
      <c r="R33" s="279">
        <f>'Calcs-DMMY'!R$320</f>
        <v>0</v>
      </c>
    </row>
    <row r="34" spans="1:18" s="92" customFormat="1" x14ac:dyDescent="0.35">
      <c r="A34" s="164"/>
      <c r="B34" s="165"/>
      <c r="C34" s="166"/>
      <c r="D34" s="167"/>
      <c r="E34" s="30" t="str">
        <f>'Calcs-DMMY'!E$321</f>
        <v>Revenue adjustment for return total - real - DMMY</v>
      </c>
      <c r="F34" s="249"/>
      <c r="G34" s="249" t="str">
        <f>'Calcs-DMMY'!G$321</f>
        <v>£m</v>
      </c>
      <c r="H34" s="279">
        <f>'Calcs-DMMY'!H$321</f>
        <v>0</v>
      </c>
      <c r="I34" s="279"/>
      <c r="J34" s="279">
        <f>'Calcs-DMMY'!J$321</f>
        <v>0</v>
      </c>
      <c r="K34" s="279">
        <f>'Calcs-DMMY'!K$321</f>
        <v>0</v>
      </c>
      <c r="L34" s="279">
        <f>'Calcs-DMMY'!L$321</f>
        <v>0</v>
      </c>
      <c r="M34" s="279">
        <f>'Calcs-DMMY'!M$321</f>
        <v>0</v>
      </c>
      <c r="N34" s="279">
        <f>'Calcs-DMMY'!N$321</f>
        <v>0</v>
      </c>
      <c r="O34" s="279">
        <f>'Calcs-DMMY'!O$321</f>
        <v>0</v>
      </c>
      <c r="P34" s="279">
        <f>'Calcs-DMMY'!P$321</f>
        <v>0</v>
      </c>
      <c r="Q34" s="279">
        <f>'Calcs-DMMY'!Q$321</f>
        <v>0</v>
      </c>
      <c r="R34" s="279">
        <f>'Calcs-DMMY'!R$321</f>
        <v>0</v>
      </c>
    </row>
    <row r="35" spans="1:18" s="92" customFormat="1" x14ac:dyDescent="0.35">
      <c r="A35" s="164"/>
      <c r="B35" s="165"/>
      <c r="C35" s="166"/>
      <c r="D35" s="167"/>
      <c r="E35" s="30" t="str">
        <f>'Calcs-DMMY'!E$322</f>
        <v>Revenue adjustment total - real - DMMY</v>
      </c>
      <c r="F35" s="249"/>
      <c r="G35" s="249" t="str">
        <f>'Calcs-DMMY'!G$322</f>
        <v>£m</v>
      </c>
      <c r="H35" s="279">
        <f>'Calcs-DMMY'!H$322</f>
        <v>0</v>
      </c>
      <c r="I35" s="279"/>
      <c r="J35" s="279">
        <f>'Calcs-DMMY'!J$322</f>
        <v>0</v>
      </c>
      <c r="K35" s="279">
        <f>'Calcs-DMMY'!K$322</f>
        <v>0</v>
      </c>
      <c r="L35" s="279">
        <f>'Calcs-DMMY'!L$322</f>
        <v>0</v>
      </c>
      <c r="M35" s="279">
        <f>'Calcs-DMMY'!M$322</f>
        <v>0</v>
      </c>
      <c r="N35" s="279">
        <f>'Calcs-DMMY'!N$322</f>
        <v>0</v>
      </c>
      <c r="O35" s="279">
        <f>'Calcs-DMMY'!O$322</f>
        <v>0</v>
      </c>
      <c r="P35" s="279">
        <f>'Calcs-DMMY'!P$322</f>
        <v>0</v>
      </c>
      <c r="Q35" s="279">
        <f>'Calcs-DMMY'!Q$322</f>
        <v>0</v>
      </c>
      <c r="R35" s="279">
        <f>'Calcs-DMMY'!R$322</f>
        <v>0</v>
      </c>
    </row>
    <row r="36" spans="1:18" s="92" customFormat="1" x14ac:dyDescent="0.35">
      <c r="A36" s="164"/>
      <c r="B36" s="165"/>
      <c r="C36" s="166"/>
      <c r="D36" s="167"/>
      <c r="E36" s="30"/>
      <c r="F36" s="249"/>
      <c r="G36" s="249"/>
      <c r="H36" s="279"/>
      <c r="I36" s="279"/>
      <c r="J36" s="279"/>
      <c r="K36" s="279"/>
      <c r="L36" s="279"/>
      <c r="M36" s="279"/>
      <c r="N36" s="279"/>
      <c r="O36" s="279"/>
      <c r="P36" s="279"/>
      <c r="Q36" s="279"/>
      <c r="R36" s="279"/>
    </row>
    <row r="37" spans="1:18" x14ac:dyDescent="0.4">
      <c r="A37" s="10" t="s">
        <v>120</v>
      </c>
      <c r="B37" s="1"/>
      <c r="C37" s="1"/>
      <c r="D37" s="1"/>
      <c r="E37" s="1"/>
      <c r="F37" s="1"/>
      <c r="G37" s="1"/>
      <c r="H37" s="1"/>
      <c r="I37" s="1"/>
      <c r="J37" s="1"/>
      <c r="K37" s="1"/>
      <c r="L37" s="1"/>
      <c r="M37" s="1"/>
      <c r="N37" s="1"/>
      <c r="O37" s="1"/>
      <c r="P37" s="1"/>
      <c r="Q37" s="1"/>
      <c r="R37" s="1"/>
    </row>
    <row r="39" spans="1:18" x14ac:dyDescent="0.35">
      <c r="J39" s="279"/>
      <c r="K39" s="279"/>
      <c r="L39" s="279"/>
      <c r="M39" s="279"/>
      <c r="N39" s="279"/>
      <c r="O39" s="279"/>
      <c r="P39" s="279"/>
      <c r="Q39" s="279"/>
      <c r="R39" s="279"/>
    </row>
    <row r="40" spans="1:18" x14ac:dyDescent="0.35">
      <c r="J40" s="279"/>
      <c r="K40" s="279"/>
      <c r="L40" s="279"/>
      <c r="M40" s="279"/>
      <c r="N40" s="279"/>
      <c r="O40" s="279"/>
      <c r="P40" s="279"/>
      <c r="Q40" s="279"/>
      <c r="R40" s="279"/>
    </row>
    <row r="41" spans="1:18" x14ac:dyDescent="0.35">
      <c r="J41" s="279"/>
      <c r="K41" s="279"/>
      <c r="L41" s="279"/>
      <c r="M41" s="279"/>
      <c r="N41" s="279"/>
      <c r="O41" s="279"/>
      <c r="P41" s="279"/>
      <c r="Q41" s="279"/>
      <c r="R41" s="279"/>
    </row>
  </sheetData>
  <conditionalFormatting sqref="F2">
    <cfRule type="cellIs" dxfId="13" priority="4" stopIfTrue="1" operator="notEqual">
      <formula>0</formula>
    </cfRule>
    <cfRule type="cellIs" dxfId="12" priority="5" stopIfTrue="1" operator="equal">
      <formula>""</formula>
    </cfRule>
  </conditionalFormatting>
  <conditionalFormatting sqref="J3:Z3">
    <cfRule type="cellIs" dxfId="11" priority="8" operator="equal">
      <formula>"Post-Fcst"</formula>
    </cfRule>
    <cfRule type="cellIs" dxfId="10" priority="9" operator="equal">
      <formula>"Forecast"</formula>
    </cfRule>
    <cfRule type="cellIs" dxfId="9" priority="10"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13BF0-585E-436E-B325-2AAA42FD088D}">
  <sheetPr codeName="Sheet9">
    <tabColor rgb="FFCCFFFF"/>
    <outlinePr summaryBelow="0" summaryRight="0"/>
    <pageSetUpPr fitToPage="1"/>
  </sheetPr>
  <dimension ref="A1:CA22"/>
  <sheetViews>
    <sheetView zoomScale="80" zoomScaleNormal="80" workbookViewId="0"/>
  </sheetViews>
  <sheetFormatPr defaultColWidth="0" defaultRowHeight="13.15" x14ac:dyDescent="0.35"/>
  <cols>
    <col min="1" max="1" width="1.3984375" style="5" customWidth="1"/>
    <col min="2" max="3" width="1.3984375" style="9" customWidth="1"/>
    <col min="4" max="4" width="1.3984375" style="6" customWidth="1"/>
    <col min="5" max="5" width="48" style="7" bestFit="1" customWidth="1"/>
    <col min="6" max="6" width="12.59765625" style="7" customWidth="1"/>
    <col min="7" max="8" width="11.59765625" style="7" customWidth="1"/>
    <col min="9" max="9" width="2.59765625" style="7" customWidth="1"/>
    <col min="10" max="18" width="11.59765625" style="7" customWidth="1"/>
    <col min="19" max="79" width="11.59765625" style="7" hidden="1" customWidth="1"/>
    <col min="80" max="16384" width="0" style="7" hidden="1"/>
  </cols>
  <sheetData>
    <row r="1" spans="1:26" s="122" customFormat="1" ht="25.15" x14ac:dyDescent="0.65">
      <c r="A1" s="118" t="str">
        <f ca="1" xml:space="preserve"> RIGHT(CELL("filename", $A$1), LEN(CELL("filename", $A$1)) - SEARCH("]", CELL("filename", $A$1)))</f>
        <v>Checks</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t="str">
        <f>Time!E$11</f>
        <v>Model column counter</v>
      </c>
      <c r="F5" s="5" t="s">
        <v>243</v>
      </c>
      <c r="G5" s="5" t="s">
        <v>178</v>
      </c>
      <c r="H5" s="5" t="s">
        <v>346</v>
      </c>
      <c r="I5" s="21"/>
      <c r="J5" s="21">
        <f>Time!J$11</f>
        <v>1</v>
      </c>
      <c r="K5" s="21">
        <f>Time!K$11</f>
        <v>2</v>
      </c>
      <c r="L5" s="21">
        <f>Time!L$11</f>
        <v>3</v>
      </c>
      <c r="M5" s="21">
        <f>Time!M$11</f>
        <v>4</v>
      </c>
      <c r="N5" s="21">
        <f>Time!N$11</f>
        <v>5</v>
      </c>
      <c r="O5" s="21">
        <f>Time!O$11</f>
        <v>6</v>
      </c>
      <c r="P5" s="21">
        <f>Time!P$11</f>
        <v>7</v>
      </c>
      <c r="Q5" s="21">
        <f>Time!Q$11</f>
        <v>8</v>
      </c>
      <c r="R5" s="21">
        <f>Time!R$11</f>
        <v>9</v>
      </c>
      <c r="S5" s="21"/>
      <c r="T5" s="21"/>
      <c r="U5" s="21"/>
      <c r="V5" s="21"/>
      <c r="W5" s="21"/>
      <c r="X5" s="21"/>
      <c r="Y5" s="21"/>
      <c r="Z5" s="21"/>
    </row>
    <row r="7" spans="1:26" x14ac:dyDescent="0.35">
      <c r="A7" s="5" t="s">
        <v>638</v>
      </c>
    </row>
    <row r="9" spans="1:26" x14ac:dyDescent="0.35">
      <c r="E9" s="7" t="s">
        <v>639</v>
      </c>
      <c r="F9" s="29">
        <f>SUM(F11:F20)</f>
        <v>0</v>
      </c>
      <c r="G9" s="7" t="s">
        <v>640</v>
      </c>
    </row>
    <row r="11" spans="1:26" s="12" customFormat="1" x14ac:dyDescent="0.35">
      <c r="A11" s="15"/>
      <c r="B11" s="14"/>
      <c r="C11" s="14"/>
      <c r="D11" s="13"/>
      <c r="E11" s="12" t="s">
        <v>641</v>
      </c>
      <c r="F11" s="12" t="s">
        <v>642</v>
      </c>
    </row>
    <row r="13" spans="1:26" x14ac:dyDescent="0.35">
      <c r="E13" s="7" t="str">
        <f xml:space="preserve"> Time!E$78</f>
        <v>Modelling Period Check</v>
      </c>
      <c r="F13" s="33">
        <f xml:space="preserve"> Time!F$78</f>
        <v>0</v>
      </c>
      <c r="G13" s="7" t="str">
        <f xml:space="preserve"> Time!G$78</f>
        <v>check</v>
      </c>
    </row>
    <row r="14" spans="1:26" x14ac:dyDescent="0.35">
      <c r="E14" s="7" t="str">
        <f>'Calcs-WR'!E$165 &amp; "-WR"</f>
        <v>True-up correctly calculates revenue adjustment-WR</v>
      </c>
      <c r="F14" s="33">
        <f>'Calcs-WR'!F$165</f>
        <v>0</v>
      </c>
      <c r="G14" s="7" t="str">
        <f>'Calcs-WR'!G$165</f>
        <v>check</v>
      </c>
    </row>
    <row r="15" spans="1:26" x14ac:dyDescent="0.35">
      <c r="E15" s="7" t="str">
        <f>'Calcs-WN'!E$165 &amp; "-WN"</f>
        <v>True-up correctly calculates revenue adjustment-WN</v>
      </c>
      <c r="F15" s="33">
        <f>'Calcs-WN'!F$165</f>
        <v>0</v>
      </c>
      <c r="G15" s="7" t="str">
        <f>'Calcs-WN'!G$165</f>
        <v>check</v>
      </c>
    </row>
    <row r="16" spans="1:26" x14ac:dyDescent="0.35">
      <c r="E16" s="7" t="str">
        <f>'Calcs-WWN'!E$165 &amp; "-WWN"</f>
        <v>True-up correctly calculates revenue adjustment-WWN</v>
      </c>
      <c r="F16" s="33">
        <f>'Calcs-WWN'!F$165</f>
        <v>0</v>
      </c>
      <c r="G16" s="7" t="str">
        <f>'Calcs-WWN'!G$165</f>
        <v>check</v>
      </c>
    </row>
    <row r="17" spans="1:7" x14ac:dyDescent="0.35">
      <c r="E17" s="7" t="str">
        <f>'Calcs-BR'!E$165 &amp; "-BR"</f>
        <v>True-up correctly calculates revenue adjustment-BR</v>
      </c>
      <c r="F17" s="33">
        <f>'Calcs-BR'!F$165</f>
        <v>0</v>
      </c>
      <c r="G17" s="7" t="str">
        <f>'Calcs-BR'!G$165</f>
        <v>check</v>
      </c>
    </row>
    <row r="18" spans="1:7" x14ac:dyDescent="0.35">
      <c r="E18" s="7" t="str">
        <f>'Calcs-DMMY'!E$165 &amp; "-DMMY"</f>
        <v>True-up correctly calculates revenue adjustment-DMMY</v>
      </c>
      <c r="F18" s="33">
        <f>'Calcs-DMMY'!F$165</f>
        <v>0</v>
      </c>
      <c r="G18" s="7" t="str">
        <f>'Calcs-DMMY'!G$165</f>
        <v>check</v>
      </c>
    </row>
    <row r="20" spans="1:7" s="12" customFormat="1" x14ac:dyDescent="0.35">
      <c r="A20" s="15"/>
      <c r="B20" s="14"/>
      <c r="C20" s="14"/>
      <c r="D20" s="13"/>
      <c r="E20" s="12" t="s">
        <v>641</v>
      </c>
      <c r="F20" s="12" t="s">
        <v>643</v>
      </c>
    </row>
    <row r="22" spans="1:7" s="1" customFormat="1" x14ac:dyDescent="0.4">
      <c r="A22" s="10" t="s">
        <v>120</v>
      </c>
    </row>
  </sheetData>
  <conditionalFormatting sqref="F2">
    <cfRule type="cellIs" dxfId="8" priority="12" stopIfTrue="1" operator="notEqual">
      <formula>0</formula>
    </cfRule>
    <cfRule type="cellIs" dxfId="7" priority="13" stopIfTrue="1" operator="equal">
      <formula>""</formula>
    </cfRule>
  </conditionalFormatting>
  <conditionalFormatting sqref="F9">
    <cfRule type="cellIs" dxfId="6" priority="26" stopIfTrue="1" operator="notEqual">
      <formula>0</formula>
    </cfRule>
    <cfRule type="cellIs" dxfId="5" priority="27" stopIfTrue="1" operator="equal">
      <formula>""</formula>
    </cfRule>
  </conditionalFormatting>
  <conditionalFormatting sqref="F13:F18">
    <cfRule type="cellIs" dxfId="4" priority="1" stopIfTrue="1" operator="notEqual">
      <formula>0</formula>
    </cfRule>
    <cfRule type="cellIs" dxfId="3" priority="2" stopIfTrue="1" operator="equal">
      <formula>""</formula>
    </cfRule>
  </conditionalFormatting>
  <conditionalFormatting sqref="J3:Z3">
    <cfRule type="cellIs" dxfId="2" priority="16" operator="equal">
      <formula>"Post-Fcst"</formula>
    </cfRule>
    <cfRule type="cellIs" dxfId="1" priority="17" operator="equal">
      <formula>"Forecast"</formula>
    </cfRule>
    <cfRule type="cellIs" dxfId="0" priority="18" operator="equal">
      <formula>"Pre Fcst"</formula>
    </cfRule>
  </conditionalFormatting>
  <pageMargins left="0.70866141732283472" right="0.70866141732283472" top="0.74803149606299213" bottom="0.74803149606299213" header="0.31496062992125984" footer="0.31496062992125984"/>
  <pageSetup paperSize="8" scale="74" fitToHeight="0" orientation="landscape"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DF2C4-A8B0-4177-BC24-01BD39D86704}">
  <sheetPr>
    <tabColor rgb="FF99CCFF"/>
    <pageSetUpPr fitToPage="1"/>
  </sheetPr>
  <dimension ref="A1:F19"/>
  <sheetViews>
    <sheetView zoomScale="80" zoomScaleNormal="80" workbookViewId="0"/>
  </sheetViews>
  <sheetFormatPr defaultColWidth="9" defaultRowHeight="13.5" x14ac:dyDescent="0.35"/>
  <cols>
    <col min="1" max="1" width="10.3984375" style="295" bestFit="1" customWidth="1"/>
    <col min="2" max="2" width="38.59765625" style="295" bestFit="1" customWidth="1"/>
    <col min="3" max="3" width="89.3984375" style="295" bestFit="1" customWidth="1"/>
    <col min="4" max="4" width="5" style="295" bestFit="1" customWidth="1"/>
    <col min="5" max="5" width="18.73046875" style="295" customWidth="1"/>
    <col min="6" max="6" width="15.73046875" style="295" bestFit="1" customWidth="1"/>
    <col min="7" max="16384" width="9" style="295"/>
  </cols>
  <sheetData>
    <row r="1" spans="1:6" ht="14.25" x14ac:dyDescent="0.45">
      <c r="B1"/>
      <c r="C1" s="296" t="s">
        <v>644</v>
      </c>
      <c r="D1"/>
      <c r="E1" s="296" t="s">
        <v>645</v>
      </c>
      <c r="F1"/>
    </row>
    <row r="2" spans="1:6" ht="14.25" x14ac:dyDescent="0.45">
      <c r="A2" s="297" t="s">
        <v>140</v>
      </c>
      <c r="B2" s="297" t="s">
        <v>176</v>
      </c>
      <c r="C2" s="297" t="s">
        <v>177</v>
      </c>
      <c r="D2" s="297" t="s">
        <v>178</v>
      </c>
      <c r="E2" s="297" t="s">
        <v>179</v>
      </c>
      <c r="F2" s="297" t="s">
        <v>187</v>
      </c>
    </row>
    <row r="4" spans="1:6" x14ac:dyDescent="0.35">
      <c r="B4" s="295" t="s">
        <v>646</v>
      </c>
      <c r="C4" s="295" t="s">
        <v>647</v>
      </c>
      <c r="D4" s="295" t="s">
        <v>418</v>
      </c>
      <c r="E4" s="295" t="s">
        <v>191</v>
      </c>
      <c r="F4" s="322" t="str">
        <f t="shared" ref="F4" ca="1" si="0">CONCATENATE("[…]", TEXT(NOW(),"dd/mm/yyy hh:mm:ss"))</f>
        <v>[…]04/12/2024 12:03:14</v>
      </c>
    </row>
    <row r="5" spans="1:6" s="298" customFormat="1" ht="14.25" x14ac:dyDescent="0.35">
      <c r="A5" s="295"/>
      <c r="B5" s="295" t="s">
        <v>648</v>
      </c>
      <c r="C5" s="295" t="s">
        <v>649</v>
      </c>
      <c r="D5" s="295" t="s">
        <v>418</v>
      </c>
      <c r="E5" s="295" t="s">
        <v>191</v>
      </c>
      <c r="F5" s="323" t="str">
        <f t="shared" ref="F5" ca="1" si="1">MID(CELL("filename"),SEARCH("[",CELL("filename"))+1,SEARCH("]",CELL("filename"))-SEARCH("[",CELL("filename"))-1)</f>
        <v>PR24PD17 FD RPI-CPIH wedge model - SES Water.xlsx</v>
      </c>
    </row>
    <row r="6" spans="1:6" s="298" customFormat="1" ht="14.25" x14ac:dyDescent="0.35">
      <c r="A6" s="295"/>
      <c r="B6" s="295" t="s">
        <v>650</v>
      </c>
      <c r="C6" s="295" t="s">
        <v>651</v>
      </c>
      <c r="D6" s="295" t="s">
        <v>418</v>
      </c>
      <c r="E6" s="295" t="s">
        <v>191</v>
      </c>
      <c r="F6" s="324" t="str">
        <f>F_Inputs!$E$1</f>
        <v>Run on 06 Nov 2024 12:03</v>
      </c>
    </row>
    <row r="7" spans="1:6" x14ac:dyDescent="0.35">
      <c r="B7" s="295" t="s">
        <v>652</v>
      </c>
      <c r="C7" s="295" t="s">
        <v>653</v>
      </c>
      <c r="D7" s="295" t="s">
        <v>190</v>
      </c>
      <c r="E7" s="295" t="s">
        <v>191</v>
      </c>
      <c r="F7" s="325">
        <f>IF(SUM(InpOverride!$F$4:$M$27)&gt;0,1,0)</f>
        <v>0</v>
      </c>
    </row>
    <row r="8" spans="1:6" s="298" customFormat="1" ht="14.25" x14ac:dyDescent="0.35">
      <c r="A8" s="295"/>
      <c r="B8" s="295" t="s">
        <v>654</v>
      </c>
      <c r="C8" s="295" t="s">
        <v>655</v>
      </c>
      <c r="D8" s="295" t="s">
        <v>295</v>
      </c>
      <c r="E8" s="295" t="s">
        <v>191</v>
      </c>
      <c r="F8" s="326">
        <f>Adjustments!$Q$8</f>
        <v>0.19507334236512541</v>
      </c>
    </row>
    <row r="9" spans="1:6" s="298" customFormat="1" ht="14.25" x14ac:dyDescent="0.35">
      <c r="A9" s="295"/>
      <c r="B9" s="295" t="s">
        <v>656</v>
      </c>
      <c r="C9" s="295" t="s">
        <v>657</v>
      </c>
      <c r="D9" s="295" t="s">
        <v>295</v>
      </c>
      <c r="E9" s="295" t="s">
        <v>191</v>
      </c>
      <c r="F9" s="326">
        <f>Adjustments!$Q$14</f>
        <v>3.5358966745996128</v>
      </c>
    </row>
    <row r="10" spans="1:6" x14ac:dyDescent="0.35">
      <c r="B10" s="295" t="s">
        <v>658</v>
      </c>
      <c r="C10" s="295" t="s">
        <v>659</v>
      </c>
      <c r="D10" s="295" t="s">
        <v>295</v>
      </c>
      <c r="E10" s="295" t="s">
        <v>191</v>
      </c>
      <c r="F10" s="326">
        <f>Adjustments!$Q$20</f>
        <v>0</v>
      </c>
    </row>
    <row r="11" spans="1:6" s="298" customFormat="1" ht="14.25" x14ac:dyDescent="0.35">
      <c r="A11" s="295"/>
      <c r="B11" s="295" t="s">
        <v>660</v>
      </c>
      <c r="C11" s="295" t="s">
        <v>661</v>
      </c>
      <c r="D11" s="295" t="s">
        <v>295</v>
      </c>
      <c r="E11" s="295" t="s">
        <v>191</v>
      </c>
      <c r="F11" s="326">
        <f>Adjustments!$Q$26</f>
        <v>0</v>
      </c>
    </row>
    <row r="12" spans="1:6" s="298" customFormat="1" ht="14.25" x14ac:dyDescent="0.35">
      <c r="A12" s="295"/>
      <c r="B12" s="295" t="s">
        <v>662</v>
      </c>
      <c r="C12" s="295" t="s">
        <v>663</v>
      </c>
      <c r="D12" s="295" t="s">
        <v>295</v>
      </c>
      <c r="E12" s="295" t="s">
        <v>191</v>
      </c>
      <c r="F12" s="327">
        <f>Adjustments!$Q$32</f>
        <v>0</v>
      </c>
    </row>
    <row r="13" spans="1:6" x14ac:dyDescent="0.35">
      <c r="B13" s="295" t="s">
        <v>664</v>
      </c>
      <c r="C13" s="295" t="s">
        <v>665</v>
      </c>
      <c r="D13" s="295" t="s">
        <v>295</v>
      </c>
      <c r="E13" s="295" t="s">
        <v>191</v>
      </c>
      <c r="F13" s="328"/>
    </row>
    <row r="14" spans="1:6" x14ac:dyDescent="0.35">
      <c r="B14" s="295" t="s">
        <v>666</v>
      </c>
      <c r="C14" s="295" t="s">
        <v>667</v>
      </c>
      <c r="D14" s="295" t="s">
        <v>295</v>
      </c>
      <c r="E14" s="295" t="s">
        <v>191</v>
      </c>
      <c r="F14" s="328">
        <f>Adjustments!$H$11</f>
        <v>7.4052841952171336E-2</v>
      </c>
    </row>
    <row r="15" spans="1:6" x14ac:dyDescent="0.35">
      <c r="B15" s="295" t="s">
        <v>668</v>
      </c>
      <c r="C15" s="295" t="s">
        <v>669</v>
      </c>
      <c r="D15" s="295" t="s">
        <v>295</v>
      </c>
      <c r="E15" s="295" t="s">
        <v>191</v>
      </c>
      <c r="F15" s="328">
        <f>Adjustments!$H$17</f>
        <v>1.3523862907146142</v>
      </c>
    </row>
    <row r="16" spans="1:6" x14ac:dyDescent="0.35">
      <c r="B16" s="295" t="s">
        <v>670</v>
      </c>
      <c r="C16" s="295" t="s">
        <v>671</v>
      </c>
      <c r="D16" s="295" t="s">
        <v>295</v>
      </c>
      <c r="E16" s="295" t="s">
        <v>191</v>
      </c>
      <c r="F16" s="328">
        <f>Adjustments!$H$23</f>
        <v>0</v>
      </c>
    </row>
    <row r="17" spans="2:6" x14ac:dyDescent="0.35">
      <c r="B17" s="295" t="s">
        <v>672</v>
      </c>
      <c r="C17" s="295" t="s">
        <v>673</v>
      </c>
      <c r="D17" s="295" t="s">
        <v>295</v>
      </c>
      <c r="E17" s="295" t="s">
        <v>191</v>
      </c>
      <c r="F17" s="328">
        <f>Adjustments!$H$29</f>
        <v>0</v>
      </c>
    </row>
    <row r="18" spans="2:6" x14ac:dyDescent="0.35">
      <c r="B18" s="295" t="s">
        <v>674</v>
      </c>
      <c r="C18" s="295" t="s">
        <v>675</v>
      </c>
      <c r="D18" s="295" t="s">
        <v>295</v>
      </c>
      <c r="E18" s="295" t="s">
        <v>191</v>
      </c>
      <c r="F18" s="328">
        <f>Adjustments!$H$35</f>
        <v>0</v>
      </c>
    </row>
    <row r="19" spans="2:6" x14ac:dyDescent="0.35">
      <c r="B19" s="295" t="s">
        <v>676</v>
      </c>
      <c r="C19" s="295" t="s">
        <v>677</v>
      </c>
      <c r="D19" s="295" t="s">
        <v>295</v>
      </c>
      <c r="E19" s="295" t="s">
        <v>191</v>
      </c>
      <c r="F19" s="328"/>
    </row>
  </sheetData>
  <phoneticPr fontId="50" type="noConversion"/>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5FC7C-B190-4532-B536-9D256261FB5D}">
  <sheetPr codeName="Sheet3">
    <pageSetUpPr fitToPage="1"/>
  </sheetPr>
  <dimension ref="A1:K148"/>
  <sheetViews>
    <sheetView zoomScale="80" zoomScaleNormal="80" workbookViewId="0"/>
  </sheetViews>
  <sheetFormatPr defaultColWidth="0" defaultRowHeight="12.75" zeroHeight="1" x14ac:dyDescent="0.35"/>
  <cols>
    <col min="1" max="1" width="2.59765625" customWidth="1"/>
    <col min="2" max="2" width="36.59765625" bestFit="1" customWidth="1"/>
    <col min="3" max="3" width="3.3984375" customWidth="1"/>
    <col min="4" max="4" width="54.86328125" customWidth="1"/>
    <col min="5" max="5" width="3.1328125" customWidth="1"/>
    <col min="6" max="6" width="40.59765625" customWidth="1"/>
    <col min="7" max="7" width="3.1328125" customWidth="1"/>
    <col min="8" max="8" width="40.59765625" customWidth="1"/>
    <col min="9" max="9" width="27.86328125" customWidth="1"/>
    <col min="10" max="10" width="63.1328125" hidden="1" customWidth="1"/>
    <col min="11" max="16384" width="9.1328125" hidden="1"/>
  </cols>
  <sheetData>
    <row r="1" spans="1:11" s="123" customFormat="1" ht="25.15" x14ac:dyDescent="0.65">
      <c r="A1" s="118" t="str">
        <f ca="1" xml:space="preserve"> RIGHT(CELL("filename", $A$1), LEN(CELL("filename", $A$1)) - SEARCH("]", CELL("filename", $A$1)))</f>
        <v>ToC</v>
      </c>
      <c r="B1" s="122"/>
      <c r="C1" s="122"/>
      <c r="D1" s="122"/>
      <c r="E1" s="122"/>
      <c r="F1" s="122"/>
      <c r="G1" s="122"/>
      <c r="H1" s="122"/>
      <c r="I1" s="122"/>
      <c r="J1" s="122"/>
      <c r="K1" s="122"/>
    </row>
    <row r="2" spans="1:11" x14ac:dyDescent="0.35"/>
    <row r="3" spans="1:11" x14ac:dyDescent="0.35">
      <c r="B3" t="s">
        <v>121</v>
      </c>
      <c r="D3" t="s">
        <v>122</v>
      </c>
      <c r="F3" t="s">
        <v>123</v>
      </c>
      <c r="H3" t="s">
        <v>124</v>
      </c>
    </row>
    <row r="4" spans="1:11" x14ac:dyDescent="0.35"/>
    <row r="5" spans="1:11" x14ac:dyDescent="0.35">
      <c r="B5" s="104" t="str">
        <f ca="1">Cover!$A$1</f>
        <v>Cover</v>
      </c>
      <c r="D5" s="104" t="str">
        <f ca="1">Time!A$1</f>
        <v>Time</v>
      </c>
      <c r="F5" s="264" t="str">
        <f ca="1">Adjustments!$A$1</f>
        <v>Adjustments</v>
      </c>
      <c r="H5" s="105" t="str">
        <f ca="1">Checks!$A$1</f>
        <v>Checks</v>
      </c>
    </row>
    <row r="6" spans="1:11" x14ac:dyDescent="0.35">
      <c r="B6" t="s">
        <v>125</v>
      </c>
      <c r="D6" t="s">
        <v>126</v>
      </c>
      <c r="F6" t="s">
        <v>127</v>
      </c>
      <c r="H6" t="s">
        <v>109</v>
      </c>
    </row>
    <row r="7" spans="1:11" x14ac:dyDescent="0.35">
      <c r="D7" s="37"/>
    </row>
    <row r="8" spans="1:11" x14ac:dyDescent="0.35">
      <c r="B8" s="104" t="str">
        <f ca="1">'Style Guide'!$A$1</f>
        <v>Style Guide</v>
      </c>
      <c r="D8" s="104" t="str">
        <f ca="1">Index!$A$1</f>
        <v>Index</v>
      </c>
    </row>
    <row r="9" spans="1:11" x14ac:dyDescent="0.35">
      <c r="B9" t="s">
        <v>128</v>
      </c>
      <c r="D9" t="s">
        <v>129</v>
      </c>
    </row>
    <row r="10" spans="1:11" x14ac:dyDescent="0.35"/>
    <row r="11" spans="1:11" x14ac:dyDescent="0.35">
      <c r="B11" s="106" t="str">
        <f ca="1">$A$1</f>
        <v>ToC</v>
      </c>
      <c r="D11" s="104" t="str">
        <f ca="1">'Calcs-WR'!$A$1</f>
        <v>Calcs-WR</v>
      </c>
    </row>
    <row r="12" spans="1:11" x14ac:dyDescent="0.35">
      <c r="B12" t="s">
        <v>130</v>
      </c>
      <c r="D12" t="s">
        <v>131</v>
      </c>
    </row>
    <row r="13" spans="1:11" x14ac:dyDescent="0.35"/>
    <row r="14" spans="1:11" x14ac:dyDescent="0.35">
      <c r="B14" s="306" t="s">
        <v>132</v>
      </c>
      <c r="D14" s="104" t="str">
        <f ca="1">'Calcs-WN'!$A$1</f>
        <v>Calcs-WN</v>
      </c>
    </row>
    <row r="15" spans="1:11" x14ac:dyDescent="0.35">
      <c r="B15" s="305" t="s">
        <v>133</v>
      </c>
      <c r="D15" t="s">
        <v>134</v>
      </c>
    </row>
    <row r="16" spans="1:11" x14ac:dyDescent="0.35"/>
    <row r="17" spans="1:4" x14ac:dyDescent="0.35">
      <c r="B17" s="103" t="str">
        <f ca="1">InpR!$A$1</f>
        <v>InpR</v>
      </c>
      <c r="D17" s="104" t="str">
        <f ca="1">'Calcs-WWN'!$A$1</f>
        <v>Calcs-WWN</v>
      </c>
    </row>
    <row r="18" spans="1:4" x14ac:dyDescent="0.35">
      <c r="B18" t="s">
        <v>135</v>
      </c>
      <c r="D18" t="s">
        <v>136</v>
      </c>
    </row>
    <row r="19" spans="1:4" x14ac:dyDescent="0.35"/>
    <row r="20" spans="1:4" x14ac:dyDescent="0.35">
      <c r="D20" s="104" t="str">
        <f ca="1">'Calcs-BR'!$A$1</f>
        <v>Calcs-BR</v>
      </c>
    </row>
    <row r="21" spans="1:4" x14ac:dyDescent="0.35">
      <c r="D21" t="s">
        <v>137</v>
      </c>
    </row>
    <row r="22" spans="1:4" x14ac:dyDescent="0.35"/>
    <row r="23" spans="1:4" x14ac:dyDescent="0.35">
      <c r="D23" s="104" t="str">
        <f ca="1">'Calcs-DMMY'!$A$1</f>
        <v>Calcs-DMMY</v>
      </c>
    </row>
    <row r="24" spans="1:4" x14ac:dyDescent="0.35">
      <c r="D24" t="s">
        <v>138</v>
      </c>
    </row>
    <row r="25" spans="1:4" x14ac:dyDescent="0.35"/>
    <row r="26" spans="1:4" x14ac:dyDescent="0.35"/>
    <row r="27" spans="1:4" x14ac:dyDescent="0.35"/>
    <row r="28" spans="1:4" x14ac:dyDescent="0.35"/>
    <row r="29" spans="1:4" s="1" customFormat="1" ht="13.15" x14ac:dyDescent="0.4">
      <c r="A29" s="10" t="s">
        <v>120</v>
      </c>
    </row>
    <row r="30" spans="1:4" x14ac:dyDescent="0.35"/>
    <row r="79" spans="2:2" x14ac:dyDescent="0.35">
      <c r="B79" s="313"/>
    </row>
    <row r="80" spans="2:2"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sheetData>
  <pageMargins left="0.70866141732283472" right="0.70866141732283472" top="0.74803149606299213" bottom="0.74803149606299213" header="0.31496062992125984" footer="0.31496062992125984"/>
  <pageSetup paperSize="8" scale="92"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F36F-1B28-4BA9-B4E5-9B6562BAA18E}">
  <sheetPr>
    <tabColor theme="5"/>
    <pageSetUpPr fitToPage="1"/>
  </sheetPr>
  <dimension ref="A1:B23"/>
  <sheetViews>
    <sheetView zoomScale="80" zoomScaleNormal="80" workbookViewId="0"/>
  </sheetViews>
  <sheetFormatPr defaultRowHeight="12.75" x14ac:dyDescent="0.35"/>
  <cols>
    <col min="1" max="1" width="18.73046875" bestFit="1" customWidth="1"/>
    <col min="2" max="2" width="16.86328125" bestFit="1" customWidth="1"/>
  </cols>
  <sheetData>
    <row r="1" spans="1:2" s="123" customFormat="1" ht="25.15" x14ac:dyDescent="0.65">
      <c r="A1" s="118" t="str">
        <f ca="1" xml:space="preserve"> RIGHT(CELL("filename", $A$1), LEN(CELL("filename", $A$1)) - SEARCH("]", CELL("filename", $A$1)))</f>
        <v>Validation</v>
      </c>
      <c r="B1" s="122"/>
    </row>
    <row r="2" spans="1:2" x14ac:dyDescent="0.35">
      <c r="A2" s="307"/>
      <c r="B2" s="307"/>
    </row>
    <row r="3" spans="1:2" x14ac:dyDescent="0.35">
      <c r="A3" s="308" t="s">
        <v>139</v>
      </c>
      <c r="B3" s="308" t="s">
        <v>140</v>
      </c>
    </row>
    <row r="4" spans="1:2" x14ac:dyDescent="0.35">
      <c r="A4" s="309" t="s">
        <v>141</v>
      </c>
      <c r="B4" s="310" t="s">
        <v>141</v>
      </c>
    </row>
    <row r="5" spans="1:2" x14ac:dyDescent="0.35">
      <c r="A5" s="309" t="s">
        <v>142</v>
      </c>
      <c r="B5" s="309" t="s">
        <v>143</v>
      </c>
    </row>
    <row r="6" spans="1:2" x14ac:dyDescent="0.35">
      <c r="A6" s="309" t="s">
        <v>144</v>
      </c>
      <c r="B6" s="309" t="s">
        <v>145</v>
      </c>
    </row>
    <row r="7" spans="1:2" x14ac:dyDescent="0.35">
      <c r="A7" s="309" t="s">
        <v>146</v>
      </c>
      <c r="B7" s="309" t="s">
        <v>147</v>
      </c>
    </row>
    <row r="8" spans="1:2" x14ac:dyDescent="0.35">
      <c r="A8" s="309" t="s">
        <v>148</v>
      </c>
      <c r="B8" s="309" t="s">
        <v>149</v>
      </c>
    </row>
    <row r="9" spans="1:2" x14ac:dyDescent="0.35">
      <c r="A9" s="309" t="s">
        <v>150</v>
      </c>
      <c r="B9" s="309" t="s">
        <v>151</v>
      </c>
    </row>
    <row r="10" spans="1:2" x14ac:dyDescent="0.35">
      <c r="A10" s="309" t="s">
        <v>152</v>
      </c>
      <c r="B10" s="309" t="s">
        <v>153</v>
      </c>
    </row>
    <row r="11" spans="1:2" x14ac:dyDescent="0.35">
      <c r="A11" s="309" t="s">
        <v>154</v>
      </c>
      <c r="B11" s="309" t="s">
        <v>155</v>
      </c>
    </row>
    <row r="12" spans="1:2" x14ac:dyDescent="0.35">
      <c r="A12" s="309" t="s">
        <v>156</v>
      </c>
      <c r="B12" s="309" t="s">
        <v>157</v>
      </c>
    </row>
    <row r="13" spans="1:2" x14ac:dyDescent="0.35">
      <c r="A13" s="309" t="s">
        <v>158</v>
      </c>
      <c r="B13" s="309" t="s">
        <v>159</v>
      </c>
    </row>
    <row r="14" spans="1:2" x14ac:dyDescent="0.35">
      <c r="A14" s="309" t="s">
        <v>160</v>
      </c>
      <c r="B14" s="309" t="s">
        <v>161</v>
      </c>
    </row>
    <row r="15" spans="1:2" x14ac:dyDescent="0.35">
      <c r="A15" s="309" t="s">
        <v>162</v>
      </c>
      <c r="B15" s="309" t="s">
        <v>163</v>
      </c>
    </row>
    <row r="16" spans="1:2" x14ac:dyDescent="0.35">
      <c r="A16" s="309" t="s">
        <v>164</v>
      </c>
      <c r="B16" s="309" t="s">
        <v>165</v>
      </c>
    </row>
    <row r="17" spans="1:2" x14ac:dyDescent="0.35">
      <c r="A17" s="309" t="s">
        <v>166</v>
      </c>
      <c r="B17" s="309" t="s">
        <v>167</v>
      </c>
    </row>
    <row r="18" spans="1:2" x14ac:dyDescent="0.35">
      <c r="A18" s="309" t="s">
        <v>168</v>
      </c>
      <c r="B18" s="309" t="s">
        <v>169</v>
      </c>
    </row>
    <row r="19" spans="1:2" x14ac:dyDescent="0.35">
      <c r="A19" s="309" t="s">
        <v>170</v>
      </c>
      <c r="B19" s="309" t="s">
        <v>171</v>
      </c>
    </row>
    <row r="20" spans="1:2" x14ac:dyDescent="0.35">
      <c r="A20" s="309" t="s">
        <v>172</v>
      </c>
      <c r="B20" s="309" t="s">
        <v>173</v>
      </c>
    </row>
    <row r="21" spans="1:2" x14ac:dyDescent="0.35">
      <c r="A21" s="309" t="s">
        <v>174</v>
      </c>
      <c r="B21" s="309" t="s">
        <v>175</v>
      </c>
    </row>
    <row r="22" spans="1:2" x14ac:dyDescent="0.35">
      <c r="A22" s="307"/>
      <c r="B22" s="307"/>
    </row>
    <row r="23" spans="1:2" ht="13.9" x14ac:dyDescent="0.35">
      <c r="A23" s="311"/>
      <c r="B23" s="312"/>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F246-1F82-4444-B1F0-F47E8A501B76}">
  <dimension ref="A1:M27"/>
  <sheetViews>
    <sheetView zoomScale="80" zoomScaleNormal="80" workbookViewId="0"/>
  </sheetViews>
  <sheetFormatPr defaultRowHeight="12.75" x14ac:dyDescent="0.35"/>
  <sheetData>
    <row r="1" spans="1:13" ht="14.25" x14ac:dyDescent="0.45">
      <c r="C1" s="360" t="s">
        <v>0</v>
      </c>
      <c r="E1" s="360" t="s">
        <v>678</v>
      </c>
    </row>
    <row r="2" spans="1:13" ht="14.25" x14ac:dyDescent="0.45">
      <c r="A2" s="359" t="s">
        <v>140</v>
      </c>
      <c r="B2" s="359" t="s">
        <v>176</v>
      </c>
      <c r="C2" s="359" t="s">
        <v>177</v>
      </c>
      <c r="D2" s="359" t="s">
        <v>178</v>
      </c>
      <c r="E2" s="359" t="s">
        <v>179</v>
      </c>
      <c r="F2" s="359" t="s">
        <v>180</v>
      </c>
      <c r="G2" s="359" t="s">
        <v>181</v>
      </c>
      <c r="H2" s="359" t="s">
        <v>182</v>
      </c>
      <c r="I2" s="359" t="s">
        <v>183</v>
      </c>
      <c r="J2" s="359" t="s">
        <v>184</v>
      </c>
      <c r="K2" s="359" t="s">
        <v>185</v>
      </c>
      <c r="L2" s="359" t="s">
        <v>186</v>
      </c>
      <c r="M2" s="359" t="s">
        <v>187</v>
      </c>
    </row>
    <row r="4" spans="1:13" x14ac:dyDescent="0.35">
      <c r="A4" t="s">
        <v>171</v>
      </c>
      <c r="B4" t="s">
        <v>188</v>
      </c>
      <c r="C4" t="s">
        <v>189</v>
      </c>
      <c r="D4" t="s">
        <v>190</v>
      </c>
      <c r="E4" t="s">
        <v>191</v>
      </c>
      <c r="F4" s="314">
        <v>270.60000000000002</v>
      </c>
      <c r="G4" s="314">
        <v>279.7</v>
      </c>
      <c r="H4" s="314">
        <v>288.2</v>
      </c>
      <c r="I4" s="314">
        <v>292.60000000000002</v>
      </c>
      <c r="J4" s="314">
        <v>301.10000000000002</v>
      </c>
      <c r="K4" s="314">
        <v>334.6</v>
      </c>
      <c r="L4" s="314">
        <v>372.8</v>
      </c>
      <c r="M4" s="314">
        <v>385</v>
      </c>
    </row>
    <row r="5" spans="1:13" x14ac:dyDescent="0.35">
      <c r="A5" t="s">
        <v>171</v>
      </c>
      <c r="B5" t="s">
        <v>192</v>
      </c>
      <c r="C5" t="s">
        <v>193</v>
      </c>
      <c r="D5" t="s">
        <v>190</v>
      </c>
      <c r="E5" t="s">
        <v>191</v>
      </c>
      <c r="F5" s="314">
        <v>271.7</v>
      </c>
      <c r="G5" s="314">
        <v>280.7</v>
      </c>
      <c r="H5" s="314">
        <v>289.2</v>
      </c>
      <c r="I5" s="314">
        <v>292.2</v>
      </c>
      <c r="J5" s="314">
        <v>301.89999999999998</v>
      </c>
      <c r="K5" s="314">
        <v>337.1</v>
      </c>
      <c r="L5" s="314">
        <v>375.3</v>
      </c>
      <c r="M5" s="314">
        <v>386.4</v>
      </c>
    </row>
    <row r="6" spans="1:13" x14ac:dyDescent="0.35">
      <c r="A6" t="s">
        <v>171</v>
      </c>
      <c r="B6" t="s">
        <v>194</v>
      </c>
      <c r="C6" t="s">
        <v>195</v>
      </c>
      <c r="D6" t="s">
        <v>190</v>
      </c>
      <c r="E6" t="s">
        <v>191</v>
      </c>
      <c r="F6" s="314">
        <v>272.3</v>
      </c>
      <c r="G6" s="314">
        <v>281.5</v>
      </c>
      <c r="H6" s="314">
        <v>289.60000000000002</v>
      </c>
      <c r="I6" s="314">
        <v>292.7</v>
      </c>
      <c r="J6" s="314">
        <v>304</v>
      </c>
      <c r="K6" s="314">
        <v>340</v>
      </c>
      <c r="L6" s="314">
        <v>376.4</v>
      </c>
      <c r="M6" s="314">
        <v>387.3</v>
      </c>
    </row>
    <row r="7" spans="1:13" x14ac:dyDescent="0.35">
      <c r="A7" t="s">
        <v>171</v>
      </c>
      <c r="B7" t="s">
        <v>196</v>
      </c>
      <c r="C7" t="s">
        <v>197</v>
      </c>
      <c r="D7" t="s">
        <v>190</v>
      </c>
      <c r="E7" t="s">
        <v>191</v>
      </c>
      <c r="F7" s="314">
        <v>272.89999999999998</v>
      </c>
      <c r="G7" s="314">
        <v>281.7</v>
      </c>
      <c r="H7" s="314">
        <v>289.5</v>
      </c>
      <c r="I7" s="314">
        <v>294.2</v>
      </c>
      <c r="J7" s="314">
        <v>305.5</v>
      </c>
      <c r="K7" s="314">
        <v>343.2</v>
      </c>
      <c r="L7" s="314">
        <v>374.2</v>
      </c>
      <c r="M7" s="314">
        <v>387.5</v>
      </c>
    </row>
    <row r="8" spans="1:13" x14ac:dyDescent="0.35">
      <c r="A8" t="s">
        <v>171</v>
      </c>
      <c r="B8" t="s">
        <v>198</v>
      </c>
      <c r="C8" t="s">
        <v>199</v>
      </c>
      <c r="D8" t="s">
        <v>190</v>
      </c>
      <c r="E8" t="s">
        <v>191</v>
      </c>
      <c r="F8" s="314">
        <v>274.7</v>
      </c>
      <c r="G8" s="314">
        <v>284.2</v>
      </c>
      <c r="H8" s="314">
        <v>291.7</v>
      </c>
      <c r="I8" s="314">
        <v>293.3</v>
      </c>
      <c r="J8" s="314">
        <v>307.39999999999998</v>
      </c>
      <c r="K8" s="314">
        <v>345.2</v>
      </c>
      <c r="L8" s="314">
        <v>376.6</v>
      </c>
      <c r="M8" s="314">
        <v>389.9</v>
      </c>
    </row>
    <row r="9" spans="1:13" x14ac:dyDescent="0.35">
      <c r="A9" t="s">
        <v>171</v>
      </c>
      <c r="B9" t="s">
        <v>200</v>
      </c>
      <c r="C9" t="s">
        <v>201</v>
      </c>
      <c r="D9" t="s">
        <v>190</v>
      </c>
      <c r="E9" t="s">
        <v>191</v>
      </c>
      <c r="F9" s="314">
        <v>275.10000000000002</v>
      </c>
      <c r="G9" s="314">
        <v>284.10000000000002</v>
      </c>
      <c r="H9" s="314">
        <v>291</v>
      </c>
      <c r="I9" s="314">
        <v>294.3</v>
      </c>
      <c r="J9" s="314">
        <v>308.60000000000002</v>
      </c>
      <c r="K9" s="314">
        <v>347.6</v>
      </c>
      <c r="L9" s="314">
        <v>378.4</v>
      </c>
      <c r="M9" s="314">
        <v>391.05083251793508</v>
      </c>
    </row>
    <row r="10" spans="1:13" x14ac:dyDescent="0.35">
      <c r="A10" t="s">
        <v>171</v>
      </c>
      <c r="B10" t="s">
        <v>202</v>
      </c>
      <c r="C10" t="s">
        <v>203</v>
      </c>
      <c r="D10" t="s">
        <v>190</v>
      </c>
      <c r="E10" t="s">
        <v>191</v>
      </c>
      <c r="F10" s="314">
        <v>275.3</v>
      </c>
      <c r="G10" s="314">
        <v>284.5</v>
      </c>
      <c r="H10" s="314">
        <v>290.39999999999998</v>
      </c>
      <c r="I10" s="314">
        <v>294.3</v>
      </c>
      <c r="J10" s="314">
        <v>312</v>
      </c>
      <c r="K10" s="314">
        <v>356.2</v>
      </c>
      <c r="L10" s="314">
        <v>377.8</v>
      </c>
      <c r="M10" s="314">
        <v>392.20506184398596</v>
      </c>
    </row>
    <row r="11" spans="1:13" x14ac:dyDescent="0.35">
      <c r="A11" t="s">
        <v>171</v>
      </c>
      <c r="B11" t="s">
        <v>204</v>
      </c>
      <c r="C11" t="s">
        <v>205</v>
      </c>
      <c r="D11" t="s">
        <v>190</v>
      </c>
      <c r="E11" t="s">
        <v>191</v>
      </c>
      <c r="F11" s="314">
        <v>275.8</v>
      </c>
      <c r="G11" s="314">
        <v>284.60000000000002</v>
      </c>
      <c r="H11" s="314">
        <v>291</v>
      </c>
      <c r="I11" s="314">
        <v>293.5</v>
      </c>
      <c r="J11" s="314">
        <v>314.3</v>
      </c>
      <c r="K11" s="314">
        <v>358.3</v>
      </c>
      <c r="L11" s="314">
        <v>377.3</v>
      </c>
      <c r="M11" s="314">
        <v>393.36269800420348</v>
      </c>
    </row>
    <row r="12" spans="1:13" x14ac:dyDescent="0.35">
      <c r="A12" t="s">
        <v>171</v>
      </c>
      <c r="B12" t="s">
        <v>206</v>
      </c>
      <c r="C12" t="s">
        <v>207</v>
      </c>
      <c r="D12" t="s">
        <v>190</v>
      </c>
      <c r="E12" t="s">
        <v>191</v>
      </c>
      <c r="F12" s="314">
        <v>278.10000000000002</v>
      </c>
      <c r="G12" s="314">
        <v>285.60000000000002</v>
      </c>
      <c r="H12" s="314">
        <v>291.89999999999998</v>
      </c>
      <c r="I12" s="314">
        <v>295.39999999999998</v>
      </c>
      <c r="J12" s="314">
        <v>317.7</v>
      </c>
      <c r="K12" s="314">
        <v>360.4</v>
      </c>
      <c r="L12" s="314">
        <v>379</v>
      </c>
      <c r="M12" s="314">
        <v>394.52375105423147</v>
      </c>
    </row>
    <row r="13" spans="1:13" x14ac:dyDescent="0.35">
      <c r="A13" t="s">
        <v>171</v>
      </c>
      <c r="B13" t="s">
        <v>208</v>
      </c>
      <c r="C13" t="s">
        <v>209</v>
      </c>
      <c r="D13" t="s">
        <v>190</v>
      </c>
      <c r="E13" t="s">
        <v>191</v>
      </c>
      <c r="F13" s="314">
        <v>276</v>
      </c>
      <c r="G13" s="314">
        <v>283</v>
      </c>
      <c r="H13" s="314">
        <v>290.60000000000002</v>
      </c>
      <c r="I13" s="314">
        <v>294.60000000000002</v>
      </c>
      <c r="J13" s="314">
        <v>317.7</v>
      </c>
      <c r="K13" s="314">
        <v>360.3</v>
      </c>
      <c r="L13" s="314">
        <v>378</v>
      </c>
      <c r="M13" s="314">
        <v>395.46474068924954</v>
      </c>
    </row>
    <row r="14" spans="1:13" x14ac:dyDescent="0.35">
      <c r="A14" t="s">
        <v>171</v>
      </c>
      <c r="B14" t="s">
        <v>210</v>
      </c>
      <c r="C14" t="s">
        <v>211</v>
      </c>
      <c r="D14" t="s">
        <v>190</v>
      </c>
      <c r="E14" t="s">
        <v>191</v>
      </c>
      <c r="F14" s="314">
        <v>278.10000000000002</v>
      </c>
      <c r="G14" s="314">
        <v>285</v>
      </c>
      <c r="H14" s="314">
        <v>292</v>
      </c>
      <c r="I14" s="314">
        <v>296</v>
      </c>
      <c r="J14" s="314">
        <v>320.2</v>
      </c>
      <c r="K14" s="314">
        <v>364.5</v>
      </c>
      <c r="L14" s="314">
        <v>381</v>
      </c>
      <c r="M14" s="314">
        <v>396.40797470496926</v>
      </c>
    </row>
    <row r="15" spans="1:13" x14ac:dyDescent="0.35">
      <c r="A15" t="s">
        <v>171</v>
      </c>
      <c r="B15" t="s">
        <v>212</v>
      </c>
      <c r="C15" t="s">
        <v>213</v>
      </c>
      <c r="D15" t="s">
        <v>190</v>
      </c>
      <c r="E15" t="s">
        <v>191</v>
      </c>
      <c r="F15" s="314">
        <v>278.3</v>
      </c>
      <c r="G15" s="314">
        <v>285.10000000000002</v>
      </c>
      <c r="H15" s="314">
        <v>292.60000000000002</v>
      </c>
      <c r="I15" s="314">
        <v>296.89999999999998</v>
      </c>
      <c r="J15" s="314">
        <v>323.5</v>
      </c>
      <c r="K15" s="314">
        <v>367.2</v>
      </c>
      <c r="L15" s="314">
        <v>383</v>
      </c>
      <c r="M15" s="314">
        <v>397.35345845452588</v>
      </c>
    </row>
    <row r="16" spans="1:13" x14ac:dyDescent="0.35">
      <c r="A16" t="s">
        <v>171</v>
      </c>
      <c r="B16" t="s">
        <v>214</v>
      </c>
      <c r="C16" t="s">
        <v>215</v>
      </c>
      <c r="D16" t="s">
        <v>190</v>
      </c>
      <c r="E16" t="s">
        <v>191</v>
      </c>
      <c r="F16" s="314">
        <v>103.2</v>
      </c>
      <c r="G16" s="314">
        <v>105.5</v>
      </c>
      <c r="H16" s="314">
        <v>107.6</v>
      </c>
      <c r="I16" s="314">
        <v>108.6</v>
      </c>
      <c r="J16" s="314">
        <v>110.4</v>
      </c>
      <c r="K16" s="314">
        <v>119</v>
      </c>
      <c r="L16" s="314">
        <v>128.30000000000001</v>
      </c>
      <c r="M16" s="314">
        <v>132.19999999999999</v>
      </c>
    </row>
    <row r="17" spans="1:13" x14ac:dyDescent="0.35">
      <c r="A17" t="s">
        <v>171</v>
      </c>
      <c r="B17" t="s">
        <v>216</v>
      </c>
      <c r="C17" t="s">
        <v>217</v>
      </c>
      <c r="D17" t="s">
        <v>190</v>
      </c>
      <c r="E17" t="s">
        <v>191</v>
      </c>
      <c r="F17" s="314">
        <v>103.5</v>
      </c>
      <c r="G17" s="314">
        <v>105.9</v>
      </c>
      <c r="H17" s="314">
        <v>107.9</v>
      </c>
      <c r="I17" s="314">
        <v>108.6</v>
      </c>
      <c r="J17" s="314">
        <v>111</v>
      </c>
      <c r="K17" s="314">
        <v>119.7</v>
      </c>
      <c r="L17" s="314">
        <v>129.1</v>
      </c>
      <c r="M17" s="314">
        <v>132.69999999999999</v>
      </c>
    </row>
    <row r="18" spans="1:13" x14ac:dyDescent="0.35">
      <c r="A18" t="s">
        <v>171</v>
      </c>
      <c r="B18" t="s">
        <v>218</v>
      </c>
      <c r="C18" t="s">
        <v>219</v>
      </c>
      <c r="D18" t="s">
        <v>190</v>
      </c>
      <c r="E18" t="s">
        <v>191</v>
      </c>
      <c r="F18" s="314">
        <v>103.5</v>
      </c>
      <c r="G18" s="314">
        <v>105.9</v>
      </c>
      <c r="H18" s="314">
        <v>107.9</v>
      </c>
      <c r="I18" s="314">
        <v>108.8</v>
      </c>
      <c r="J18" s="314">
        <v>111.4</v>
      </c>
      <c r="K18" s="314">
        <v>120.5</v>
      </c>
      <c r="L18" s="314">
        <v>129.4</v>
      </c>
      <c r="M18" s="314">
        <v>133</v>
      </c>
    </row>
    <row r="19" spans="1:13" x14ac:dyDescent="0.35">
      <c r="A19" t="s">
        <v>171</v>
      </c>
      <c r="B19" t="s">
        <v>220</v>
      </c>
      <c r="C19" t="s">
        <v>221</v>
      </c>
      <c r="D19" t="s">
        <v>190</v>
      </c>
      <c r="E19" t="s">
        <v>191</v>
      </c>
      <c r="F19" s="314">
        <v>103.5</v>
      </c>
      <c r="G19" s="314">
        <v>105.9</v>
      </c>
      <c r="H19" s="314">
        <v>108</v>
      </c>
      <c r="I19" s="314">
        <v>109.2</v>
      </c>
      <c r="J19" s="314">
        <v>111.4</v>
      </c>
      <c r="K19" s="314">
        <v>121.2</v>
      </c>
      <c r="L19" s="314">
        <v>129</v>
      </c>
      <c r="M19" s="314">
        <v>132.9</v>
      </c>
    </row>
    <row r="20" spans="1:13" x14ac:dyDescent="0.35">
      <c r="A20" t="s">
        <v>171</v>
      </c>
      <c r="B20" t="s">
        <v>222</v>
      </c>
      <c r="C20" t="s">
        <v>223</v>
      </c>
      <c r="D20" t="s">
        <v>190</v>
      </c>
      <c r="E20" t="s">
        <v>191</v>
      </c>
      <c r="F20" s="314">
        <v>104</v>
      </c>
      <c r="G20" s="314">
        <v>106.5</v>
      </c>
      <c r="H20" s="314">
        <v>108.3</v>
      </c>
      <c r="I20" s="314">
        <v>108.8</v>
      </c>
      <c r="J20" s="314">
        <v>112.1</v>
      </c>
      <c r="K20" s="314">
        <v>121.8</v>
      </c>
      <c r="L20" s="314">
        <v>129.4</v>
      </c>
      <c r="M20" s="314">
        <v>133.4</v>
      </c>
    </row>
    <row r="21" spans="1:13" x14ac:dyDescent="0.35">
      <c r="A21" t="s">
        <v>171</v>
      </c>
      <c r="B21" t="s">
        <v>224</v>
      </c>
      <c r="C21" t="s">
        <v>225</v>
      </c>
      <c r="D21" t="s">
        <v>190</v>
      </c>
      <c r="E21" t="s">
        <v>191</v>
      </c>
      <c r="F21" s="314">
        <v>104.3</v>
      </c>
      <c r="G21" s="314">
        <v>106.6</v>
      </c>
      <c r="H21" s="314">
        <v>108.4</v>
      </c>
      <c r="I21" s="314">
        <v>109.2</v>
      </c>
      <c r="J21" s="314">
        <v>112.4</v>
      </c>
      <c r="K21" s="314">
        <v>122.3</v>
      </c>
      <c r="L21" s="314">
        <v>130.1</v>
      </c>
      <c r="M21" s="314">
        <v>133.6856451702761</v>
      </c>
    </row>
    <row r="22" spans="1:13" x14ac:dyDescent="0.35">
      <c r="A22" t="s">
        <v>171</v>
      </c>
      <c r="B22" t="s">
        <v>226</v>
      </c>
      <c r="C22" t="s">
        <v>227</v>
      </c>
      <c r="D22" t="s">
        <v>190</v>
      </c>
      <c r="E22" t="s">
        <v>191</v>
      </c>
      <c r="F22" s="314">
        <v>104.4</v>
      </c>
      <c r="G22" s="314">
        <v>106.7</v>
      </c>
      <c r="H22" s="314">
        <v>108.3</v>
      </c>
      <c r="I22" s="314">
        <v>109.2</v>
      </c>
      <c r="J22" s="314">
        <v>113.4</v>
      </c>
      <c r="K22" s="314">
        <v>124.3</v>
      </c>
      <c r="L22" s="314">
        <v>130.19999999999999</v>
      </c>
      <c r="M22" s="314">
        <v>133.97190198345552</v>
      </c>
    </row>
    <row r="23" spans="1:13" x14ac:dyDescent="0.35">
      <c r="A23" t="s">
        <v>171</v>
      </c>
      <c r="B23" t="s">
        <v>228</v>
      </c>
      <c r="C23" t="s">
        <v>229</v>
      </c>
      <c r="D23" t="s">
        <v>190</v>
      </c>
      <c r="E23" t="s">
        <v>191</v>
      </c>
      <c r="F23" s="314">
        <v>104.7</v>
      </c>
      <c r="G23" s="314">
        <v>106.9</v>
      </c>
      <c r="H23" s="314">
        <v>108.5</v>
      </c>
      <c r="I23" s="314">
        <v>109.1</v>
      </c>
      <c r="J23" s="314">
        <v>114.1</v>
      </c>
      <c r="K23" s="314">
        <v>124.8</v>
      </c>
      <c r="L23" s="314">
        <v>130</v>
      </c>
      <c r="M23" s="314">
        <v>134.25877174922974</v>
      </c>
    </row>
    <row r="24" spans="1:13" x14ac:dyDescent="0.35">
      <c r="A24" t="s">
        <v>171</v>
      </c>
      <c r="B24" t="s">
        <v>230</v>
      </c>
      <c r="C24" t="s">
        <v>231</v>
      </c>
      <c r="D24" t="s">
        <v>190</v>
      </c>
      <c r="E24" t="s">
        <v>191</v>
      </c>
      <c r="F24" s="314">
        <v>105</v>
      </c>
      <c r="G24" s="314">
        <v>107.1</v>
      </c>
      <c r="H24" s="314">
        <v>108.5</v>
      </c>
      <c r="I24" s="314">
        <v>109.4</v>
      </c>
      <c r="J24" s="314">
        <v>114.7</v>
      </c>
      <c r="K24" s="314">
        <v>125.3</v>
      </c>
      <c r="L24" s="314">
        <v>130.5</v>
      </c>
      <c r="M24" s="314">
        <v>134.54625578009458</v>
      </c>
    </row>
    <row r="25" spans="1:13" x14ac:dyDescent="0.35">
      <c r="A25" t="s">
        <v>171</v>
      </c>
      <c r="B25" t="s">
        <v>232</v>
      </c>
      <c r="C25" t="s">
        <v>233</v>
      </c>
      <c r="D25" t="s">
        <v>190</v>
      </c>
      <c r="E25" t="s">
        <v>191</v>
      </c>
      <c r="F25" s="314">
        <v>104.5</v>
      </c>
      <c r="G25" s="314">
        <v>106.4</v>
      </c>
      <c r="H25" s="314">
        <v>108.3</v>
      </c>
      <c r="I25" s="314">
        <v>109.3</v>
      </c>
      <c r="J25" s="314">
        <v>114.6</v>
      </c>
      <c r="K25" s="314">
        <v>124.8</v>
      </c>
      <c r="L25" s="314">
        <v>130</v>
      </c>
      <c r="M25" s="314">
        <v>134.79047113195841</v>
      </c>
    </row>
    <row r="26" spans="1:13" x14ac:dyDescent="0.35">
      <c r="A26" t="s">
        <v>171</v>
      </c>
      <c r="B26" t="s">
        <v>234</v>
      </c>
      <c r="C26" t="s">
        <v>235</v>
      </c>
      <c r="D26" t="s">
        <v>190</v>
      </c>
      <c r="E26" t="s">
        <v>191</v>
      </c>
      <c r="F26" s="314">
        <v>104.9</v>
      </c>
      <c r="G26" s="314">
        <v>106.8</v>
      </c>
      <c r="H26" s="314">
        <v>108.6</v>
      </c>
      <c r="I26" s="314">
        <v>109.4</v>
      </c>
      <c r="J26" s="314">
        <v>115.4</v>
      </c>
      <c r="K26" s="314">
        <v>126</v>
      </c>
      <c r="L26" s="314">
        <v>130.80000000000001</v>
      </c>
      <c r="M26" s="314">
        <v>135.03512975991148</v>
      </c>
    </row>
    <row r="27" spans="1:13" x14ac:dyDescent="0.35">
      <c r="A27" t="s">
        <v>171</v>
      </c>
      <c r="B27" t="s">
        <v>236</v>
      </c>
      <c r="C27" t="s">
        <v>237</v>
      </c>
      <c r="D27" t="s">
        <v>190</v>
      </c>
      <c r="E27" t="s">
        <v>191</v>
      </c>
      <c r="F27" s="314">
        <v>105.1</v>
      </c>
      <c r="G27" s="314">
        <v>107</v>
      </c>
      <c r="H27" s="314">
        <v>108.6</v>
      </c>
      <c r="I27" s="314">
        <v>109.7</v>
      </c>
      <c r="J27" s="314">
        <v>116.5</v>
      </c>
      <c r="K27" s="314">
        <v>126.8</v>
      </c>
      <c r="L27" s="314">
        <v>131.6</v>
      </c>
      <c r="M27" s="314">
        <v>135.28023246854571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F83DA-7979-47F8-AD16-C936999E45DE}">
  <sheetPr>
    <pageSetUpPr fitToPage="1"/>
  </sheetPr>
  <dimension ref="A1:P27"/>
  <sheetViews>
    <sheetView zoomScale="80" zoomScaleNormal="80" workbookViewId="0"/>
  </sheetViews>
  <sheetFormatPr defaultRowHeight="12.75" x14ac:dyDescent="0.35"/>
  <cols>
    <col min="1" max="1" width="8.86328125" bestFit="1" customWidth="1"/>
    <col min="2" max="2" width="29.1328125" bestFit="1" customWidth="1"/>
    <col min="3" max="3" width="85.59765625" customWidth="1"/>
    <col min="4" max="4" width="4.86328125" bestFit="1" customWidth="1"/>
    <col min="5" max="5" width="16.265625" bestFit="1" customWidth="1"/>
    <col min="6" max="13" width="7.73046875" bestFit="1" customWidth="1"/>
    <col min="14" max="14" width="15.86328125" bestFit="1" customWidth="1"/>
    <col min="15" max="15" width="20" bestFit="1" customWidth="1"/>
    <col min="16" max="16" width="20.73046875" customWidth="1"/>
  </cols>
  <sheetData>
    <row r="1" spans="1:16" ht="24.75" x14ac:dyDescent="0.65">
      <c r="A1" s="123" t="str">
        <f ca="1" xml:space="preserve"> RIGHT(CELL("filename", $A$1), LEN(CELL("filename", $A$1)) - SEARCH("]", CELL("filename", $A$1)))</f>
        <v>InpOverride</v>
      </c>
      <c r="C1" s="340"/>
      <c r="E1" s="340"/>
    </row>
    <row r="2" spans="1:16" ht="28.5" x14ac:dyDescent="0.45">
      <c r="A2" s="341" t="s">
        <v>140</v>
      </c>
      <c r="B2" s="341" t="s">
        <v>176</v>
      </c>
      <c r="C2" s="341" t="s">
        <v>177</v>
      </c>
      <c r="D2" s="341" t="s">
        <v>178</v>
      </c>
      <c r="E2" s="341" t="s">
        <v>179</v>
      </c>
      <c r="F2" s="341" t="s">
        <v>180</v>
      </c>
      <c r="G2" s="341" t="s">
        <v>181</v>
      </c>
      <c r="H2" s="341" t="s">
        <v>182</v>
      </c>
      <c r="I2" s="341" t="s">
        <v>183</v>
      </c>
      <c r="J2" s="341" t="s">
        <v>184</v>
      </c>
      <c r="K2" s="341" t="s">
        <v>185</v>
      </c>
      <c r="L2" s="341" t="s">
        <v>186</v>
      </c>
      <c r="M2" s="341" t="s">
        <v>187</v>
      </c>
      <c r="N2" s="315" t="s">
        <v>238</v>
      </c>
      <c r="O2" s="315" t="s">
        <v>239</v>
      </c>
      <c r="P2" s="316" t="s">
        <v>240</v>
      </c>
    </row>
    <row r="3" spans="1:16" x14ac:dyDescent="0.35">
      <c r="N3" s="317"/>
      <c r="O3" s="317"/>
      <c r="P3" s="318"/>
    </row>
    <row r="4" spans="1:16" x14ac:dyDescent="0.35">
      <c r="A4" t="str">
        <f xml:space="preserve"> F_Inputs!A4</f>
        <v>SES</v>
      </c>
      <c r="B4" t="str">
        <f xml:space="preserve"> F_Inputs!B4</f>
        <v>C_PR24FM01_BB3805AL_PR24</v>
      </c>
      <c r="C4" t="str">
        <f xml:space="preserve"> F_Inputs!C4</f>
        <v>Retail price index - for April</v>
      </c>
      <c r="D4" t="str">
        <f xml:space="preserve"> F_Inputs!D4</f>
        <v>nr</v>
      </c>
      <c r="E4" t="str">
        <f xml:space="preserve"> F_Inputs!E4</f>
        <v>Price Review 2024</v>
      </c>
      <c r="F4" s="314"/>
      <c r="G4" s="314"/>
      <c r="H4" s="314"/>
      <c r="I4" s="314"/>
      <c r="J4" s="314"/>
      <c r="K4" s="314"/>
      <c r="L4" s="314"/>
      <c r="M4" s="314"/>
      <c r="N4" s="319"/>
      <c r="O4" s="319"/>
      <c r="P4" s="320"/>
    </row>
    <row r="5" spans="1:16" x14ac:dyDescent="0.35">
      <c r="A5" t="str">
        <f xml:space="preserve"> F_Inputs!A5</f>
        <v>SES</v>
      </c>
      <c r="B5" t="str">
        <f xml:space="preserve"> F_Inputs!B5</f>
        <v>C_PR24FM01_BB3805MY_PR24</v>
      </c>
      <c r="C5" t="str">
        <f xml:space="preserve"> F_Inputs!C5</f>
        <v>Retail price index - for May</v>
      </c>
      <c r="D5" t="str">
        <f xml:space="preserve"> F_Inputs!D5</f>
        <v>nr</v>
      </c>
      <c r="E5" t="str">
        <f xml:space="preserve"> F_Inputs!E5</f>
        <v>Price Review 2024</v>
      </c>
      <c r="F5" s="314"/>
      <c r="G5" s="314"/>
      <c r="H5" s="314"/>
      <c r="I5" s="314"/>
      <c r="J5" s="314"/>
      <c r="K5" s="314"/>
      <c r="L5" s="314"/>
      <c r="M5" s="314"/>
      <c r="N5" s="319"/>
      <c r="O5" s="319"/>
      <c r="P5" s="320"/>
    </row>
    <row r="6" spans="1:16" x14ac:dyDescent="0.35">
      <c r="A6" t="str">
        <f xml:space="preserve"> F_Inputs!A6</f>
        <v>SES</v>
      </c>
      <c r="B6" t="str">
        <f xml:space="preserve"> F_Inputs!B6</f>
        <v>C_PR24FM01_BB3805JN_PR24</v>
      </c>
      <c r="C6" t="str">
        <f xml:space="preserve"> F_Inputs!C6</f>
        <v>Retail price index - for June</v>
      </c>
      <c r="D6" t="str">
        <f xml:space="preserve"> F_Inputs!D6</f>
        <v>nr</v>
      </c>
      <c r="E6" t="str">
        <f xml:space="preserve"> F_Inputs!E6</f>
        <v>Price Review 2024</v>
      </c>
      <c r="F6" s="314"/>
      <c r="G6" s="314"/>
      <c r="H6" s="314"/>
      <c r="I6" s="314"/>
      <c r="J6" s="314"/>
      <c r="K6" s="314"/>
      <c r="L6" s="314"/>
      <c r="M6" s="314"/>
      <c r="N6" s="319"/>
      <c r="O6" s="319"/>
      <c r="P6" s="320"/>
    </row>
    <row r="7" spans="1:16" x14ac:dyDescent="0.35">
      <c r="A7" t="str">
        <f xml:space="preserve"> F_Inputs!A7</f>
        <v>SES</v>
      </c>
      <c r="B7" t="str">
        <f xml:space="preserve"> F_Inputs!B7</f>
        <v>C_PR24FM01_BB3805JL_PR24</v>
      </c>
      <c r="C7" t="str">
        <f xml:space="preserve"> F_Inputs!C7</f>
        <v>Retail price index - for July</v>
      </c>
      <c r="D7" t="str">
        <f xml:space="preserve"> F_Inputs!D7</f>
        <v>nr</v>
      </c>
      <c r="E7" t="str">
        <f xml:space="preserve"> F_Inputs!E7</f>
        <v>Price Review 2024</v>
      </c>
      <c r="F7" s="321"/>
      <c r="G7" s="321"/>
      <c r="H7" s="321"/>
      <c r="I7" s="321"/>
      <c r="J7" s="321"/>
      <c r="K7" s="321"/>
      <c r="L7" s="321"/>
      <c r="M7" s="321"/>
      <c r="N7" s="319"/>
      <c r="O7" s="319"/>
      <c r="P7" s="320"/>
    </row>
    <row r="8" spans="1:16" x14ac:dyDescent="0.35">
      <c r="A8" t="str">
        <f xml:space="preserve"> F_Inputs!A8</f>
        <v>SES</v>
      </c>
      <c r="B8" t="str">
        <f xml:space="preserve"> F_Inputs!B8</f>
        <v>C_PR24FM01_BB3805AT_PR24</v>
      </c>
      <c r="C8" t="str">
        <f xml:space="preserve"> F_Inputs!C8</f>
        <v>Retail price index - for August</v>
      </c>
      <c r="D8" t="str">
        <f xml:space="preserve"> F_Inputs!D8</f>
        <v>nr</v>
      </c>
      <c r="E8" t="str">
        <f xml:space="preserve"> F_Inputs!E8</f>
        <v>Price Review 2024</v>
      </c>
      <c r="F8" s="321"/>
      <c r="G8" s="321"/>
      <c r="H8" s="321"/>
      <c r="I8" s="321"/>
      <c r="J8" s="321"/>
      <c r="K8" s="321"/>
      <c r="L8" s="321"/>
      <c r="M8" s="321"/>
      <c r="N8" s="319"/>
      <c r="O8" s="319"/>
      <c r="P8" s="320"/>
    </row>
    <row r="9" spans="1:16" x14ac:dyDescent="0.35">
      <c r="A9" t="str">
        <f xml:space="preserve"> F_Inputs!A9</f>
        <v>SES</v>
      </c>
      <c r="B9" t="str">
        <f xml:space="preserve"> F_Inputs!B9</f>
        <v>C_PR24FM01_BB3805SR_PR24</v>
      </c>
      <c r="C9" t="str">
        <f xml:space="preserve"> F_Inputs!C9</f>
        <v>Retail price index - for September</v>
      </c>
      <c r="D9" t="str">
        <f xml:space="preserve"> F_Inputs!D9</f>
        <v>nr</v>
      </c>
      <c r="E9" t="str">
        <f xml:space="preserve"> F_Inputs!E9</f>
        <v>Price Review 2024</v>
      </c>
      <c r="F9" s="321"/>
      <c r="G9" s="321"/>
      <c r="H9" s="321"/>
      <c r="I9" s="321"/>
      <c r="J9" s="321"/>
      <c r="K9" s="321"/>
      <c r="L9" s="321"/>
      <c r="M9" s="321"/>
      <c r="N9" s="319"/>
      <c r="O9" s="319"/>
      <c r="P9" s="320"/>
    </row>
    <row r="10" spans="1:16" x14ac:dyDescent="0.35">
      <c r="A10" t="str">
        <f xml:space="preserve"> F_Inputs!A10</f>
        <v>SES</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21"/>
      <c r="G10" s="321"/>
      <c r="H10" s="321"/>
      <c r="I10" s="321"/>
      <c r="J10" s="321"/>
      <c r="K10" s="321"/>
      <c r="L10" s="321"/>
      <c r="M10" s="321"/>
      <c r="N10" s="319"/>
      <c r="O10" s="319"/>
      <c r="P10" s="320"/>
    </row>
    <row r="11" spans="1:16" x14ac:dyDescent="0.35">
      <c r="A11" t="str">
        <f xml:space="preserve"> F_Inputs!A11</f>
        <v>SES</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21"/>
      <c r="G11" s="321"/>
      <c r="H11" s="321"/>
      <c r="I11" s="321"/>
      <c r="J11" s="321"/>
      <c r="K11" s="321"/>
      <c r="L11" s="321"/>
      <c r="M11" s="321"/>
      <c r="N11" s="319"/>
      <c r="O11" s="319"/>
      <c r="P11" s="320"/>
    </row>
    <row r="12" spans="1:16" x14ac:dyDescent="0.35">
      <c r="A12" t="str">
        <f xml:space="preserve"> F_Inputs!A12</f>
        <v>SES</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21"/>
      <c r="G12" s="321"/>
      <c r="H12" s="321"/>
      <c r="I12" s="321"/>
      <c r="J12" s="321"/>
      <c r="K12" s="321"/>
      <c r="L12" s="321"/>
      <c r="M12" s="321"/>
      <c r="N12" s="319"/>
      <c r="O12" s="319"/>
      <c r="P12" s="320"/>
    </row>
    <row r="13" spans="1:16" x14ac:dyDescent="0.35">
      <c r="A13" t="str">
        <f xml:space="preserve"> F_Inputs!A13</f>
        <v>SES</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21"/>
      <c r="G13" s="321"/>
      <c r="H13" s="321"/>
      <c r="I13" s="321"/>
      <c r="J13" s="321"/>
      <c r="K13" s="321"/>
      <c r="L13" s="321"/>
      <c r="M13" s="321"/>
      <c r="N13" s="319"/>
      <c r="O13" s="319"/>
      <c r="P13" s="320"/>
    </row>
    <row r="14" spans="1:16" x14ac:dyDescent="0.35">
      <c r="A14" t="str">
        <f xml:space="preserve"> F_Inputs!A14</f>
        <v>SES</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21"/>
      <c r="G14" s="321"/>
      <c r="H14" s="321"/>
      <c r="I14" s="321"/>
      <c r="J14" s="321"/>
      <c r="K14" s="321"/>
      <c r="L14" s="321"/>
      <c r="M14" s="321"/>
      <c r="N14" s="319"/>
      <c r="O14" s="319"/>
      <c r="P14" s="320"/>
    </row>
    <row r="15" spans="1:16" x14ac:dyDescent="0.35">
      <c r="A15" t="str">
        <f xml:space="preserve"> F_Inputs!A15</f>
        <v>SES</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21"/>
      <c r="G15" s="321"/>
      <c r="H15" s="321"/>
      <c r="I15" s="321"/>
      <c r="J15" s="321"/>
      <c r="K15" s="321"/>
      <c r="L15" s="321"/>
      <c r="M15" s="321"/>
      <c r="N15" s="319"/>
      <c r="O15" s="319"/>
      <c r="P15" s="320"/>
    </row>
    <row r="16" spans="1:16" x14ac:dyDescent="0.35">
      <c r="A16" t="str">
        <f xml:space="preserve"> F_Inputs!A16</f>
        <v>SES</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21"/>
      <c r="G16" s="321"/>
      <c r="H16" s="321"/>
      <c r="I16" s="321"/>
      <c r="J16" s="321"/>
      <c r="K16" s="321"/>
      <c r="L16" s="321"/>
      <c r="M16" s="321"/>
      <c r="N16" s="319"/>
      <c r="O16" s="319"/>
      <c r="P16" s="320"/>
    </row>
    <row r="17" spans="1:16" x14ac:dyDescent="0.35">
      <c r="A17" t="str">
        <f xml:space="preserve"> F_Inputs!A17</f>
        <v>SES</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21"/>
      <c r="G17" s="321"/>
      <c r="H17" s="321"/>
      <c r="I17" s="321"/>
      <c r="J17" s="321"/>
      <c r="K17" s="321"/>
      <c r="L17" s="321"/>
      <c r="M17" s="321"/>
      <c r="N17" s="319"/>
      <c r="O17" s="319"/>
      <c r="P17" s="320"/>
    </row>
    <row r="18" spans="1:16" x14ac:dyDescent="0.35">
      <c r="A18" t="str">
        <f xml:space="preserve"> F_Inputs!A18</f>
        <v>SES</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21"/>
      <c r="G18" s="321"/>
      <c r="H18" s="321"/>
      <c r="I18" s="321"/>
      <c r="J18" s="321"/>
      <c r="K18" s="321"/>
      <c r="L18" s="321"/>
      <c r="M18" s="321"/>
      <c r="N18" s="319"/>
      <c r="O18" s="319"/>
      <c r="P18" s="320"/>
    </row>
    <row r="19" spans="1:16" x14ac:dyDescent="0.35">
      <c r="A19" t="str">
        <f xml:space="preserve"> F_Inputs!A19</f>
        <v>SES</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21"/>
      <c r="G19" s="321"/>
      <c r="H19" s="321"/>
      <c r="I19" s="321"/>
      <c r="J19" s="321"/>
      <c r="K19" s="321"/>
      <c r="L19" s="321"/>
      <c r="M19" s="321"/>
      <c r="N19" s="319"/>
      <c r="O19" s="319"/>
      <c r="P19" s="320"/>
    </row>
    <row r="20" spans="1:16" x14ac:dyDescent="0.35">
      <c r="A20" t="str">
        <f xml:space="preserve"> F_Inputs!A20</f>
        <v>SES</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21"/>
      <c r="G20" s="321"/>
      <c r="H20" s="321"/>
      <c r="I20" s="321"/>
      <c r="J20" s="321"/>
      <c r="K20" s="321"/>
      <c r="L20" s="321"/>
      <c r="M20" s="321"/>
      <c r="N20" s="319"/>
      <c r="O20" s="319"/>
      <c r="P20" s="320"/>
    </row>
    <row r="21" spans="1:16" x14ac:dyDescent="0.35">
      <c r="A21" t="str">
        <f xml:space="preserve"> F_Inputs!A21</f>
        <v>SES</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21"/>
      <c r="G21" s="321"/>
      <c r="H21" s="321"/>
      <c r="I21" s="321"/>
      <c r="J21" s="321"/>
      <c r="K21" s="321"/>
      <c r="L21" s="321"/>
      <c r="M21" s="321"/>
      <c r="N21" s="319"/>
      <c r="O21" s="319"/>
      <c r="P21" s="320"/>
    </row>
    <row r="22" spans="1:16" x14ac:dyDescent="0.35">
      <c r="A22" t="str">
        <f xml:space="preserve"> F_Inputs!A22</f>
        <v>SES</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21"/>
      <c r="G22" s="321"/>
      <c r="H22" s="321"/>
      <c r="I22" s="321"/>
      <c r="J22" s="321"/>
      <c r="K22" s="321"/>
      <c r="L22" s="321"/>
      <c r="M22" s="321"/>
      <c r="N22" s="319"/>
      <c r="O22" s="319"/>
      <c r="P22" s="320"/>
    </row>
    <row r="23" spans="1:16" x14ac:dyDescent="0.35">
      <c r="A23" t="str">
        <f xml:space="preserve"> F_Inputs!A23</f>
        <v>SES</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21"/>
      <c r="G23" s="321"/>
      <c r="H23" s="321"/>
      <c r="I23" s="321"/>
      <c r="J23" s="321"/>
      <c r="K23" s="321"/>
      <c r="L23" s="321"/>
      <c r="M23" s="321"/>
      <c r="N23" s="319"/>
      <c r="O23" s="319"/>
      <c r="P23" s="320"/>
    </row>
    <row r="24" spans="1:16" x14ac:dyDescent="0.35">
      <c r="A24" t="str">
        <f xml:space="preserve"> F_Inputs!A24</f>
        <v>SES</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21"/>
      <c r="G24" s="321"/>
      <c r="H24" s="321"/>
      <c r="I24" s="321"/>
      <c r="J24" s="321"/>
      <c r="K24" s="321"/>
      <c r="L24" s="321"/>
      <c r="M24" s="321"/>
      <c r="N24" s="319"/>
      <c r="O24" s="319"/>
      <c r="P24" s="320"/>
    </row>
    <row r="25" spans="1:16" x14ac:dyDescent="0.35">
      <c r="A25" t="str">
        <f xml:space="preserve"> F_Inputs!A25</f>
        <v>SES</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21"/>
      <c r="G25" s="321"/>
      <c r="H25" s="321"/>
      <c r="I25" s="321"/>
      <c r="J25" s="321"/>
      <c r="K25" s="321"/>
      <c r="L25" s="321"/>
      <c r="M25" s="321"/>
      <c r="N25" s="319"/>
      <c r="O25" s="319"/>
      <c r="P25" s="320"/>
    </row>
    <row r="26" spans="1:16" x14ac:dyDescent="0.35">
      <c r="A26" t="str">
        <f xml:space="preserve"> F_Inputs!A26</f>
        <v>SES</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21"/>
      <c r="G26" s="321"/>
      <c r="H26" s="321"/>
      <c r="I26" s="321"/>
      <c r="J26" s="321"/>
      <c r="K26" s="321"/>
      <c r="L26" s="321"/>
      <c r="M26" s="321"/>
      <c r="N26" s="319"/>
      <c r="O26" s="319"/>
      <c r="P26" s="320"/>
    </row>
    <row r="27" spans="1:16" x14ac:dyDescent="0.35">
      <c r="A27" t="str">
        <f xml:space="preserve"> F_Inputs!A27</f>
        <v>SES</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21"/>
      <c r="G27" s="321"/>
      <c r="H27" s="321"/>
      <c r="I27" s="321"/>
      <c r="J27" s="321"/>
      <c r="K27" s="321"/>
      <c r="L27" s="321"/>
      <c r="M27" s="321"/>
      <c r="N27" s="319"/>
      <c r="O27" s="319"/>
      <c r="P27" s="320"/>
    </row>
  </sheetData>
  <pageMargins left="0.70866141732283472" right="0.70866141732283472" top="0.74803149606299213" bottom="0.74803149606299213" header="0.31496062992125984" footer="0.31496062992125984"/>
  <pageSetup paperSize="8" scale="74"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18D58-4101-4357-9FFD-44FEE257DEDC}">
  <sheetPr>
    <pageSetUpPr fitToPage="1"/>
  </sheetPr>
  <dimension ref="A1:M27"/>
  <sheetViews>
    <sheetView zoomScale="80" zoomScaleNormal="80" workbookViewId="0"/>
  </sheetViews>
  <sheetFormatPr defaultRowHeight="12.75" x14ac:dyDescent="0.35"/>
  <cols>
    <col min="2" max="2" width="29.1328125" bestFit="1" customWidth="1"/>
    <col min="5" max="5" width="16.265625" bestFit="1" customWidth="1"/>
  </cols>
  <sheetData>
    <row r="1" spans="1:13" ht="24.75" x14ac:dyDescent="0.65">
      <c r="A1" s="123" t="str">
        <f ca="1" xml:space="preserve"> RIGHT(CELL("filename", $A$1), LEN(CELL("filename", $A$1)) - SEARCH("]", CELL("filename", $A$1)))</f>
        <v>Inp_active PR24</v>
      </c>
      <c r="C1" s="340"/>
      <c r="E1" s="340"/>
    </row>
    <row r="2" spans="1:13" ht="14.25" x14ac:dyDescent="0.45">
      <c r="A2" s="341" t="s">
        <v>140</v>
      </c>
      <c r="B2" s="341" t="s">
        <v>176</v>
      </c>
      <c r="C2" s="341" t="s">
        <v>177</v>
      </c>
      <c r="D2" s="341" t="s">
        <v>178</v>
      </c>
      <c r="E2" s="341" t="s">
        <v>179</v>
      </c>
      <c r="F2" s="341" t="s">
        <v>180</v>
      </c>
      <c r="G2" s="341" t="s">
        <v>181</v>
      </c>
      <c r="H2" s="341" t="s">
        <v>182</v>
      </c>
      <c r="I2" s="341" t="s">
        <v>183</v>
      </c>
      <c r="J2" s="341" t="s">
        <v>184</v>
      </c>
      <c r="K2" s="341" t="s">
        <v>185</v>
      </c>
      <c r="L2" s="341" t="s">
        <v>186</v>
      </c>
      <c r="M2" s="341" t="s">
        <v>187</v>
      </c>
    </row>
    <row r="4" spans="1:13" x14ac:dyDescent="0.35">
      <c r="A4" t="str">
        <f xml:space="preserve"> F_Inputs!A4</f>
        <v>SES</v>
      </c>
      <c r="B4" t="str">
        <f xml:space="preserve"> F_Inputs!B4</f>
        <v>C_PR24FM01_BB3805AL_PR24</v>
      </c>
      <c r="C4" t="str">
        <f xml:space="preserve"> F_Inputs!C4</f>
        <v>Retail price index - for April</v>
      </c>
      <c r="D4" t="str">
        <f xml:space="preserve"> F_Inputs!D4</f>
        <v>nr</v>
      </c>
      <c r="E4" t="str">
        <f xml:space="preserve"> F_Inputs!E4</f>
        <v>Price Review 2024</v>
      </c>
      <c r="F4" s="314">
        <f xml:space="preserve"> IF(InpOverride!F4 = 0, F_Inputs!F4, InpOverride!F4)</f>
        <v>270.60000000000002</v>
      </c>
      <c r="G4" s="314">
        <f xml:space="preserve"> IF(InpOverride!G4 = 0, F_Inputs!G4, InpOverride!G4)</f>
        <v>279.7</v>
      </c>
      <c r="H4" s="314">
        <f xml:space="preserve"> IF(InpOverride!H4 = 0, F_Inputs!H4, InpOverride!H4)</f>
        <v>288.2</v>
      </c>
      <c r="I4" s="314">
        <f xml:space="preserve"> IF(InpOverride!I4 = 0, F_Inputs!I4, InpOverride!I4)</f>
        <v>292.60000000000002</v>
      </c>
      <c r="J4" s="314">
        <f xml:space="preserve"> IF(InpOverride!J4 = 0, F_Inputs!J4, InpOverride!J4)</f>
        <v>301.10000000000002</v>
      </c>
      <c r="K4" s="314">
        <f xml:space="preserve"> IF(InpOverride!K4 = 0, F_Inputs!K4, InpOverride!K4)</f>
        <v>334.6</v>
      </c>
      <c r="L4" s="314">
        <f xml:space="preserve"> IF(InpOverride!L4 = 0, F_Inputs!L4, InpOverride!L4)</f>
        <v>372.8</v>
      </c>
      <c r="M4" s="314">
        <f xml:space="preserve"> IF(InpOverride!M4 = 0, F_Inputs!M4, InpOverride!M4)</f>
        <v>385</v>
      </c>
    </row>
    <row r="5" spans="1:13" x14ac:dyDescent="0.35">
      <c r="A5" t="str">
        <f xml:space="preserve"> F_Inputs!A5</f>
        <v>SES</v>
      </c>
      <c r="B5" t="str">
        <f xml:space="preserve"> F_Inputs!B5</f>
        <v>C_PR24FM01_BB3805MY_PR24</v>
      </c>
      <c r="C5" t="str">
        <f xml:space="preserve"> F_Inputs!C5</f>
        <v>Retail price index - for May</v>
      </c>
      <c r="D5" t="str">
        <f xml:space="preserve"> F_Inputs!D5</f>
        <v>nr</v>
      </c>
      <c r="E5" t="str">
        <f xml:space="preserve"> F_Inputs!E5</f>
        <v>Price Review 2024</v>
      </c>
      <c r="F5" s="314">
        <f xml:space="preserve"> IF(InpOverride!F5 = 0, F_Inputs!F5, InpOverride!F5)</f>
        <v>271.7</v>
      </c>
      <c r="G5" s="314">
        <f xml:space="preserve"> IF(InpOverride!G5 = 0, F_Inputs!G5, InpOverride!G5)</f>
        <v>280.7</v>
      </c>
      <c r="H5" s="314">
        <f xml:space="preserve"> IF(InpOverride!H5 = 0, F_Inputs!H5, InpOverride!H5)</f>
        <v>289.2</v>
      </c>
      <c r="I5" s="314">
        <f xml:space="preserve"> IF(InpOverride!I5 = 0, F_Inputs!I5, InpOverride!I5)</f>
        <v>292.2</v>
      </c>
      <c r="J5" s="314">
        <f xml:space="preserve"> IF(InpOverride!J5 = 0, F_Inputs!J5, InpOverride!J5)</f>
        <v>301.89999999999998</v>
      </c>
      <c r="K5" s="314">
        <f xml:space="preserve"> IF(InpOverride!K5 = 0, F_Inputs!K5, InpOverride!K5)</f>
        <v>337.1</v>
      </c>
      <c r="L5" s="314">
        <f xml:space="preserve"> IF(InpOverride!L5 = 0, F_Inputs!L5, InpOverride!L5)</f>
        <v>375.3</v>
      </c>
      <c r="M5" s="314">
        <f xml:space="preserve"> IF(InpOverride!M5 = 0, F_Inputs!M5, InpOverride!M5)</f>
        <v>386.4</v>
      </c>
    </row>
    <row r="6" spans="1:13" x14ac:dyDescent="0.35">
      <c r="A6" t="str">
        <f xml:space="preserve"> F_Inputs!A6</f>
        <v>SES</v>
      </c>
      <c r="B6" t="str">
        <f xml:space="preserve"> F_Inputs!B6</f>
        <v>C_PR24FM01_BB3805JN_PR24</v>
      </c>
      <c r="C6" t="str">
        <f xml:space="preserve"> F_Inputs!C6</f>
        <v>Retail price index - for June</v>
      </c>
      <c r="D6" t="str">
        <f xml:space="preserve"> F_Inputs!D6</f>
        <v>nr</v>
      </c>
      <c r="E6" t="str">
        <f xml:space="preserve"> F_Inputs!E6</f>
        <v>Price Review 2024</v>
      </c>
      <c r="F6" s="314">
        <f xml:space="preserve"> IF(InpOverride!F6 = 0, F_Inputs!F6, InpOverride!F6)</f>
        <v>272.3</v>
      </c>
      <c r="G6" s="314">
        <f xml:space="preserve"> IF(InpOverride!G6 = 0, F_Inputs!G6, InpOverride!G6)</f>
        <v>281.5</v>
      </c>
      <c r="H6" s="314">
        <f xml:space="preserve"> IF(InpOverride!H6 = 0, F_Inputs!H6, InpOverride!H6)</f>
        <v>289.60000000000002</v>
      </c>
      <c r="I6" s="314">
        <f xml:space="preserve"> IF(InpOverride!I6 = 0, F_Inputs!I6, InpOverride!I6)</f>
        <v>292.7</v>
      </c>
      <c r="J6" s="314">
        <f xml:space="preserve"> IF(InpOverride!J6 = 0, F_Inputs!J6, InpOverride!J6)</f>
        <v>304</v>
      </c>
      <c r="K6" s="314">
        <f xml:space="preserve"> IF(InpOverride!K6 = 0, F_Inputs!K6, InpOverride!K6)</f>
        <v>340</v>
      </c>
      <c r="L6" s="314">
        <f xml:space="preserve"> IF(InpOverride!L6 = 0, F_Inputs!L6, InpOverride!L6)</f>
        <v>376.4</v>
      </c>
      <c r="M6" s="314">
        <f xml:space="preserve"> IF(InpOverride!M6 = 0, F_Inputs!M6, InpOverride!M6)</f>
        <v>387.3</v>
      </c>
    </row>
    <row r="7" spans="1:13" x14ac:dyDescent="0.35">
      <c r="A7" t="str">
        <f xml:space="preserve"> F_Inputs!A7</f>
        <v>SES</v>
      </c>
      <c r="B7" t="str">
        <f xml:space="preserve"> F_Inputs!B7</f>
        <v>C_PR24FM01_BB3805JL_PR24</v>
      </c>
      <c r="C7" t="str">
        <f xml:space="preserve"> F_Inputs!C7</f>
        <v>Retail price index - for July</v>
      </c>
      <c r="D7" t="str">
        <f xml:space="preserve"> F_Inputs!D7</f>
        <v>nr</v>
      </c>
      <c r="E7" t="str">
        <f xml:space="preserve"> F_Inputs!E7</f>
        <v>Price Review 2024</v>
      </c>
      <c r="F7" s="314">
        <f xml:space="preserve"> IF(InpOverride!F7 = 0, F_Inputs!F7, InpOverride!F7)</f>
        <v>272.89999999999998</v>
      </c>
      <c r="G7" s="314">
        <f xml:space="preserve"> IF(InpOverride!G7 = 0, F_Inputs!G7, InpOverride!G7)</f>
        <v>281.7</v>
      </c>
      <c r="H7" s="314">
        <f xml:space="preserve"> IF(InpOverride!H7 = 0, F_Inputs!H7, InpOverride!H7)</f>
        <v>289.5</v>
      </c>
      <c r="I7" s="314">
        <f xml:space="preserve"> IF(InpOverride!I7 = 0, F_Inputs!I7, InpOverride!I7)</f>
        <v>294.2</v>
      </c>
      <c r="J7" s="314">
        <f xml:space="preserve"> IF(InpOverride!J7 = 0, F_Inputs!J7, InpOverride!J7)</f>
        <v>305.5</v>
      </c>
      <c r="K7" s="314">
        <f xml:space="preserve"> IF(InpOverride!K7 = 0, F_Inputs!K7, InpOverride!K7)</f>
        <v>343.2</v>
      </c>
      <c r="L7" s="314">
        <f xml:space="preserve"> IF(InpOverride!L7 = 0, F_Inputs!L7, InpOverride!L7)</f>
        <v>374.2</v>
      </c>
      <c r="M7" s="314">
        <f xml:space="preserve"> IF(InpOverride!M7 = 0, F_Inputs!M7, InpOverride!M7)</f>
        <v>387.5</v>
      </c>
    </row>
    <row r="8" spans="1:13" x14ac:dyDescent="0.35">
      <c r="A8" t="str">
        <f xml:space="preserve"> F_Inputs!A8</f>
        <v>SES</v>
      </c>
      <c r="B8" t="str">
        <f xml:space="preserve"> F_Inputs!B8</f>
        <v>C_PR24FM01_BB3805AT_PR24</v>
      </c>
      <c r="C8" t="str">
        <f xml:space="preserve"> F_Inputs!C8</f>
        <v>Retail price index - for August</v>
      </c>
      <c r="D8" t="str">
        <f xml:space="preserve"> F_Inputs!D8</f>
        <v>nr</v>
      </c>
      <c r="E8" t="str">
        <f xml:space="preserve"> F_Inputs!E8</f>
        <v>Price Review 2024</v>
      </c>
      <c r="F8" s="314">
        <f xml:space="preserve"> IF(InpOverride!F8 = 0, F_Inputs!F8, InpOverride!F8)</f>
        <v>274.7</v>
      </c>
      <c r="G8" s="314">
        <f xml:space="preserve"> IF(InpOverride!G8 = 0, F_Inputs!G8, InpOverride!G8)</f>
        <v>284.2</v>
      </c>
      <c r="H8" s="314">
        <f xml:space="preserve"> IF(InpOverride!H8 = 0, F_Inputs!H8, InpOverride!H8)</f>
        <v>291.7</v>
      </c>
      <c r="I8" s="314">
        <f xml:space="preserve"> IF(InpOverride!I8 = 0, F_Inputs!I8, InpOverride!I8)</f>
        <v>293.3</v>
      </c>
      <c r="J8" s="314">
        <f xml:space="preserve"> IF(InpOverride!J8 = 0, F_Inputs!J8, InpOverride!J8)</f>
        <v>307.39999999999998</v>
      </c>
      <c r="K8" s="314">
        <f xml:space="preserve"> IF(InpOverride!K8 = 0, F_Inputs!K8, InpOverride!K8)</f>
        <v>345.2</v>
      </c>
      <c r="L8" s="314">
        <f xml:space="preserve"> IF(InpOverride!L8 = 0, F_Inputs!L8, InpOverride!L8)</f>
        <v>376.6</v>
      </c>
      <c r="M8" s="314">
        <f xml:space="preserve"> IF(InpOverride!M8 = 0, F_Inputs!M8, InpOverride!M8)</f>
        <v>389.9</v>
      </c>
    </row>
    <row r="9" spans="1:13" x14ac:dyDescent="0.35">
      <c r="A9" t="str">
        <f xml:space="preserve"> F_Inputs!A9</f>
        <v>SES</v>
      </c>
      <c r="B9" t="str">
        <f xml:space="preserve"> F_Inputs!B9</f>
        <v>C_PR24FM01_BB3805SR_PR24</v>
      </c>
      <c r="C9" t="str">
        <f xml:space="preserve"> F_Inputs!C9</f>
        <v>Retail price index - for September</v>
      </c>
      <c r="D9" t="str">
        <f xml:space="preserve"> F_Inputs!D9</f>
        <v>nr</v>
      </c>
      <c r="E9" t="str">
        <f xml:space="preserve"> F_Inputs!E9</f>
        <v>Price Review 2024</v>
      </c>
      <c r="F9" s="314">
        <f xml:space="preserve"> IF(InpOverride!F9 = 0, F_Inputs!F9, InpOverride!F9)</f>
        <v>275.10000000000002</v>
      </c>
      <c r="G9" s="314">
        <f xml:space="preserve"> IF(InpOverride!G9 = 0, F_Inputs!G9, InpOverride!G9)</f>
        <v>284.10000000000002</v>
      </c>
      <c r="H9" s="314">
        <f xml:space="preserve"> IF(InpOverride!H9 = 0, F_Inputs!H9, InpOverride!H9)</f>
        <v>291</v>
      </c>
      <c r="I9" s="314">
        <f xml:space="preserve"> IF(InpOverride!I9 = 0, F_Inputs!I9, InpOverride!I9)</f>
        <v>294.3</v>
      </c>
      <c r="J9" s="314">
        <f xml:space="preserve"> IF(InpOverride!J9 = 0, F_Inputs!J9, InpOverride!J9)</f>
        <v>308.60000000000002</v>
      </c>
      <c r="K9" s="314">
        <f xml:space="preserve"> IF(InpOverride!K9 = 0, F_Inputs!K9, InpOverride!K9)</f>
        <v>347.6</v>
      </c>
      <c r="L9" s="314">
        <f xml:space="preserve"> IF(InpOverride!L9 = 0, F_Inputs!L9, InpOverride!L9)</f>
        <v>378.4</v>
      </c>
      <c r="M9" s="314">
        <f xml:space="preserve"> IF(InpOverride!M9 = 0, F_Inputs!M9, InpOverride!M9)</f>
        <v>391.05083251793508</v>
      </c>
    </row>
    <row r="10" spans="1:13" x14ac:dyDescent="0.35">
      <c r="A10" t="str">
        <f xml:space="preserve"> F_Inputs!A10</f>
        <v>SES</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14">
        <f xml:space="preserve"> IF(InpOverride!F10 = 0, F_Inputs!F10, InpOverride!F10)</f>
        <v>275.3</v>
      </c>
      <c r="G10" s="314">
        <f xml:space="preserve"> IF(InpOverride!G10 = 0, F_Inputs!G10, InpOverride!G10)</f>
        <v>284.5</v>
      </c>
      <c r="H10" s="314">
        <f xml:space="preserve"> IF(InpOverride!H10 = 0, F_Inputs!H10, InpOverride!H10)</f>
        <v>290.39999999999998</v>
      </c>
      <c r="I10" s="314">
        <f xml:space="preserve"> IF(InpOverride!I10 = 0, F_Inputs!I10, InpOverride!I10)</f>
        <v>294.3</v>
      </c>
      <c r="J10" s="314">
        <f xml:space="preserve"> IF(InpOverride!J10 = 0, F_Inputs!J10, InpOverride!J10)</f>
        <v>312</v>
      </c>
      <c r="K10" s="314">
        <f xml:space="preserve"> IF(InpOverride!K10 = 0, F_Inputs!K10, InpOverride!K10)</f>
        <v>356.2</v>
      </c>
      <c r="L10" s="314">
        <f xml:space="preserve"> IF(InpOverride!L10 = 0, F_Inputs!L10, InpOverride!L10)</f>
        <v>377.8</v>
      </c>
      <c r="M10" s="314">
        <f xml:space="preserve"> IF(InpOverride!M10 = 0, F_Inputs!M10, InpOverride!M10)</f>
        <v>392.20506184398596</v>
      </c>
    </row>
    <row r="11" spans="1:13" x14ac:dyDescent="0.35">
      <c r="A11" t="str">
        <f xml:space="preserve"> F_Inputs!A11</f>
        <v>SES</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14">
        <f xml:space="preserve"> IF(InpOverride!F11 = 0, F_Inputs!F11, InpOverride!F11)</f>
        <v>275.8</v>
      </c>
      <c r="G11" s="314">
        <f xml:space="preserve"> IF(InpOverride!G11 = 0, F_Inputs!G11, InpOverride!G11)</f>
        <v>284.60000000000002</v>
      </c>
      <c r="H11" s="314">
        <f xml:space="preserve"> IF(InpOverride!H11 = 0, F_Inputs!H11, InpOverride!H11)</f>
        <v>291</v>
      </c>
      <c r="I11" s="314">
        <f xml:space="preserve"> IF(InpOverride!I11 = 0, F_Inputs!I11, InpOverride!I11)</f>
        <v>293.5</v>
      </c>
      <c r="J11" s="314">
        <f xml:space="preserve"> IF(InpOverride!J11 = 0, F_Inputs!J11, InpOverride!J11)</f>
        <v>314.3</v>
      </c>
      <c r="K11" s="314">
        <f xml:space="preserve"> IF(InpOverride!K11 = 0, F_Inputs!K11, InpOverride!K11)</f>
        <v>358.3</v>
      </c>
      <c r="L11" s="314">
        <f xml:space="preserve"> IF(InpOverride!L11 = 0, F_Inputs!L11, InpOverride!L11)</f>
        <v>377.3</v>
      </c>
      <c r="M11" s="314">
        <f xml:space="preserve"> IF(InpOverride!M11 = 0, F_Inputs!M11, InpOverride!M11)</f>
        <v>393.36269800420348</v>
      </c>
    </row>
    <row r="12" spans="1:13" x14ac:dyDescent="0.35">
      <c r="A12" t="str">
        <f xml:space="preserve"> F_Inputs!A12</f>
        <v>SES</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14">
        <f xml:space="preserve"> IF(InpOverride!F12 = 0, F_Inputs!F12, InpOverride!F12)</f>
        <v>278.10000000000002</v>
      </c>
      <c r="G12" s="314">
        <f xml:space="preserve"> IF(InpOverride!G12 = 0, F_Inputs!G12, InpOverride!G12)</f>
        <v>285.60000000000002</v>
      </c>
      <c r="H12" s="314">
        <f xml:space="preserve"> IF(InpOverride!H12 = 0, F_Inputs!H12, InpOverride!H12)</f>
        <v>291.89999999999998</v>
      </c>
      <c r="I12" s="314">
        <f xml:space="preserve"> IF(InpOverride!I12 = 0, F_Inputs!I12, InpOverride!I12)</f>
        <v>295.39999999999998</v>
      </c>
      <c r="J12" s="314">
        <f xml:space="preserve"> IF(InpOverride!J12 = 0, F_Inputs!J12, InpOverride!J12)</f>
        <v>317.7</v>
      </c>
      <c r="K12" s="314">
        <f xml:space="preserve"> IF(InpOverride!K12 = 0, F_Inputs!K12, InpOverride!K12)</f>
        <v>360.4</v>
      </c>
      <c r="L12" s="314">
        <f xml:space="preserve"> IF(InpOverride!L12 = 0, F_Inputs!L12, InpOverride!L12)</f>
        <v>379</v>
      </c>
      <c r="M12" s="314">
        <f xml:space="preserve"> IF(InpOverride!M12 = 0, F_Inputs!M12, InpOverride!M12)</f>
        <v>394.52375105423147</v>
      </c>
    </row>
    <row r="13" spans="1:13" x14ac:dyDescent="0.35">
      <c r="A13" t="str">
        <f xml:space="preserve"> F_Inputs!A13</f>
        <v>SES</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14">
        <f xml:space="preserve"> IF(InpOverride!F13 = 0, F_Inputs!F13, InpOverride!F13)</f>
        <v>276</v>
      </c>
      <c r="G13" s="314">
        <f xml:space="preserve"> IF(InpOverride!G13 = 0, F_Inputs!G13, InpOverride!G13)</f>
        <v>283</v>
      </c>
      <c r="H13" s="314">
        <f xml:space="preserve"> IF(InpOverride!H13 = 0, F_Inputs!H13, InpOverride!H13)</f>
        <v>290.60000000000002</v>
      </c>
      <c r="I13" s="314">
        <f xml:space="preserve"> IF(InpOverride!I13 = 0, F_Inputs!I13, InpOverride!I13)</f>
        <v>294.60000000000002</v>
      </c>
      <c r="J13" s="314">
        <f xml:space="preserve"> IF(InpOverride!J13 = 0, F_Inputs!J13, InpOverride!J13)</f>
        <v>317.7</v>
      </c>
      <c r="K13" s="314">
        <f xml:space="preserve"> IF(InpOverride!K13 = 0, F_Inputs!K13, InpOverride!K13)</f>
        <v>360.3</v>
      </c>
      <c r="L13" s="314">
        <f xml:space="preserve"> IF(InpOverride!L13 = 0, F_Inputs!L13, InpOverride!L13)</f>
        <v>378</v>
      </c>
      <c r="M13" s="314">
        <f xml:space="preserve"> IF(InpOverride!M13 = 0, F_Inputs!M13, InpOverride!M13)</f>
        <v>395.46474068924954</v>
      </c>
    </row>
    <row r="14" spans="1:13" x14ac:dyDescent="0.35">
      <c r="A14" t="str">
        <f xml:space="preserve"> F_Inputs!A14</f>
        <v>SES</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14">
        <f xml:space="preserve"> IF(InpOverride!F14 = 0, F_Inputs!F14, InpOverride!F14)</f>
        <v>278.10000000000002</v>
      </c>
      <c r="G14" s="314">
        <f xml:space="preserve"> IF(InpOverride!G14 = 0, F_Inputs!G14, InpOverride!G14)</f>
        <v>285</v>
      </c>
      <c r="H14" s="314">
        <f xml:space="preserve"> IF(InpOverride!H14 = 0, F_Inputs!H14, InpOverride!H14)</f>
        <v>292</v>
      </c>
      <c r="I14" s="314">
        <f xml:space="preserve"> IF(InpOverride!I14 = 0, F_Inputs!I14, InpOverride!I14)</f>
        <v>296</v>
      </c>
      <c r="J14" s="314">
        <f xml:space="preserve"> IF(InpOverride!J14 = 0, F_Inputs!J14, InpOverride!J14)</f>
        <v>320.2</v>
      </c>
      <c r="K14" s="314">
        <f xml:space="preserve"> IF(InpOverride!K14 = 0, F_Inputs!K14, InpOverride!K14)</f>
        <v>364.5</v>
      </c>
      <c r="L14" s="314">
        <f xml:space="preserve"> IF(InpOverride!L14 = 0, F_Inputs!L14, InpOverride!L14)</f>
        <v>381</v>
      </c>
      <c r="M14" s="314">
        <f xml:space="preserve"> IF(InpOverride!M14 = 0, F_Inputs!M14, InpOverride!M14)</f>
        <v>396.40797470496926</v>
      </c>
    </row>
    <row r="15" spans="1:13" x14ac:dyDescent="0.35">
      <c r="A15" t="str">
        <f xml:space="preserve"> F_Inputs!A15</f>
        <v>SES</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14">
        <f xml:space="preserve"> IF(InpOverride!F15 = 0, F_Inputs!F15, InpOverride!F15)</f>
        <v>278.3</v>
      </c>
      <c r="G15" s="314">
        <f xml:space="preserve"> IF(InpOverride!G15 = 0, F_Inputs!G15, InpOverride!G15)</f>
        <v>285.10000000000002</v>
      </c>
      <c r="H15" s="314">
        <f xml:space="preserve"> IF(InpOverride!H15 = 0, F_Inputs!H15, InpOverride!H15)</f>
        <v>292.60000000000002</v>
      </c>
      <c r="I15" s="314">
        <f xml:space="preserve"> IF(InpOverride!I15 = 0, F_Inputs!I15, InpOverride!I15)</f>
        <v>296.89999999999998</v>
      </c>
      <c r="J15" s="314">
        <f xml:space="preserve"> IF(InpOverride!J15 = 0, F_Inputs!J15, InpOverride!J15)</f>
        <v>323.5</v>
      </c>
      <c r="K15" s="314">
        <f xml:space="preserve"> IF(InpOverride!K15 = 0, F_Inputs!K15, InpOverride!K15)</f>
        <v>367.2</v>
      </c>
      <c r="L15" s="314">
        <f xml:space="preserve"> IF(InpOverride!L15 = 0, F_Inputs!L15, InpOverride!L15)</f>
        <v>383</v>
      </c>
      <c r="M15" s="314">
        <f xml:space="preserve"> IF(InpOverride!M15 = 0, F_Inputs!M15, InpOverride!M15)</f>
        <v>397.35345845452588</v>
      </c>
    </row>
    <row r="16" spans="1:13" x14ac:dyDescent="0.35">
      <c r="A16" t="str">
        <f xml:space="preserve"> F_Inputs!A16</f>
        <v>SES</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14">
        <f xml:space="preserve"> IF(InpOverride!F16 = 0, F_Inputs!F16, InpOverride!F16)</f>
        <v>103.2</v>
      </c>
      <c r="G16" s="314">
        <f xml:space="preserve"> IF(InpOverride!G16 = 0, F_Inputs!G16, InpOverride!G16)</f>
        <v>105.5</v>
      </c>
      <c r="H16" s="314">
        <f xml:space="preserve"> IF(InpOverride!H16 = 0, F_Inputs!H16, InpOverride!H16)</f>
        <v>107.6</v>
      </c>
      <c r="I16" s="314">
        <f xml:space="preserve"> IF(InpOverride!I16 = 0, F_Inputs!I16, InpOverride!I16)</f>
        <v>108.6</v>
      </c>
      <c r="J16" s="314">
        <f xml:space="preserve"> IF(InpOverride!J16 = 0, F_Inputs!J16, InpOverride!J16)</f>
        <v>110.4</v>
      </c>
      <c r="K16" s="314">
        <f xml:space="preserve"> IF(InpOverride!K16 = 0, F_Inputs!K16, InpOverride!K16)</f>
        <v>119</v>
      </c>
      <c r="L16" s="314">
        <f xml:space="preserve"> IF(InpOverride!L16 = 0, F_Inputs!L16, InpOverride!L16)</f>
        <v>128.30000000000001</v>
      </c>
      <c r="M16" s="314">
        <f xml:space="preserve"> IF(InpOverride!M16 = 0, F_Inputs!M16, InpOverride!M16)</f>
        <v>132.19999999999999</v>
      </c>
    </row>
    <row r="17" spans="1:13" x14ac:dyDescent="0.35">
      <c r="A17" t="str">
        <f xml:space="preserve"> F_Inputs!A17</f>
        <v>SES</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14">
        <f xml:space="preserve"> IF(InpOverride!F17 = 0, F_Inputs!F17, InpOverride!F17)</f>
        <v>103.5</v>
      </c>
      <c r="G17" s="314">
        <f xml:space="preserve"> IF(InpOverride!G17 = 0, F_Inputs!G17, InpOverride!G17)</f>
        <v>105.9</v>
      </c>
      <c r="H17" s="314">
        <f xml:space="preserve"> IF(InpOverride!H17 = 0, F_Inputs!H17, InpOverride!H17)</f>
        <v>107.9</v>
      </c>
      <c r="I17" s="314">
        <f xml:space="preserve"> IF(InpOverride!I17 = 0, F_Inputs!I17, InpOverride!I17)</f>
        <v>108.6</v>
      </c>
      <c r="J17" s="314">
        <f xml:space="preserve"> IF(InpOverride!J17 = 0, F_Inputs!J17, InpOverride!J17)</f>
        <v>111</v>
      </c>
      <c r="K17" s="314">
        <f xml:space="preserve"> IF(InpOverride!K17 = 0, F_Inputs!K17, InpOverride!K17)</f>
        <v>119.7</v>
      </c>
      <c r="L17" s="314">
        <f xml:space="preserve"> IF(InpOverride!L17 = 0, F_Inputs!L17, InpOverride!L17)</f>
        <v>129.1</v>
      </c>
      <c r="M17" s="314">
        <f xml:space="preserve"> IF(InpOverride!M17 = 0, F_Inputs!M17, InpOverride!M17)</f>
        <v>132.69999999999999</v>
      </c>
    </row>
    <row r="18" spans="1:13" x14ac:dyDescent="0.35">
      <c r="A18" t="str">
        <f xml:space="preserve"> F_Inputs!A18</f>
        <v>SES</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14">
        <f xml:space="preserve"> IF(InpOverride!F18 = 0, F_Inputs!F18, InpOverride!F18)</f>
        <v>103.5</v>
      </c>
      <c r="G18" s="314">
        <f xml:space="preserve"> IF(InpOverride!G18 = 0, F_Inputs!G18, InpOverride!G18)</f>
        <v>105.9</v>
      </c>
      <c r="H18" s="314">
        <f xml:space="preserve"> IF(InpOverride!H18 = 0, F_Inputs!H18, InpOverride!H18)</f>
        <v>107.9</v>
      </c>
      <c r="I18" s="314">
        <f xml:space="preserve"> IF(InpOverride!I18 = 0, F_Inputs!I18, InpOverride!I18)</f>
        <v>108.8</v>
      </c>
      <c r="J18" s="314">
        <f xml:space="preserve"> IF(InpOverride!J18 = 0, F_Inputs!J18, InpOverride!J18)</f>
        <v>111.4</v>
      </c>
      <c r="K18" s="314">
        <f xml:space="preserve"> IF(InpOverride!K18 = 0, F_Inputs!K18, InpOverride!K18)</f>
        <v>120.5</v>
      </c>
      <c r="L18" s="314">
        <f xml:space="preserve"> IF(InpOverride!L18 = 0, F_Inputs!L18, InpOverride!L18)</f>
        <v>129.4</v>
      </c>
      <c r="M18" s="314">
        <f xml:space="preserve"> IF(InpOverride!M18 = 0, F_Inputs!M18, InpOverride!M18)</f>
        <v>133</v>
      </c>
    </row>
    <row r="19" spans="1:13" x14ac:dyDescent="0.35">
      <c r="A19" t="str">
        <f xml:space="preserve"> F_Inputs!A19</f>
        <v>SES</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14">
        <f xml:space="preserve"> IF(InpOverride!F19 = 0, F_Inputs!F19, InpOverride!F19)</f>
        <v>103.5</v>
      </c>
      <c r="G19" s="314">
        <f xml:space="preserve"> IF(InpOverride!G19 = 0, F_Inputs!G19, InpOverride!G19)</f>
        <v>105.9</v>
      </c>
      <c r="H19" s="314">
        <f xml:space="preserve"> IF(InpOverride!H19 = 0, F_Inputs!H19, InpOverride!H19)</f>
        <v>108</v>
      </c>
      <c r="I19" s="314">
        <f xml:space="preserve"> IF(InpOverride!I19 = 0, F_Inputs!I19, InpOverride!I19)</f>
        <v>109.2</v>
      </c>
      <c r="J19" s="314">
        <f xml:space="preserve"> IF(InpOverride!J19 = 0, F_Inputs!J19, InpOverride!J19)</f>
        <v>111.4</v>
      </c>
      <c r="K19" s="314">
        <f xml:space="preserve"> IF(InpOverride!K19 = 0, F_Inputs!K19, InpOverride!K19)</f>
        <v>121.2</v>
      </c>
      <c r="L19" s="314">
        <f xml:space="preserve"> IF(InpOverride!L19 = 0, F_Inputs!L19, InpOverride!L19)</f>
        <v>129</v>
      </c>
      <c r="M19" s="314">
        <f xml:space="preserve"> IF(InpOverride!M19 = 0, F_Inputs!M19, InpOverride!M19)</f>
        <v>132.9</v>
      </c>
    </row>
    <row r="20" spans="1:13" x14ac:dyDescent="0.35">
      <c r="A20" t="str">
        <f xml:space="preserve"> F_Inputs!A20</f>
        <v>SES</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14">
        <f xml:space="preserve"> IF(InpOverride!F20 = 0, F_Inputs!F20, InpOverride!F20)</f>
        <v>104</v>
      </c>
      <c r="G20" s="314">
        <f xml:space="preserve"> IF(InpOverride!G20 = 0, F_Inputs!G20, InpOverride!G20)</f>
        <v>106.5</v>
      </c>
      <c r="H20" s="314">
        <f xml:space="preserve"> IF(InpOverride!H20 = 0, F_Inputs!H20, InpOverride!H20)</f>
        <v>108.3</v>
      </c>
      <c r="I20" s="314">
        <f xml:space="preserve"> IF(InpOverride!I20 = 0, F_Inputs!I20, InpOverride!I20)</f>
        <v>108.8</v>
      </c>
      <c r="J20" s="314">
        <f xml:space="preserve"> IF(InpOverride!J20 = 0, F_Inputs!J20, InpOverride!J20)</f>
        <v>112.1</v>
      </c>
      <c r="K20" s="314">
        <f xml:space="preserve"> IF(InpOverride!K20 = 0, F_Inputs!K20, InpOverride!K20)</f>
        <v>121.8</v>
      </c>
      <c r="L20" s="314">
        <f xml:space="preserve"> IF(InpOverride!L20 = 0, F_Inputs!L20, InpOverride!L20)</f>
        <v>129.4</v>
      </c>
      <c r="M20" s="314">
        <f xml:space="preserve"> IF(InpOverride!M20 = 0, F_Inputs!M20, InpOverride!M20)</f>
        <v>133.4</v>
      </c>
    </row>
    <row r="21" spans="1:13" x14ac:dyDescent="0.35">
      <c r="A21" t="str">
        <f xml:space="preserve"> F_Inputs!A21</f>
        <v>SES</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14">
        <f xml:space="preserve"> IF(InpOverride!F21 = 0, F_Inputs!F21, InpOverride!F21)</f>
        <v>104.3</v>
      </c>
      <c r="G21" s="314">
        <f xml:space="preserve"> IF(InpOverride!G21 = 0, F_Inputs!G21, InpOverride!G21)</f>
        <v>106.6</v>
      </c>
      <c r="H21" s="314">
        <f xml:space="preserve"> IF(InpOverride!H21 = 0, F_Inputs!H21, InpOverride!H21)</f>
        <v>108.4</v>
      </c>
      <c r="I21" s="314">
        <f xml:space="preserve"> IF(InpOverride!I21 = 0, F_Inputs!I21, InpOverride!I21)</f>
        <v>109.2</v>
      </c>
      <c r="J21" s="314">
        <f xml:space="preserve"> IF(InpOverride!J21 = 0, F_Inputs!J21, InpOverride!J21)</f>
        <v>112.4</v>
      </c>
      <c r="K21" s="314">
        <f xml:space="preserve"> IF(InpOverride!K21 = 0, F_Inputs!K21, InpOverride!K21)</f>
        <v>122.3</v>
      </c>
      <c r="L21" s="314">
        <f xml:space="preserve"> IF(InpOverride!L21 = 0, F_Inputs!L21, InpOverride!L21)</f>
        <v>130.1</v>
      </c>
      <c r="M21" s="314">
        <f xml:space="preserve"> IF(InpOverride!M21 = 0, F_Inputs!M21, InpOverride!M21)</f>
        <v>133.6856451702761</v>
      </c>
    </row>
    <row r="22" spans="1:13" x14ac:dyDescent="0.35">
      <c r="A22" t="str">
        <f xml:space="preserve"> F_Inputs!A22</f>
        <v>SES</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14">
        <f xml:space="preserve"> IF(InpOverride!F22 = 0, F_Inputs!F22, InpOverride!F22)</f>
        <v>104.4</v>
      </c>
      <c r="G22" s="314">
        <f xml:space="preserve"> IF(InpOverride!G22 = 0, F_Inputs!G22, InpOverride!G22)</f>
        <v>106.7</v>
      </c>
      <c r="H22" s="314">
        <f xml:space="preserve"> IF(InpOverride!H22 = 0, F_Inputs!H22, InpOverride!H22)</f>
        <v>108.3</v>
      </c>
      <c r="I22" s="314">
        <f xml:space="preserve"> IF(InpOverride!I22 = 0, F_Inputs!I22, InpOverride!I22)</f>
        <v>109.2</v>
      </c>
      <c r="J22" s="314">
        <f xml:space="preserve"> IF(InpOverride!J22 = 0, F_Inputs!J22, InpOverride!J22)</f>
        <v>113.4</v>
      </c>
      <c r="K22" s="314">
        <f xml:space="preserve"> IF(InpOverride!K22 = 0, F_Inputs!K22, InpOverride!K22)</f>
        <v>124.3</v>
      </c>
      <c r="L22" s="314">
        <f xml:space="preserve"> IF(InpOverride!L22 = 0, F_Inputs!L22, InpOverride!L22)</f>
        <v>130.19999999999999</v>
      </c>
      <c r="M22" s="314">
        <f xml:space="preserve"> IF(InpOverride!M22 = 0, F_Inputs!M22, InpOverride!M22)</f>
        <v>133.97190198345552</v>
      </c>
    </row>
    <row r="23" spans="1:13" x14ac:dyDescent="0.35">
      <c r="A23" t="str">
        <f xml:space="preserve"> F_Inputs!A23</f>
        <v>SES</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14">
        <f xml:space="preserve"> IF(InpOverride!F23 = 0, F_Inputs!F23, InpOverride!F23)</f>
        <v>104.7</v>
      </c>
      <c r="G23" s="314">
        <f xml:space="preserve"> IF(InpOverride!G23 = 0, F_Inputs!G23, InpOverride!G23)</f>
        <v>106.9</v>
      </c>
      <c r="H23" s="314">
        <f xml:space="preserve"> IF(InpOverride!H23 = 0, F_Inputs!H23, InpOverride!H23)</f>
        <v>108.5</v>
      </c>
      <c r="I23" s="314">
        <f xml:space="preserve"> IF(InpOverride!I23 = 0, F_Inputs!I23, InpOverride!I23)</f>
        <v>109.1</v>
      </c>
      <c r="J23" s="314">
        <f xml:space="preserve"> IF(InpOverride!J23 = 0, F_Inputs!J23, InpOverride!J23)</f>
        <v>114.1</v>
      </c>
      <c r="K23" s="314">
        <f xml:space="preserve"> IF(InpOverride!K23 = 0, F_Inputs!K23, InpOverride!K23)</f>
        <v>124.8</v>
      </c>
      <c r="L23" s="314">
        <f xml:space="preserve"> IF(InpOverride!L23 = 0, F_Inputs!L23, InpOverride!L23)</f>
        <v>130</v>
      </c>
      <c r="M23" s="314">
        <f xml:space="preserve"> IF(InpOverride!M23 = 0, F_Inputs!M23, InpOverride!M23)</f>
        <v>134.25877174922974</v>
      </c>
    </row>
    <row r="24" spans="1:13" x14ac:dyDescent="0.35">
      <c r="A24" t="str">
        <f xml:space="preserve"> F_Inputs!A24</f>
        <v>SES</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14">
        <f xml:space="preserve"> IF(InpOverride!F24 = 0, F_Inputs!F24, InpOverride!F24)</f>
        <v>105</v>
      </c>
      <c r="G24" s="314">
        <f xml:space="preserve"> IF(InpOverride!G24 = 0, F_Inputs!G24, InpOverride!G24)</f>
        <v>107.1</v>
      </c>
      <c r="H24" s="314">
        <f xml:space="preserve"> IF(InpOverride!H24 = 0, F_Inputs!H24, InpOverride!H24)</f>
        <v>108.5</v>
      </c>
      <c r="I24" s="314">
        <f xml:space="preserve"> IF(InpOverride!I24 = 0, F_Inputs!I24, InpOverride!I24)</f>
        <v>109.4</v>
      </c>
      <c r="J24" s="314">
        <f xml:space="preserve"> IF(InpOverride!J24 = 0, F_Inputs!J24, InpOverride!J24)</f>
        <v>114.7</v>
      </c>
      <c r="K24" s="314">
        <f xml:space="preserve"> IF(InpOverride!K24 = 0, F_Inputs!K24, InpOverride!K24)</f>
        <v>125.3</v>
      </c>
      <c r="L24" s="314">
        <f xml:space="preserve"> IF(InpOverride!L24 = 0, F_Inputs!L24, InpOverride!L24)</f>
        <v>130.5</v>
      </c>
      <c r="M24" s="314">
        <f xml:space="preserve"> IF(InpOverride!M24 = 0, F_Inputs!M24, InpOverride!M24)</f>
        <v>134.54625578009458</v>
      </c>
    </row>
    <row r="25" spans="1:13" x14ac:dyDescent="0.35">
      <c r="A25" t="str">
        <f xml:space="preserve"> F_Inputs!A25</f>
        <v>SES</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14">
        <f xml:space="preserve"> IF(InpOverride!F25 = 0, F_Inputs!F25, InpOverride!F25)</f>
        <v>104.5</v>
      </c>
      <c r="G25" s="314">
        <f xml:space="preserve"> IF(InpOverride!G25 = 0, F_Inputs!G25, InpOverride!G25)</f>
        <v>106.4</v>
      </c>
      <c r="H25" s="314">
        <f xml:space="preserve"> IF(InpOverride!H25 = 0, F_Inputs!H25, InpOverride!H25)</f>
        <v>108.3</v>
      </c>
      <c r="I25" s="314">
        <f xml:space="preserve"> IF(InpOverride!I25 = 0, F_Inputs!I25, InpOverride!I25)</f>
        <v>109.3</v>
      </c>
      <c r="J25" s="314">
        <f xml:space="preserve"> IF(InpOverride!J25 = 0, F_Inputs!J25, InpOverride!J25)</f>
        <v>114.6</v>
      </c>
      <c r="K25" s="314">
        <f xml:space="preserve"> IF(InpOverride!K25 = 0, F_Inputs!K25, InpOverride!K25)</f>
        <v>124.8</v>
      </c>
      <c r="L25" s="314">
        <f xml:space="preserve"> IF(InpOverride!L25 = 0, F_Inputs!L25, InpOverride!L25)</f>
        <v>130</v>
      </c>
      <c r="M25" s="314">
        <f xml:space="preserve"> IF(InpOverride!M25 = 0, F_Inputs!M25, InpOverride!M25)</f>
        <v>134.79047113195841</v>
      </c>
    </row>
    <row r="26" spans="1:13" x14ac:dyDescent="0.35">
      <c r="A26" t="str">
        <f xml:space="preserve"> F_Inputs!A26</f>
        <v>SES</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14">
        <f xml:space="preserve"> IF(InpOverride!F26 = 0, F_Inputs!F26, InpOverride!F26)</f>
        <v>104.9</v>
      </c>
      <c r="G26" s="314">
        <f xml:space="preserve"> IF(InpOverride!G26 = 0, F_Inputs!G26, InpOverride!G26)</f>
        <v>106.8</v>
      </c>
      <c r="H26" s="314">
        <f xml:space="preserve"> IF(InpOverride!H26 = 0, F_Inputs!H26, InpOverride!H26)</f>
        <v>108.6</v>
      </c>
      <c r="I26" s="314">
        <f xml:space="preserve"> IF(InpOverride!I26 = 0, F_Inputs!I26, InpOverride!I26)</f>
        <v>109.4</v>
      </c>
      <c r="J26" s="314">
        <f xml:space="preserve"> IF(InpOverride!J26 = 0, F_Inputs!J26, InpOverride!J26)</f>
        <v>115.4</v>
      </c>
      <c r="K26" s="314">
        <f xml:space="preserve"> IF(InpOverride!K26 = 0, F_Inputs!K26, InpOverride!K26)</f>
        <v>126</v>
      </c>
      <c r="L26" s="314">
        <f xml:space="preserve"> IF(InpOverride!L26 = 0, F_Inputs!L26, InpOverride!L26)</f>
        <v>130.80000000000001</v>
      </c>
      <c r="M26" s="314">
        <f xml:space="preserve"> IF(InpOverride!M26 = 0, F_Inputs!M26, InpOverride!M26)</f>
        <v>135.03512975991148</v>
      </c>
    </row>
    <row r="27" spans="1:13" x14ac:dyDescent="0.35">
      <c r="A27" t="str">
        <f xml:space="preserve"> F_Inputs!A27</f>
        <v>SES</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14">
        <f xml:space="preserve"> IF(InpOverride!F27 = 0, F_Inputs!F27, InpOverride!F27)</f>
        <v>105.1</v>
      </c>
      <c r="G27" s="314">
        <f xml:space="preserve"> IF(InpOverride!G27 = 0, F_Inputs!G27, InpOverride!G27)</f>
        <v>107</v>
      </c>
      <c r="H27" s="314">
        <f xml:space="preserve"> IF(InpOverride!H27 = 0, F_Inputs!H27, InpOverride!H27)</f>
        <v>108.6</v>
      </c>
      <c r="I27" s="314">
        <f xml:space="preserve"> IF(InpOverride!I27 = 0, F_Inputs!I27, InpOverride!I27)</f>
        <v>109.7</v>
      </c>
      <c r="J27" s="314">
        <f xml:space="preserve"> IF(InpOverride!J27 = 0, F_Inputs!J27, InpOverride!J27)</f>
        <v>116.5</v>
      </c>
      <c r="K27" s="314">
        <f xml:space="preserve"> IF(InpOverride!K27 = 0, F_Inputs!K27, InpOverride!K27)</f>
        <v>126.8</v>
      </c>
      <c r="L27" s="314">
        <f xml:space="preserve"> IF(InpOverride!L27 = 0, F_Inputs!L27, InpOverride!L27)</f>
        <v>131.6</v>
      </c>
      <c r="M27" s="314">
        <f xml:space="preserve"> IF(InpOverride!M27 = 0, F_Inputs!M27, InpOverride!M27)</f>
        <v>135.28023246854571</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B834-127C-48A3-A13F-81ECF1E684DF}">
  <sheetPr>
    <pageSetUpPr fitToPage="1"/>
  </sheetPr>
  <dimension ref="A1:I103"/>
  <sheetViews>
    <sheetView zoomScale="80" zoomScaleNormal="80" workbookViewId="0"/>
  </sheetViews>
  <sheetFormatPr defaultColWidth="9.1328125" defaultRowHeight="13.5" x14ac:dyDescent="0.35"/>
  <cols>
    <col min="1" max="1" width="10" style="299" bestFit="1" customWidth="1"/>
    <col min="2" max="2" width="61.3984375" style="299" bestFit="1" customWidth="1"/>
    <col min="3" max="3" width="57.59765625" style="299" bestFit="1" customWidth="1"/>
    <col min="4" max="4" width="9.59765625" style="299" bestFit="1" customWidth="1"/>
    <col min="5" max="9" width="8.59765625" style="299" bestFit="1" customWidth="1"/>
    <col min="10"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1" t="s">
        <v>244</v>
      </c>
      <c r="C3" s="300" t="s">
        <v>245</v>
      </c>
      <c r="D3" s="302">
        <v>100.14279315168956</v>
      </c>
    </row>
    <row r="4" spans="1:9" x14ac:dyDescent="0.35">
      <c r="A4" s="300" t="s">
        <v>143</v>
      </c>
      <c r="B4" s="301" t="s">
        <v>246</v>
      </c>
      <c r="C4" s="300" t="s">
        <v>247</v>
      </c>
      <c r="D4" s="302">
        <v>1412.917700349386</v>
      </c>
    </row>
    <row r="5" spans="1:9" x14ac:dyDescent="0.35">
      <c r="A5" s="300" t="s">
        <v>143</v>
      </c>
      <c r="B5" s="301" t="s">
        <v>248</v>
      </c>
      <c r="C5" s="300" t="s">
        <v>249</v>
      </c>
      <c r="D5" s="302">
        <v>2260.3511631556275</v>
      </c>
    </row>
    <row r="6" spans="1:9" x14ac:dyDescent="0.35">
      <c r="A6" s="300" t="s">
        <v>143</v>
      </c>
      <c r="B6" s="301" t="s">
        <v>250</v>
      </c>
      <c r="C6" s="300" t="s">
        <v>251</v>
      </c>
      <c r="D6" s="302">
        <v>166.35833363837622</v>
      </c>
    </row>
    <row r="7" spans="1:9" x14ac:dyDescent="0.35">
      <c r="A7" s="300" t="s">
        <v>143</v>
      </c>
      <c r="B7" s="301" t="s">
        <v>252</v>
      </c>
      <c r="C7" s="300" t="s">
        <v>253</v>
      </c>
      <c r="D7" s="302">
        <v>0</v>
      </c>
    </row>
    <row r="9" spans="1:9" x14ac:dyDescent="0.35">
      <c r="A9" s="300" t="s">
        <v>145</v>
      </c>
      <c r="B9" s="301" t="s">
        <v>244</v>
      </c>
      <c r="C9" s="300" t="s">
        <v>245</v>
      </c>
      <c r="D9" s="302">
        <v>101.67373439267088</v>
      </c>
    </row>
    <row r="10" spans="1:9" x14ac:dyDescent="0.35">
      <c r="A10" s="300" t="s">
        <v>145</v>
      </c>
      <c r="B10" s="301" t="s">
        <v>246</v>
      </c>
      <c r="C10" s="300" t="s">
        <v>247</v>
      </c>
      <c r="D10" s="302">
        <v>860.35727519019451</v>
      </c>
    </row>
    <row r="11" spans="1:9" x14ac:dyDescent="0.35">
      <c r="A11" s="300" t="s">
        <v>145</v>
      </c>
      <c r="B11" s="301" t="s">
        <v>248</v>
      </c>
      <c r="C11" s="300" t="s">
        <v>249</v>
      </c>
      <c r="D11" s="302">
        <v>1874.7307090641443</v>
      </c>
    </row>
    <row r="12" spans="1:9" x14ac:dyDescent="0.35">
      <c r="A12" s="300" t="s">
        <v>145</v>
      </c>
      <c r="B12" s="301" t="s">
        <v>250</v>
      </c>
      <c r="C12" s="300" t="s">
        <v>251</v>
      </c>
      <c r="D12" s="302">
        <v>114.56413067011066</v>
      </c>
    </row>
    <row r="13" spans="1:9" x14ac:dyDescent="0.35">
      <c r="A13" s="300" t="s">
        <v>145</v>
      </c>
      <c r="B13" s="301" t="s">
        <v>252</v>
      </c>
      <c r="C13" s="300" t="s">
        <v>253</v>
      </c>
      <c r="D13" s="302">
        <v>0</v>
      </c>
    </row>
    <row r="15" spans="1:9" x14ac:dyDescent="0.35">
      <c r="A15" s="300" t="s">
        <v>147</v>
      </c>
      <c r="B15" s="301" t="s">
        <v>244</v>
      </c>
      <c r="C15" s="300" t="s">
        <v>245</v>
      </c>
      <c r="D15" s="302">
        <v>29.244130396136857</v>
      </c>
    </row>
    <row r="16" spans="1:9" x14ac:dyDescent="0.35">
      <c r="A16" s="300" t="s">
        <v>147</v>
      </c>
      <c r="B16" s="301" t="s">
        <v>246</v>
      </c>
      <c r="C16" s="300" t="s">
        <v>247</v>
      </c>
      <c r="D16" s="302">
        <v>7.1918853040036952</v>
      </c>
    </row>
    <row r="17" spans="1:4" x14ac:dyDescent="0.35">
      <c r="A17" s="300" t="s">
        <v>147</v>
      </c>
      <c r="B17" s="301" t="s">
        <v>248</v>
      </c>
      <c r="C17" s="300" t="s">
        <v>249</v>
      </c>
      <c r="D17" s="302">
        <v>0.3483929058972437</v>
      </c>
    </row>
    <row r="18" spans="1:4" x14ac:dyDescent="0.35">
      <c r="A18" s="300" t="s">
        <v>147</v>
      </c>
      <c r="B18" s="301" t="s">
        <v>250</v>
      </c>
      <c r="C18" s="300" t="s">
        <v>251</v>
      </c>
      <c r="D18" s="302">
        <v>0</v>
      </c>
    </row>
    <row r="19" spans="1:4" x14ac:dyDescent="0.35">
      <c r="A19" s="300" t="s">
        <v>147</v>
      </c>
      <c r="B19" s="301" t="s">
        <v>252</v>
      </c>
      <c r="C19" s="300" t="s">
        <v>253</v>
      </c>
      <c r="D19" s="302">
        <v>0</v>
      </c>
    </row>
    <row r="21" spans="1:4" x14ac:dyDescent="0.35">
      <c r="A21" s="300" t="s">
        <v>149</v>
      </c>
      <c r="B21" s="301" t="s">
        <v>244</v>
      </c>
      <c r="C21" s="300" t="s">
        <v>245</v>
      </c>
      <c r="D21" s="302">
        <v>156.15683143012828</v>
      </c>
    </row>
    <row r="22" spans="1:4" x14ac:dyDescent="0.35">
      <c r="A22" s="300" t="s">
        <v>149</v>
      </c>
      <c r="B22" s="301" t="s">
        <v>246</v>
      </c>
      <c r="C22" s="300" t="s">
        <v>247</v>
      </c>
      <c r="D22" s="302">
        <v>885.97074589756835</v>
      </c>
    </row>
    <row r="23" spans="1:4" x14ac:dyDescent="0.35">
      <c r="A23" s="300" t="s">
        <v>149</v>
      </c>
      <c r="B23" s="301" t="s">
        <v>248</v>
      </c>
      <c r="C23" s="300" t="s">
        <v>249</v>
      </c>
      <c r="D23" s="302">
        <v>953.83984644932923</v>
      </c>
    </row>
    <row r="24" spans="1:4" x14ac:dyDescent="0.35">
      <c r="A24" s="300" t="s">
        <v>149</v>
      </c>
      <c r="B24" s="301" t="s">
        <v>250</v>
      </c>
      <c r="C24" s="300" t="s">
        <v>251</v>
      </c>
      <c r="D24" s="302">
        <v>71.869584750680133</v>
      </c>
    </row>
    <row r="25" spans="1:4" x14ac:dyDescent="0.35">
      <c r="A25" s="300" t="s">
        <v>149</v>
      </c>
      <c r="B25" s="301" t="s">
        <v>252</v>
      </c>
      <c r="C25" s="300" t="s">
        <v>253</v>
      </c>
      <c r="D25" s="302">
        <v>0</v>
      </c>
    </row>
    <row r="27" spans="1:4" x14ac:dyDescent="0.35">
      <c r="A27" s="300" t="s">
        <v>151</v>
      </c>
      <c r="B27" s="301" t="s">
        <v>244</v>
      </c>
      <c r="C27" s="300" t="s">
        <v>245</v>
      </c>
      <c r="D27" s="302">
        <v>196.81050795431895</v>
      </c>
    </row>
    <row r="28" spans="1:4" x14ac:dyDescent="0.35">
      <c r="A28" s="300" t="s">
        <v>151</v>
      </c>
      <c r="B28" s="301" t="s">
        <v>246</v>
      </c>
      <c r="C28" s="300" t="s">
        <v>247</v>
      </c>
      <c r="D28" s="302">
        <v>2143.4777499463653</v>
      </c>
    </row>
    <row r="29" spans="1:4" x14ac:dyDescent="0.35">
      <c r="A29" s="300" t="s">
        <v>151</v>
      </c>
      <c r="B29" s="301" t="s">
        <v>248</v>
      </c>
      <c r="C29" s="300" t="s">
        <v>249</v>
      </c>
      <c r="D29" s="302">
        <v>2047.8244913972812</v>
      </c>
    </row>
    <row r="30" spans="1:4" x14ac:dyDescent="0.35">
      <c r="A30" s="300" t="s">
        <v>151</v>
      </c>
      <c r="B30" s="301" t="s">
        <v>250</v>
      </c>
      <c r="C30" s="300" t="s">
        <v>251</v>
      </c>
      <c r="D30" s="302">
        <v>264.06053413906636</v>
      </c>
    </row>
    <row r="31" spans="1:4" x14ac:dyDescent="0.35">
      <c r="A31" s="300" t="s">
        <v>151</v>
      </c>
      <c r="B31" s="301" t="s">
        <v>252</v>
      </c>
      <c r="C31" s="300" t="s">
        <v>253</v>
      </c>
      <c r="D31" s="302">
        <v>0</v>
      </c>
    </row>
    <row r="33" spans="1:4" x14ac:dyDescent="0.35">
      <c r="A33" s="300" t="s">
        <v>155</v>
      </c>
      <c r="B33" s="301" t="s">
        <v>244</v>
      </c>
      <c r="C33" s="300" t="s">
        <v>245</v>
      </c>
      <c r="D33" s="302">
        <v>69.397842562853171</v>
      </c>
    </row>
    <row r="34" spans="1:4" x14ac:dyDescent="0.35">
      <c r="A34" s="300" t="s">
        <v>155</v>
      </c>
      <c r="B34" s="301" t="s">
        <v>246</v>
      </c>
      <c r="C34" s="300" t="s">
        <v>247</v>
      </c>
      <c r="D34" s="302">
        <v>713.63222102093437</v>
      </c>
    </row>
    <row r="35" spans="1:4" x14ac:dyDescent="0.35">
      <c r="A35" s="300" t="s">
        <v>155</v>
      </c>
      <c r="B35" s="301" t="s">
        <v>248</v>
      </c>
      <c r="C35" s="300" t="s">
        <v>249</v>
      </c>
      <c r="D35" s="302">
        <v>857.516860323885</v>
      </c>
    </row>
    <row r="36" spans="1:4" x14ac:dyDescent="0.35">
      <c r="A36" s="300" t="s">
        <v>155</v>
      </c>
      <c r="B36" s="301" t="s">
        <v>250</v>
      </c>
      <c r="C36" s="300" t="s">
        <v>251</v>
      </c>
      <c r="D36" s="302">
        <v>41.895108772290762</v>
      </c>
    </row>
    <row r="37" spans="1:4" x14ac:dyDescent="0.35">
      <c r="A37" s="300" t="s">
        <v>155</v>
      </c>
      <c r="B37" s="301" t="s">
        <v>252</v>
      </c>
      <c r="C37" s="300" t="s">
        <v>253</v>
      </c>
      <c r="D37" s="302">
        <v>0</v>
      </c>
    </row>
    <row r="39" spans="1:4" x14ac:dyDescent="0.35">
      <c r="A39" s="300" t="s">
        <v>153</v>
      </c>
      <c r="B39" s="301" t="s">
        <v>244</v>
      </c>
      <c r="C39" s="300" t="s">
        <v>245</v>
      </c>
      <c r="D39" s="302">
        <v>43.795215561555487</v>
      </c>
    </row>
    <row r="40" spans="1:4" x14ac:dyDescent="0.35">
      <c r="A40" s="300" t="s">
        <v>153</v>
      </c>
      <c r="B40" s="301" t="s">
        <v>246</v>
      </c>
      <c r="C40" s="300" t="s">
        <v>247</v>
      </c>
      <c r="D40" s="302">
        <v>501.75510545299852</v>
      </c>
    </row>
    <row r="41" spans="1:4" x14ac:dyDescent="0.35">
      <c r="A41" s="300" t="s">
        <v>153</v>
      </c>
      <c r="B41" s="301" t="s">
        <v>248</v>
      </c>
      <c r="C41" s="300" t="s">
        <v>249</v>
      </c>
      <c r="D41" s="302">
        <v>1851.624733463603</v>
      </c>
    </row>
    <row r="42" spans="1:4" x14ac:dyDescent="0.35">
      <c r="A42" s="300" t="s">
        <v>153</v>
      </c>
      <c r="B42" s="301" t="s">
        <v>250</v>
      </c>
      <c r="C42" s="300" t="s">
        <v>251</v>
      </c>
      <c r="D42" s="302">
        <v>105.66862178224518</v>
      </c>
    </row>
    <row r="43" spans="1:4" x14ac:dyDescent="0.35">
      <c r="A43" s="300" t="s">
        <v>153</v>
      </c>
      <c r="B43" s="301" t="s">
        <v>252</v>
      </c>
      <c r="C43" s="300" t="s">
        <v>253</v>
      </c>
      <c r="D43" s="302">
        <v>0</v>
      </c>
    </row>
    <row r="45" spans="1:4" x14ac:dyDescent="0.35">
      <c r="A45" s="300" t="s">
        <v>157</v>
      </c>
      <c r="B45" s="301" t="s">
        <v>244</v>
      </c>
      <c r="C45" s="300" t="s">
        <v>245</v>
      </c>
      <c r="D45" s="302">
        <v>154.53411630374859</v>
      </c>
    </row>
    <row r="46" spans="1:4" x14ac:dyDescent="0.35">
      <c r="A46" s="300" t="s">
        <v>157</v>
      </c>
      <c r="B46" s="301" t="s">
        <v>246</v>
      </c>
      <c r="C46" s="300" t="s">
        <v>247</v>
      </c>
      <c r="D46" s="302">
        <v>3044.3049001496593</v>
      </c>
    </row>
    <row r="47" spans="1:4" x14ac:dyDescent="0.35">
      <c r="A47" s="300" t="s">
        <v>157</v>
      </c>
      <c r="B47" s="301" t="s">
        <v>248</v>
      </c>
      <c r="C47" s="300" t="s">
        <v>249</v>
      </c>
      <c r="D47" s="302">
        <v>2586.4622922651042</v>
      </c>
    </row>
    <row r="48" spans="1:4" x14ac:dyDescent="0.35">
      <c r="A48" s="300" t="s">
        <v>157</v>
      </c>
      <c r="B48" s="301" t="s">
        <v>250</v>
      </c>
      <c r="C48" s="300" t="s">
        <v>251</v>
      </c>
      <c r="D48" s="302">
        <v>786.02466600100399</v>
      </c>
    </row>
    <row r="49" spans="1:4" x14ac:dyDescent="0.35">
      <c r="A49" s="300" t="s">
        <v>157</v>
      </c>
      <c r="B49" s="301" t="s">
        <v>252</v>
      </c>
      <c r="C49" s="300" t="s">
        <v>253</v>
      </c>
      <c r="D49" s="302">
        <v>667.13801270430952</v>
      </c>
    </row>
    <row r="51" spans="1:4" x14ac:dyDescent="0.35">
      <c r="A51" s="300" t="s">
        <v>159</v>
      </c>
      <c r="B51" s="301" t="s">
        <v>244</v>
      </c>
      <c r="C51" s="300" t="s">
        <v>245</v>
      </c>
      <c r="D51" s="302">
        <v>311.37807049987555</v>
      </c>
    </row>
    <row r="52" spans="1:4" x14ac:dyDescent="0.35">
      <c r="A52" s="300" t="s">
        <v>159</v>
      </c>
      <c r="B52" s="301" t="s">
        <v>246</v>
      </c>
      <c r="C52" s="300" t="s">
        <v>247</v>
      </c>
      <c r="D52" s="302">
        <v>1764.7679912942431</v>
      </c>
    </row>
    <row r="53" spans="1:4" x14ac:dyDescent="0.35">
      <c r="A53" s="300" t="s">
        <v>159</v>
      </c>
      <c r="B53" s="301" t="s">
        <v>248</v>
      </c>
      <c r="C53" s="300" t="s">
        <v>249</v>
      </c>
      <c r="D53" s="302">
        <v>3569.8765147248641</v>
      </c>
    </row>
    <row r="54" spans="1:4" x14ac:dyDescent="0.35">
      <c r="A54" s="300" t="s">
        <v>159</v>
      </c>
      <c r="B54" s="301" t="s">
        <v>250</v>
      </c>
      <c r="C54" s="300" t="s">
        <v>251</v>
      </c>
      <c r="D54" s="302">
        <v>227.79501084610644</v>
      </c>
    </row>
    <row r="55" spans="1:4" x14ac:dyDescent="0.35">
      <c r="A55" s="300" t="s">
        <v>159</v>
      </c>
      <c r="B55" s="301" t="s">
        <v>252</v>
      </c>
      <c r="C55" s="300" t="s">
        <v>253</v>
      </c>
      <c r="D55" s="302">
        <v>0</v>
      </c>
    </row>
    <row r="57" spans="1:4" x14ac:dyDescent="0.35">
      <c r="A57" s="300" t="s">
        <v>161</v>
      </c>
      <c r="B57" s="301" t="s">
        <v>244</v>
      </c>
      <c r="C57" s="300" t="s">
        <v>245</v>
      </c>
      <c r="D57" s="302">
        <v>33.989041389145022</v>
      </c>
    </row>
    <row r="58" spans="1:4" x14ac:dyDescent="0.35">
      <c r="A58" s="300" t="s">
        <v>161</v>
      </c>
      <c r="B58" s="301" t="s">
        <v>246</v>
      </c>
      <c r="C58" s="300" t="s">
        <v>247</v>
      </c>
      <c r="D58" s="302">
        <v>536.74673332378848</v>
      </c>
    </row>
    <row r="59" spans="1:4" x14ac:dyDescent="0.35">
      <c r="A59" s="300" t="s">
        <v>161</v>
      </c>
      <c r="B59" s="301" t="s">
        <v>248</v>
      </c>
      <c r="C59" s="300" t="s">
        <v>249</v>
      </c>
      <c r="D59" s="302">
        <v>961.48477658014474</v>
      </c>
    </row>
    <row r="60" spans="1:4" x14ac:dyDescent="0.35">
      <c r="A60" s="300" t="s">
        <v>161</v>
      </c>
      <c r="B60" s="301" t="s">
        <v>250</v>
      </c>
      <c r="C60" s="300" t="s">
        <v>251</v>
      </c>
      <c r="D60" s="302">
        <v>60.653781606219432</v>
      </c>
    </row>
    <row r="61" spans="1:4" x14ac:dyDescent="0.35">
      <c r="A61" s="300" t="s">
        <v>161</v>
      </c>
      <c r="B61" s="301" t="s">
        <v>252</v>
      </c>
      <c r="C61" s="300" t="s">
        <v>253</v>
      </c>
      <c r="D61" s="302">
        <v>0</v>
      </c>
    </row>
    <row r="63" spans="1:4" x14ac:dyDescent="0.35">
      <c r="A63" s="300" t="s">
        <v>163</v>
      </c>
      <c r="B63" s="301" t="s">
        <v>244</v>
      </c>
      <c r="C63" s="300" t="s">
        <v>245</v>
      </c>
      <c r="D63" s="302">
        <v>291.0737575560272</v>
      </c>
    </row>
    <row r="64" spans="1:4" x14ac:dyDescent="0.35">
      <c r="A64" s="300" t="s">
        <v>163</v>
      </c>
      <c r="B64" s="301" t="s">
        <v>246</v>
      </c>
      <c r="C64" s="300" t="s">
        <v>247</v>
      </c>
      <c r="D64" s="302">
        <v>1146.0182885286627</v>
      </c>
    </row>
    <row r="65" spans="1:4" x14ac:dyDescent="0.35">
      <c r="A65" s="300" t="s">
        <v>163</v>
      </c>
      <c r="B65" s="301" t="s">
        <v>248</v>
      </c>
      <c r="C65" s="300" t="s">
        <v>249</v>
      </c>
      <c r="D65" s="302">
        <v>1803.1876473489592</v>
      </c>
    </row>
    <row r="66" spans="1:4" x14ac:dyDescent="0.35">
      <c r="A66" s="300" t="s">
        <v>163</v>
      </c>
      <c r="B66" s="301" t="s">
        <v>250</v>
      </c>
      <c r="C66" s="300" t="s">
        <v>251</v>
      </c>
      <c r="D66" s="302">
        <v>153.29897633677135</v>
      </c>
    </row>
    <row r="67" spans="1:4" x14ac:dyDescent="0.35">
      <c r="A67" s="300" t="s">
        <v>163</v>
      </c>
      <c r="B67" s="301" t="s">
        <v>252</v>
      </c>
      <c r="C67" s="300" t="s">
        <v>253</v>
      </c>
      <c r="D67" s="302">
        <v>0</v>
      </c>
    </row>
    <row r="69" spans="1:4" x14ac:dyDescent="0.35">
      <c r="A69" s="300" t="s">
        <v>165</v>
      </c>
      <c r="B69" s="301" t="s">
        <v>244</v>
      </c>
      <c r="C69" s="300" t="s">
        <v>245</v>
      </c>
      <c r="D69" s="302">
        <v>66.00558311414261</v>
      </c>
    </row>
    <row r="70" spans="1:4" x14ac:dyDescent="0.35">
      <c r="A70" s="300" t="s">
        <v>165</v>
      </c>
      <c r="B70" s="301" t="s">
        <v>246</v>
      </c>
      <c r="C70" s="300" t="s">
        <v>247</v>
      </c>
      <c r="D70" s="302">
        <v>540.72802274345452</v>
      </c>
    </row>
    <row r="71" spans="1:4" x14ac:dyDescent="0.35">
      <c r="A71" s="300" t="s">
        <v>165</v>
      </c>
      <c r="B71" s="301" t="s">
        <v>248</v>
      </c>
      <c r="C71" s="300" t="s">
        <v>249</v>
      </c>
      <c r="D71" s="302">
        <v>0</v>
      </c>
    </row>
    <row r="72" spans="1:4" x14ac:dyDescent="0.35">
      <c r="A72" s="300" t="s">
        <v>165</v>
      </c>
      <c r="B72" s="301" t="s">
        <v>250</v>
      </c>
      <c r="C72" s="300" t="s">
        <v>251</v>
      </c>
      <c r="D72" s="302">
        <v>0</v>
      </c>
    </row>
    <row r="73" spans="1:4" x14ac:dyDescent="0.35">
      <c r="A73" s="300" t="s">
        <v>165</v>
      </c>
      <c r="B73" s="301" t="s">
        <v>252</v>
      </c>
      <c r="C73" s="300" t="s">
        <v>253</v>
      </c>
      <c r="D73" s="302">
        <v>0</v>
      </c>
    </row>
    <row r="75" spans="1:4" x14ac:dyDescent="0.35">
      <c r="A75" s="300" t="s">
        <v>167</v>
      </c>
      <c r="B75" s="301" t="s">
        <v>244</v>
      </c>
      <c r="C75" s="300" t="s">
        <v>245</v>
      </c>
      <c r="D75" s="302">
        <v>60.481206124897533</v>
      </c>
    </row>
    <row r="76" spans="1:4" x14ac:dyDescent="0.35">
      <c r="A76" s="300" t="s">
        <v>167</v>
      </c>
      <c r="B76" s="301" t="s">
        <v>246</v>
      </c>
      <c r="C76" s="300" t="s">
        <v>247</v>
      </c>
      <c r="D76" s="302">
        <v>213.18178167511095</v>
      </c>
    </row>
    <row r="77" spans="1:4" x14ac:dyDescent="0.35">
      <c r="A77" s="300" t="s">
        <v>167</v>
      </c>
      <c r="B77" s="301" t="s">
        <v>248</v>
      </c>
      <c r="C77" s="300" t="s">
        <v>249</v>
      </c>
      <c r="D77" s="302">
        <v>0</v>
      </c>
    </row>
    <row r="78" spans="1:4" x14ac:dyDescent="0.35">
      <c r="A78" s="300" t="s">
        <v>167</v>
      </c>
      <c r="B78" s="301" t="s">
        <v>250</v>
      </c>
      <c r="C78" s="300" t="s">
        <v>251</v>
      </c>
      <c r="D78" s="302">
        <v>0</v>
      </c>
    </row>
    <row r="79" spans="1:4" x14ac:dyDescent="0.35">
      <c r="A79" s="300" t="s">
        <v>167</v>
      </c>
      <c r="B79" s="301" t="s">
        <v>252</v>
      </c>
      <c r="C79" s="300" t="s">
        <v>253</v>
      </c>
      <c r="D79" s="302">
        <v>0</v>
      </c>
    </row>
    <row r="81" spans="1:4" x14ac:dyDescent="0.35">
      <c r="A81" s="300" t="s">
        <v>169</v>
      </c>
      <c r="B81" s="301" t="s">
        <v>244</v>
      </c>
      <c r="C81" s="300" t="s">
        <v>245</v>
      </c>
      <c r="D81" s="302">
        <v>2.3245890862940608</v>
      </c>
    </row>
    <row r="82" spans="1:4" x14ac:dyDescent="0.35">
      <c r="A82" s="300" t="s">
        <v>169</v>
      </c>
      <c r="B82" s="301" t="s">
        <v>246</v>
      </c>
      <c r="C82" s="300" t="s">
        <v>247</v>
      </c>
      <c r="D82" s="302">
        <v>73.560799707246957</v>
      </c>
    </row>
    <row r="83" spans="1:4" x14ac:dyDescent="0.35">
      <c r="A83" s="300" t="s">
        <v>169</v>
      </c>
      <c r="B83" s="301" t="s">
        <v>248</v>
      </c>
      <c r="C83" s="300" t="s">
        <v>249</v>
      </c>
      <c r="D83" s="302">
        <v>0</v>
      </c>
    </row>
    <row r="84" spans="1:4" x14ac:dyDescent="0.35">
      <c r="A84" s="300" t="s">
        <v>169</v>
      </c>
      <c r="B84" s="301" t="s">
        <v>250</v>
      </c>
      <c r="C84" s="300" t="s">
        <v>251</v>
      </c>
      <c r="D84" s="302">
        <v>0</v>
      </c>
    </row>
    <row r="85" spans="1:4" x14ac:dyDescent="0.35">
      <c r="A85" s="300" t="s">
        <v>169</v>
      </c>
      <c r="B85" s="301" t="s">
        <v>252</v>
      </c>
      <c r="C85" s="300" t="s">
        <v>253</v>
      </c>
      <c r="D85" s="302">
        <v>5.2080146007555897E-9</v>
      </c>
    </row>
    <row r="87" spans="1:4" x14ac:dyDescent="0.35">
      <c r="A87" s="300" t="s">
        <v>173</v>
      </c>
      <c r="B87" s="301" t="s">
        <v>244</v>
      </c>
      <c r="C87" s="300" t="s">
        <v>245</v>
      </c>
      <c r="D87" s="302">
        <v>34.479747463860264</v>
      </c>
    </row>
    <row r="88" spans="1:4" x14ac:dyDescent="0.35">
      <c r="A88" s="300" t="s">
        <v>173</v>
      </c>
      <c r="B88" s="301" t="s">
        <v>246</v>
      </c>
      <c r="C88" s="300" t="s">
        <v>247</v>
      </c>
      <c r="D88" s="302">
        <v>651.37933061226192</v>
      </c>
    </row>
    <row r="89" spans="1:4" x14ac:dyDescent="0.35">
      <c r="A89" s="300" t="s">
        <v>173</v>
      </c>
      <c r="B89" s="301" t="s">
        <v>248</v>
      </c>
      <c r="C89" s="300" t="s">
        <v>249</v>
      </c>
      <c r="D89" s="302">
        <v>0</v>
      </c>
    </row>
    <row r="90" spans="1:4" x14ac:dyDescent="0.35">
      <c r="A90" s="300" t="s">
        <v>173</v>
      </c>
      <c r="B90" s="301" t="s">
        <v>250</v>
      </c>
      <c r="C90" s="300" t="s">
        <v>251</v>
      </c>
      <c r="D90" s="302">
        <v>0</v>
      </c>
    </row>
    <row r="91" spans="1:4" x14ac:dyDescent="0.35">
      <c r="A91" s="300" t="s">
        <v>173</v>
      </c>
      <c r="B91" s="301" t="s">
        <v>252</v>
      </c>
      <c r="C91" s="300" t="s">
        <v>253</v>
      </c>
      <c r="D91" s="302">
        <v>0</v>
      </c>
    </row>
    <row r="93" spans="1:4" x14ac:dyDescent="0.35">
      <c r="A93" s="300" t="s">
        <v>175</v>
      </c>
      <c r="B93" s="301" t="s">
        <v>244</v>
      </c>
      <c r="C93" s="300" t="s">
        <v>245</v>
      </c>
      <c r="D93" s="302">
        <v>7.102396891658155</v>
      </c>
    </row>
    <row r="94" spans="1:4" x14ac:dyDescent="0.35">
      <c r="A94" s="300" t="s">
        <v>175</v>
      </c>
      <c r="B94" s="301" t="s">
        <v>246</v>
      </c>
      <c r="C94" s="300" t="s">
        <v>247</v>
      </c>
      <c r="D94" s="302">
        <v>186.58613499220516</v>
      </c>
    </row>
    <row r="95" spans="1:4" x14ac:dyDescent="0.35">
      <c r="A95" s="300" t="s">
        <v>175</v>
      </c>
      <c r="B95" s="301" t="s">
        <v>248</v>
      </c>
      <c r="C95" s="300" t="s">
        <v>249</v>
      </c>
      <c r="D95" s="302">
        <v>0</v>
      </c>
    </row>
    <row r="96" spans="1:4" x14ac:dyDescent="0.35">
      <c r="A96" s="300" t="s">
        <v>175</v>
      </c>
      <c r="B96" s="301" t="s">
        <v>250</v>
      </c>
      <c r="C96" s="300" t="s">
        <v>251</v>
      </c>
      <c r="D96" s="302">
        <v>0</v>
      </c>
    </row>
    <row r="97" spans="1:4" x14ac:dyDescent="0.35">
      <c r="A97" s="300" t="s">
        <v>175</v>
      </c>
      <c r="B97" s="301" t="s">
        <v>252</v>
      </c>
      <c r="C97" s="300" t="s">
        <v>253</v>
      </c>
      <c r="D97" s="302">
        <v>0</v>
      </c>
    </row>
    <row r="99" spans="1:4" x14ac:dyDescent="0.35">
      <c r="A99" s="300" t="s">
        <v>171</v>
      </c>
      <c r="B99" s="301" t="s">
        <v>244</v>
      </c>
      <c r="C99" s="300" t="s">
        <v>245</v>
      </c>
      <c r="D99" s="302">
        <v>6.8404376013101507</v>
      </c>
    </row>
    <row r="100" spans="1:4" x14ac:dyDescent="0.35">
      <c r="A100" s="300" t="s">
        <v>171</v>
      </c>
      <c r="B100" s="301" t="s">
        <v>246</v>
      </c>
      <c r="C100" s="300" t="s">
        <v>247</v>
      </c>
      <c r="D100" s="302">
        <v>123.98967626241405</v>
      </c>
    </row>
    <row r="101" spans="1:4" x14ac:dyDescent="0.35">
      <c r="A101" s="300" t="s">
        <v>171</v>
      </c>
      <c r="B101" s="301" t="s">
        <v>248</v>
      </c>
      <c r="C101" s="300" t="s">
        <v>249</v>
      </c>
      <c r="D101" s="302">
        <v>0</v>
      </c>
    </row>
    <row r="102" spans="1:4" x14ac:dyDescent="0.35">
      <c r="A102" s="300" t="s">
        <v>171</v>
      </c>
      <c r="B102" s="301" t="s">
        <v>250</v>
      </c>
      <c r="C102" s="300" t="s">
        <v>251</v>
      </c>
      <c r="D102" s="302">
        <v>0</v>
      </c>
    </row>
    <row r="103" spans="1:4" x14ac:dyDescent="0.35">
      <c r="A103" s="300" t="s">
        <v>171</v>
      </c>
      <c r="B103" s="301" t="s">
        <v>252</v>
      </c>
      <c r="C103" s="300" t="s">
        <v>253</v>
      </c>
      <c r="D103" s="302">
        <v>0</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24869-F9DD-4AC6-9498-B9F9DC2F369A}">
  <sheetPr>
    <pageSetUpPr fitToPage="1"/>
  </sheetPr>
  <dimension ref="A1:I103"/>
  <sheetViews>
    <sheetView zoomScale="80" zoomScaleNormal="80" workbookViewId="0"/>
  </sheetViews>
  <sheetFormatPr defaultColWidth="9.1328125" defaultRowHeight="13.5" x14ac:dyDescent="0.35"/>
  <cols>
    <col min="1" max="1" width="9.1328125" style="299"/>
    <col min="2" max="2" width="74.86328125" style="299" bestFit="1" customWidth="1"/>
    <col min="3" max="3" width="49"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254</v>
      </c>
      <c r="C3" s="299" t="s">
        <v>255</v>
      </c>
      <c r="D3" s="302"/>
      <c r="E3" s="304">
        <v>4.9599999999999998E-2</v>
      </c>
      <c r="F3" s="304">
        <v>4.9599999999999998E-2</v>
      </c>
      <c r="G3" s="304">
        <v>4.9599999999999998E-2</v>
      </c>
      <c r="H3" s="304">
        <v>4.9599999999999998E-2</v>
      </c>
      <c r="I3" s="304">
        <v>4.9599999999999998E-2</v>
      </c>
    </row>
    <row r="4" spans="1:9" x14ac:dyDescent="0.35">
      <c r="A4" s="300" t="s">
        <v>143</v>
      </c>
      <c r="B4" s="303" t="s">
        <v>256</v>
      </c>
      <c r="C4" s="299" t="s">
        <v>257</v>
      </c>
      <c r="D4" s="302"/>
      <c r="E4" s="304">
        <v>3.9100000000000003E-2</v>
      </c>
      <c r="F4" s="304">
        <v>3.9100000000000003E-2</v>
      </c>
      <c r="G4" s="304">
        <v>3.9100000000000003E-2</v>
      </c>
      <c r="H4" s="304">
        <v>3.9100000000000003E-2</v>
      </c>
      <c r="I4" s="304">
        <v>3.9100000000000003E-2</v>
      </c>
    </row>
    <row r="5" spans="1:9" x14ac:dyDescent="0.35">
      <c r="A5" s="300" t="s">
        <v>143</v>
      </c>
      <c r="B5" s="303" t="s">
        <v>258</v>
      </c>
      <c r="C5" s="299" t="s">
        <v>259</v>
      </c>
      <c r="D5" s="302"/>
      <c r="E5" s="304">
        <v>5.0575500000000002E-2</v>
      </c>
      <c r="F5" s="304">
        <v>5.0575500000000002E-2</v>
      </c>
      <c r="G5" s="304">
        <v>5.0575500000000002E-2</v>
      </c>
      <c r="H5" s="304">
        <v>5.0575500000000002E-2</v>
      </c>
      <c r="I5" s="304">
        <v>5.0575500000000002E-2</v>
      </c>
    </row>
    <row r="6" spans="1:9" x14ac:dyDescent="0.35">
      <c r="A6" s="300" t="s">
        <v>143</v>
      </c>
      <c r="B6" s="303" t="s">
        <v>260</v>
      </c>
      <c r="C6" s="299" t="s">
        <v>261</v>
      </c>
      <c r="D6" s="302"/>
      <c r="E6" s="304">
        <v>0.06</v>
      </c>
      <c r="F6" s="304">
        <v>0.06</v>
      </c>
      <c r="G6" s="304">
        <v>0.06</v>
      </c>
      <c r="H6" s="304">
        <v>0.06</v>
      </c>
      <c r="I6" s="304">
        <v>0.06</v>
      </c>
    </row>
    <row r="7" spans="1:9" x14ac:dyDescent="0.35">
      <c r="A7" s="300" t="s">
        <v>143</v>
      </c>
      <c r="B7" s="303" t="s">
        <v>262</v>
      </c>
      <c r="C7" s="299" t="s">
        <v>263</v>
      </c>
      <c r="D7" s="302"/>
      <c r="E7" s="304">
        <v>0</v>
      </c>
      <c r="F7" s="304">
        <v>0</v>
      </c>
      <c r="G7" s="304">
        <v>0</v>
      </c>
      <c r="H7" s="304">
        <v>0</v>
      </c>
      <c r="I7" s="304">
        <v>0</v>
      </c>
    </row>
    <row r="9" spans="1:9" x14ac:dyDescent="0.35">
      <c r="A9" s="300" t="s">
        <v>145</v>
      </c>
      <c r="B9" s="303" t="s">
        <v>254</v>
      </c>
      <c r="C9" s="299" t="s">
        <v>255</v>
      </c>
      <c r="D9" s="302"/>
      <c r="E9" s="304">
        <v>4.0680214846322976E-2</v>
      </c>
      <c r="F9" s="304">
        <v>4.0680214846322976E-2</v>
      </c>
      <c r="G9" s="304">
        <v>4.0680214846322976E-2</v>
      </c>
      <c r="H9" s="304">
        <v>4.0680214846322976E-2</v>
      </c>
      <c r="I9" s="304">
        <v>4.0680214846322976E-2</v>
      </c>
    </row>
    <row r="10" spans="1:9" x14ac:dyDescent="0.35">
      <c r="A10" s="300" t="s">
        <v>145</v>
      </c>
      <c r="B10" s="303" t="s">
        <v>256</v>
      </c>
      <c r="C10" s="299" t="s">
        <v>257</v>
      </c>
      <c r="D10" s="302"/>
      <c r="E10" s="304">
        <v>4.7380214846322981E-2</v>
      </c>
      <c r="F10" s="304">
        <v>4.7380214846322981E-2</v>
      </c>
      <c r="G10" s="304">
        <v>4.7380214846322981E-2</v>
      </c>
      <c r="H10" s="304">
        <v>4.7380214846322981E-2</v>
      </c>
      <c r="I10" s="304">
        <v>4.7380214846322981E-2</v>
      </c>
    </row>
    <row r="11" spans="1:9" x14ac:dyDescent="0.35">
      <c r="A11" s="300" t="s">
        <v>145</v>
      </c>
      <c r="B11" s="303" t="s">
        <v>258</v>
      </c>
      <c r="C11" s="299" t="s">
        <v>259</v>
      </c>
      <c r="D11" s="302"/>
      <c r="E11" s="304">
        <v>3.6780214846322976E-2</v>
      </c>
      <c r="F11" s="304">
        <v>3.6780214846322976E-2</v>
      </c>
      <c r="G11" s="304">
        <v>3.6780214846322976E-2</v>
      </c>
      <c r="H11" s="304">
        <v>3.6780214846322976E-2</v>
      </c>
      <c r="I11" s="304">
        <v>3.6780214846322976E-2</v>
      </c>
    </row>
    <row r="12" spans="1:9" x14ac:dyDescent="0.35">
      <c r="A12" s="300" t="s">
        <v>145</v>
      </c>
      <c r="B12" s="303" t="s">
        <v>260</v>
      </c>
      <c r="C12" s="299" t="s">
        <v>261</v>
      </c>
      <c r="D12" s="302"/>
      <c r="E12" s="304">
        <v>6.5880214846322976E-2</v>
      </c>
      <c r="F12" s="304">
        <v>6.5880214846322976E-2</v>
      </c>
      <c r="G12" s="304">
        <v>6.5880214846322976E-2</v>
      </c>
      <c r="H12" s="304">
        <v>6.5880214846322976E-2</v>
      </c>
      <c r="I12" s="304">
        <v>6.5880214846322976E-2</v>
      </c>
    </row>
    <row r="13" spans="1:9" x14ac:dyDescent="0.35">
      <c r="A13" s="300" t="s">
        <v>145</v>
      </c>
      <c r="B13" s="303" t="s">
        <v>262</v>
      </c>
      <c r="C13" s="299" t="s">
        <v>263</v>
      </c>
      <c r="D13" s="302"/>
      <c r="E13" s="304">
        <v>0</v>
      </c>
      <c r="F13" s="304">
        <v>0</v>
      </c>
      <c r="G13" s="304">
        <v>0</v>
      </c>
      <c r="H13" s="304">
        <v>0</v>
      </c>
      <c r="I13" s="304">
        <v>0</v>
      </c>
    </row>
    <row r="15" spans="1:9" x14ac:dyDescent="0.35">
      <c r="A15" s="300" t="s">
        <v>147</v>
      </c>
      <c r="B15" s="303" t="s">
        <v>254</v>
      </c>
      <c r="C15" s="299" t="s">
        <v>255</v>
      </c>
      <c r="D15" s="302"/>
      <c r="E15" s="304">
        <v>6.3E-2</v>
      </c>
      <c r="F15" s="304">
        <v>6.3E-2</v>
      </c>
      <c r="G15" s="304">
        <v>6.3E-2</v>
      </c>
      <c r="H15" s="304">
        <v>6.3E-2</v>
      </c>
      <c r="I15" s="304">
        <v>6.3E-2</v>
      </c>
    </row>
    <row r="16" spans="1:9" x14ac:dyDescent="0.35">
      <c r="A16" s="300" t="s">
        <v>147</v>
      </c>
      <c r="B16" s="303" t="s">
        <v>256</v>
      </c>
      <c r="C16" s="299" t="s">
        <v>257</v>
      </c>
      <c r="D16" s="302"/>
      <c r="E16" s="304">
        <v>6.3E-2</v>
      </c>
      <c r="F16" s="304">
        <v>6.3E-2</v>
      </c>
      <c r="G16" s="304">
        <v>6.3E-2</v>
      </c>
      <c r="H16" s="304">
        <v>6.3E-2</v>
      </c>
      <c r="I16" s="304">
        <v>6.3E-2</v>
      </c>
    </row>
    <row r="17" spans="1:9" x14ac:dyDescent="0.35">
      <c r="A17" s="300" t="s">
        <v>147</v>
      </c>
      <c r="B17" s="303" t="s">
        <v>258</v>
      </c>
      <c r="C17" s="299" t="s">
        <v>259</v>
      </c>
      <c r="D17" s="302"/>
      <c r="E17" s="304">
        <v>4.2999999999999997E-2</v>
      </c>
      <c r="F17" s="304">
        <v>4.2999999999999997E-2</v>
      </c>
      <c r="G17" s="304">
        <v>4.2999999999999997E-2</v>
      </c>
      <c r="H17" s="304">
        <v>4.2999999999999997E-2</v>
      </c>
      <c r="I17" s="304">
        <v>4.2999999999999997E-2</v>
      </c>
    </row>
    <row r="18" spans="1:9" x14ac:dyDescent="0.35">
      <c r="A18" s="300" t="s">
        <v>147</v>
      </c>
      <c r="B18" s="303" t="s">
        <v>260</v>
      </c>
      <c r="C18" s="299" t="s">
        <v>261</v>
      </c>
      <c r="D18" s="302"/>
      <c r="E18" s="304">
        <v>0</v>
      </c>
      <c r="F18" s="304">
        <v>0</v>
      </c>
      <c r="G18" s="304">
        <v>0</v>
      </c>
      <c r="H18" s="304">
        <v>0</v>
      </c>
      <c r="I18" s="304">
        <v>0</v>
      </c>
    </row>
    <row r="19" spans="1:9" x14ac:dyDescent="0.35">
      <c r="A19" s="300" t="s">
        <v>147</v>
      </c>
      <c r="B19" s="303" t="s">
        <v>262</v>
      </c>
      <c r="C19" s="299" t="s">
        <v>263</v>
      </c>
      <c r="D19" s="302"/>
      <c r="E19" s="304">
        <v>0</v>
      </c>
      <c r="F19" s="304">
        <v>0</v>
      </c>
      <c r="G19" s="304">
        <v>0</v>
      </c>
      <c r="H19" s="304">
        <v>0</v>
      </c>
      <c r="I19" s="304">
        <v>0</v>
      </c>
    </row>
    <row r="21" spans="1:9" x14ac:dyDescent="0.35">
      <c r="A21" s="300" t="s">
        <v>149</v>
      </c>
      <c r="B21" s="303" t="s">
        <v>254</v>
      </c>
      <c r="C21" s="299" t="s">
        <v>255</v>
      </c>
      <c r="D21" s="302"/>
      <c r="E21" s="304">
        <v>5.57E-2</v>
      </c>
      <c r="F21" s="304">
        <v>5.57E-2</v>
      </c>
      <c r="G21" s="304">
        <v>5.57E-2</v>
      </c>
      <c r="H21" s="304">
        <v>5.57E-2</v>
      </c>
      <c r="I21" s="304">
        <v>5.57E-2</v>
      </c>
    </row>
    <row r="22" spans="1:9" x14ac:dyDescent="0.35">
      <c r="A22" s="300" t="s">
        <v>149</v>
      </c>
      <c r="B22" s="303" t="s">
        <v>256</v>
      </c>
      <c r="C22" s="299" t="s">
        <v>257</v>
      </c>
      <c r="D22" s="302"/>
      <c r="E22" s="304">
        <v>4.7899999999999998E-2</v>
      </c>
      <c r="F22" s="304">
        <v>4.7899999999999998E-2</v>
      </c>
      <c r="G22" s="304">
        <v>4.7899999999999998E-2</v>
      </c>
      <c r="H22" s="304">
        <v>4.7899999999999998E-2</v>
      </c>
      <c r="I22" s="304">
        <v>4.7899999999999998E-2</v>
      </c>
    </row>
    <row r="23" spans="1:9" x14ac:dyDescent="0.35">
      <c r="A23" s="300" t="s">
        <v>149</v>
      </c>
      <c r="B23" s="303" t="s">
        <v>258</v>
      </c>
      <c r="C23" s="299" t="s">
        <v>259</v>
      </c>
      <c r="D23" s="302"/>
      <c r="E23" s="304">
        <v>4.6300000000000001E-2</v>
      </c>
      <c r="F23" s="304">
        <v>4.6300000000000001E-2</v>
      </c>
      <c r="G23" s="304">
        <v>4.6300000000000001E-2</v>
      </c>
      <c r="H23" s="304">
        <v>4.6300000000000001E-2</v>
      </c>
      <c r="I23" s="304">
        <v>4.6300000000000001E-2</v>
      </c>
    </row>
    <row r="24" spans="1:9" x14ac:dyDescent="0.35">
      <c r="A24" s="300" t="s">
        <v>149</v>
      </c>
      <c r="B24" s="303" t="s">
        <v>260</v>
      </c>
      <c r="C24" s="299" t="s">
        <v>261</v>
      </c>
      <c r="D24" s="302"/>
      <c r="E24" s="304">
        <v>7.9899999999999999E-2</v>
      </c>
      <c r="F24" s="304">
        <v>7.9899999999999999E-2</v>
      </c>
      <c r="G24" s="304">
        <v>7.9899999999999999E-2</v>
      </c>
      <c r="H24" s="304">
        <v>7.9899999999999999E-2</v>
      </c>
      <c r="I24" s="304">
        <v>7.9899999999999999E-2</v>
      </c>
    </row>
    <row r="25" spans="1:9" x14ac:dyDescent="0.35">
      <c r="A25" s="300" t="s">
        <v>149</v>
      </c>
      <c r="B25" s="303" t="s">
        <v>262</v>
      </c>
      <c r="C25" s="299" t="s">
        <v>263</v>
      </c>
      <c r="D25" s="302"/>
      <c r="E25" s="304">
        <v>0</v>
      </c>
      <c r="F25" s="304">
        <v>0</v>
      </c>
      <c r="G25" s="304">
        <v>0</v>
      </c>
      <c r="H25" s="304">
        <v>0</v>
      </c>
      <c r="I25" s="304">
        <v>0</v>
      </c>
    </row>
    <row r="27" spans="1:9" x14ac:dyDescent="0.35">
      <c r="A27" s="300" t="s">
        <v>151</v>
      </c>
      <c r="B27" s="303" t="s">
        <v>254</v>
      </c>
      <c r="C27" s="299" t="s">
        <v>255</v>
      </c>
      <c r="D27" s="302"/>
      <c r="E27" s="304">
        <v>5.0439999999999999E-2</v>
      </c>
      <c r="F27" s="304">
        <v>5.0439999999999999E-2</v>
      </c>
      <c r="G27" s="304">
        <v>5.0439999999999999E-2</v>
      </c>
      <c r="H27" s="304">
        <v>5.0439999999999999E-2</v>
      </c>
      <c r="I27" s="304">
        <v>5.0439999999999999E-2</v>
      </c>
    </row>
    <row r="28" spans="1:9" x14ac:dyDescent="0.35">
      <c r="A28" s="300" t="s">
        <v>151</v>
      </c>
      <c r="B28" s="303" t="s">
        <v>256</v>
      </c>
      <c r="C28" s="299" t="s">
        <v>257</v>
      </c>
      <c r="D28" s="302"/>
      <c r="E28" s="304">
        <v>4.9439999999999998E-2</v>
      </c>
      <c r="F28" s="304">
        <v>4.9439999999999998E-2</v>
      </c>
      <c r="G28" s="304">
        <v>4.9439999999999998E-2</v>
      </c>
      <c r="H28" s="304">
        <v>4.9439999999999998E-2</v>
      </c>
      <c r="I28" s="304">
        <v>4.9439999999999998E-2</v>
      </c>
    </row>
    <row r="29" spans="1:9" x14ac:dyDescent="0.35">
      <c r="A29" s="300" t="s">
        <v>151</v>
      </c>
      <c r="B29" s="303" t="s">
        <v>258</v>
      </c>
      <c r="C29" s="299" t="s">
        <v>259</v>
      </c>
      <c r="D29" s="302"/>
      <c r="E29" s="304">
        <v>5.6439999999999997E-2</v>
      </c>
      <c r="F29" s="304">
        <v>5.6439999999999997E-2</v>
      </c>
      <c r="G29" s="304">
        <v>5.6439999999999997E-2</v>
      </c>
      <c r="H29" s="304">
        <v>5.6439999999999997E-2</v>
      </c>
      <c r="I29" s="304">
        <v>5.6440000000000004E-2</v>
      </c>
    </row>
    <row r="30" spans="1:9" x14ac:dyDescent="0.35">
      <c r="A30" s="300" t="s">
        <v>151</v>
      </c>
      <c r="B30" s="303" t="s">
        <v>260</v>
      </c>
      <c r="C30" s="299" t="s">
        <v>261</v>
      </c>
      <c r="D30" s="302"/>
      <c r="E30" s="304">
        <v>7.3439999999999991E-2</v>
      </c>
      <c r="F30" s="304">
        <v>7.3439999999999991E-2</v>
      </c>
      <c r="G30" s="304">
        <v>7.3439999999999991E-2</v>
      </c>
      <c r="H30" s="304">
        <v>7.3440000000000005E-2</v>
      </c>
      <c r="I30" s="304">
        <v>7.3439999999999991E-2</v>
      </c>
    </row>
    <row r="31" spans="1:9" x14ac:dyDescent="0.35">
      <c r="A31" s="300" t="s">
        <v>151</v>
      </c>
      <c r="B31" s="303" t="s">
        <v>262</v>
      </c>
      <c r="C31" s="299" t="s">
        <v>263</v>
      </c>
      <c r="D31" s="302"/>
      <c r="E31" s="304">
        <v>0</v>
      </c>
      <c r="F31" s="304">
        <v>0</v>
      </c>
      <c r="G31" s="304">
        <v>0</v>
      </c>
      <c r="H31" s="304">
        <v>0</v>
      </c>
      <c r="I31" s="304">
        <v>0</v>
      </c>
    </row>
    <row r="33" spans="1:9" x14ac:dyDescent="0.35">
      <c r="A33" s="300" t="s">
        <v>155</v>
      </c>
      <c r="B33" s="303" t="s">
        <v>254</v>
      </c>
      <c r="C33" s="299" t="s">
        <v>255</v>
      </c>
      <c r="D33" s="302"/>
      <c r="E33" s="304">
        <v>2.52E-2</v>
      </c>
      <c r="F33" s="304">
        <v>2.52E-2</v>
      </c>
      <c r="G33" s="304">
        <v>2.52E-2</v>
      </c>
      <c r="H33" s="304">
        <v>2.52E-2</v>
      </c>
      <c r="I33" s="304">
        <v>2.52E-2</v>
      </c>
    </row>
    <row r="34" spans="1:9" x14ac:dyDescent="0.35">
      <c r="A34" s="300" t="s">
        <v>155</v>
      </c>
      <c r="B34" s="303" t="s">
        <v>256</v>
      </c>
      <c r="C34" s="299" t="s">
        <v>257</v>
      </c>
      <c r="D34" s="302"/>
      <c r="E34" s="304">
        <v>4.7E-2</v>
      </c>
      <c r="F34" s="304">
        <v>4.7E-2</v>
      </c>
      <c r="G34" s="304">
        <v>4.7E-2</v>
      </c>
      <c r="H34" s="304">
        <v>4.7E-2</v>
      </c>
      <c r="I34" s="304">
        <v>4.7E-2</v>
      </c>
    </row>
    <row r="35" spans="1:9" x14ac:dyDescent="0.35">
      <c r="A35" s="300" t="s">
        <v>155</v>
      </c>
      <c r="B35" s="303" t="s">
        <v>258</v>
      </c>
      <c r="C35" s="299" t="s">
        <v>259</v>
      </c>
      <c r="D35" s="302"/>
      <c r="E35" s="304">
        <v>5.2000000000000005E-2</v>
      </c>
      <c r="F35" s="304">
        <v>5.2000000000000005E-2</v>
      </c>
      <c r="G35" s="304">
        <v>5.2000000000000005E-2</v>
      </c>
      <c r="H35" s="304">
        <v>5.2000000000000005E-2</v>
      </c>
      <c r="I35" s="304">
        <v>5.2000000000000005E-2</v>
      </c>
    </row>
    <row r="36" spans="1:9" x14ac:dyDescent="0.35">
      <c r="A36" s="300" t="s">
        <v>155</v>
      </c>
      <c r="B36" s="303" t="s">
        <v>260</v>
      </c>
      <c r="C36" s="299" t="s">
        <v>261</v>
      </c>
      <c r="D36" s="302"/>
      <c r="E36" s="304">
        <v>9.180000000000002E-2</v>
      </c>
      <c r="F36" s="304">
        <v>9.180000000000002E-2</v>
      </c>
      <c r="G36" s="304">
        <v>9.180000000000002E-2</v>
      </c>
      <c r="H36" s="304">
        <v>9.180000000000002E-2</v>
      </c>
      <c r="I36" s="304">
        <v>9.180000000000002E-2</v>
      </c>
    </row>
    <row r="37" spans="1:9" x14ac:dyDescent="0.35">
      <c r="A37" s="300" t="s">
        <v>155</v>
      </c>
      <c r="B37" s="303" t="s">
        <v>262</v>
      </c>
      <c r="C37" s="299" t="s">
        <v>263</v>
      </c>
      <c r="D37" s="302"/>
      <c r="E37" s="304">
        <v>0</v>
      </c>
      <c r="F37" s="304">
        <v>0</v>
      </c>
      <c r="G37" s="304">
        <v>0</v>
      </c>
      <c r="H37" s="304">
        <v>0</v>
      </c>
      <c r="I37" s="304">
        <v>0</v>
      </c>
    </row>
    <row r="39" spans="1:9" x14ac:dyDescent="0.35">
      <c r="A39" s="300" t="s">
        <v>153</v>
      </c>
      <c r="B39" s="303" t="s">
        <v>254</v>
      </c>
      <c r="C39" s="299" t="s">
        <v>255</v>
      </c>
      <c r="D39" s="302"/>
      <c r="E39" s="304">
        <v>6.7500000000000004E-2</v>
      </c>
      <c r="F39" s="304">
        <v>6.7500000000000004E-2</v>
      </c>
      <c r="G39" s="304">
        <v>6.7500000000000004E-2</v>
      </c>
      <c r="H39" s="304">
        <v>6.7500000000000004E-2</v>
      </c>
      <c r="I39" s="304">
        <v>6.7500000000000004E-2</v>
      </c>
    </row>
    <row r="40" spans="1:9" x14ac:dyDescent="0.35">
      <c r="A40" s="300" t="s">
        <v>153</v>
      </c>
      <c r="B40" s="303" t="s">
        <v>256</v>
      </c>
      <c r="C40" s="299" t="s">
        <v>257</v>
      </c>
      <c r="D40" s="302"/>
      <c r="E40" s="304">
        <v>3.8399999999999997E-2</v>
      </c>
      <c r="F40" s="304">
        <v>3.8399999999999997E-2</v>
      </c>
      <c r="G40" s="304">
        <v>3.8399999999999997E-2</v>
      </c>
      <c r="H40" s="304">
        <v>3.8399999999999997E-2</v>
      </c>
      <c r="I40" s="304">
        <v>3.8399999999999997E-2</v>
      </c>
    </row>
    <row r="41" spans="1:9" x14ac:dyDescent="0.35">
      <c r="A41" s="300" t="s">
        <v>153</v>
      </c>
      <c r="B41" s="303" t="s">
        <v>258</v>
      </c>
      <c r="C41" s="299" t="s">
        <v>259</v>
      </c>
      <c r="D41" s="302"/>
      <c r="E41" s="304">
        <v>5.2499999999999998E-2</v>
      </c>
      <c r="F41" s="304">
        <v>5.2499999999999998E-2</v>
      </c>
      <c r="G41" s="304">
        <v>5.2499999999999998E-2</v>
      </c>
      <c r="H41" s="304">
        <v>5.2499999999999998E-2</v>
      </c>
      <c r="I41" s="304">
        <v>5.2499999999999998E-2</v>
      </c>
    </row>
    <row r="42" spans="1:9" x14ac:dyDescent="0.35">
      <c r="A42" s="300" t="s">
        <v>153</v>
      </c>
      <c r="B42" s="303" t="s">
        <v>260</v>
      </c>
      <c r="C42" s="299" t="s">
        <v>261</v>
      </c>
      <c r="D42" s="302"/>
      <c r="E42" s="304">
        <v>9.9299999999999999E-2</v>
      </c>
      <c r="F42" s="304">
        <v>9.9299999999999999E-2</v>
      </c>
      <c r="G42" s="304">
        <v>9.9299999999999999E-2</v>
      </c>
      <c r="H42" s="304">
        <v>9.9299999999999999E-2</v>
      </c>
      <c r="I42" s="304">
        <v>9.9299999999999999E-2</v>
      </c>
    </row>
    <row r="43" spans="1:9" x14ac:dyDescent="0.35">
      <c r="A43" s="300" t="s">
        <v>153</v>
      </c>
      <c r="B43" s="303" t="s">
        <v>262</v>
      </c>
      <c r="C43" s="299" t="s">
        <v>263</v>
      </c>
      <c r="D43" s="302"/>
      <c r="E43" s="304">
        <v>0</v>
      </c>
      <c r="F43" s="304">
        <v>0</v>
      </c>
      <c r="G43" s="304">
        <v>0</v>
      </c>
      <c r="H43" s="304">
        <v>0</v>
      </c>
      <c r="I43" s="304">
        <v>0</v>
      </c>
    </row>
    <row r="45" spans="1:9" x14ac:dyDescent="0.35">
      <c r="A45" s="300" t="s">
        <v>157</v>
      </c>
      <c r="B45" s="303" t="s">
        <v>254</v>
      </c>
      <c r="C45" s="299" t="s">
        <v>255</v>
      </c>
      <c r="D45" s="302"/>
      <c r="E45" s="304">
        <v>4.2932058605787707E-2</v>
      </c>
      <c r="F45" s="304">
        <v>4.22038708162433E-2</v>
      </c>
      <c r="G45" s="304">
        <v>4.0525241611227197E-2</v>
      </c>
      <c r="H45" s="304">
        <v>3.96366126792825E-2</v>
      </c>
      <c r="I45" s="304">
        <v>3.8908454928127702E-2</v>
      </c>
    </row>
    <row r="46" spans="1:9" x14ac:dyDescent="0.35">
      <c r="A46" s="300" t="s">
        <v>157</v>
      </c>
      <c r="B46" s="303" t="s">
        <v>256</v>
      </c>
      <c r="C46" s="299" t="s">
        <v>257</v>
      </c>
      <c r="D46" s="302"/>
      <c r="E46" s="304">
        <v>3.63122760763782E-2</v>
      </c>
      <c r="F46" s="304">
        <v>3.48736368017609E-2</v>
      </c>
      <c r="G46" s="304">
        <v>3.75356889776872E-2</v>
      </c>
      <c r="H46" s="304">
        <v>4.5037551291320706E-2</v>
      </c>
      <c r="I46" s="304">
        <v>4.51122655078528E-2</v>
      </c>
    </row>
    <row r="47" spans="1:9" x14ac:dyDescent="0.35">
      <c r="A47" s="300" t="s">
        <v>157</v>
      </c>
      <c r="B47" s="303" t="s">
        <v>258</v>
      </c>
      <c r="C47" s="299" t="s">
        <v>259</v>
      </c>
      <c r="D47" s="302"/>
      <c r="E47" s="304">
        <v>5.47173422377214E-2</v>
      </c>
      <c r="F47" s="304">
        <v>5.5366508753347699E-2</v>
      </c>
      <c r="G47" s="304">
        <v>5.1235792038852201E-2</v>
      </c>
      <c r="H47" s="304">
        <v>5.2218042727556299E-2</v>
      </c>
      <c r="I47" s="304">
        <v>5.1735881622974593E-2</v>
      </c>
    </row>
    <row r="48" spans="1:9" x14ac:dyDescent="0.35">
      <c r="A48" s="300" t="s">
        <v>157</v>
      </c>
      <c r="B48" s="303" t="s">
        <v>260</v>
      </c>
      <c r="C48" s="299" t="s">
        <v>261</v>
      </c>
      <c r="D48" s="302"/>
      <c r="E48" s="304">
        <v>4.3016223288310701E-2</v>
      </c>
      <c r="F48" s="304">
        <v>4.4943699034008994E-2</v>
      </c>
      <c r="G48" s="304">
        <v>4.7034518072930097E-2</v>
      </c>
      <c r="H48" s="304">
        <v>4.91689427684594E-2</v>
      </c>
      <c r="I48" s="304">
        <v>5.1632027572433896E-2</v>
      </c>
    </row>
    <row r="49" spans="1:9" x14ac:dyDescent="0.35">
      <c r="A49" s="300" t="s">
        <v>157</v>
      </c>
      <c r="B49" s="303" t="s">
        <v>262</v>
      </c>
      <c r="C49" s="299" t="s">
        <v>263</v>
      </c>
      <c r="D49" s="302"/>
      <c r="E49" s="304">
        <v>1.2893284995231399E-4</v>
      </c>
      <c r="F49" s="304">
        <v>7.3668378168334294E-5</v>
      </c>
      <c r="G49" s="304">
        <v>2.7992655805066602E-5</v>
      </c>
      <c r="H49" s="304">
        <v>6.4455507792185896E-6</v>
      </c>
      <c r="I49" s="304">
        <v>1.3840090707875201E-6</v>
      </c>
    </row>
    <row r="51" spans="1:9" x14ac:dyDescent="0.35">
      <c r="A51" s="300" t="s">
        <v>159</v>
      </c>
      <c r="B51" s="303" t="s">
        <v>254</v>
      </c>
      <c r="C51" s="299" t="s">
        <v>255</v>
      </c>
      <c r="D51" s="302"/>
      <c r="E51" s="304">
        <v>4.1344946225885998E-2</v>
      </c>
      <c r="F51" s="304">
        <v>4.1883005399591729E-2</v>
      </c>
      <c r="G51" s="304">
        <v>4.223459476624325E-2</v>
      </c>
      <c r="H51" s="304">
        <v>4.305089430237128E-2</v>
      </c>
      <c r="I51" s="304">
        <v>4.313585630470209E-2</v>
      </c>
    </row>
    <row r="52" spans="1:9" x14ac:dyDescent="0.35">
      <c r="A52" s="300" t="s">
        <v>159</v>
      </c>
      <c r="B52" s="303" t="s">
        <v>256</v>
      </c>
      <c r="C52" s="299" t="s">
        <v>257</v>
      </c>
      <c r="D52" s="302"/>
      <c r="E52" s="304">
        <v>5.8565375054682095E-2</v>
      </c>
      <c r="F52" s="304">
        <v>5.909712316305249E-2</v>
      </c>
      <c r="G52" s="304">
        <v>5.9538375038752277E-2</v>
      </c>
      <c r="H52" s="304">
        <v>6.138174217935561E-2</v>
      </c>
      <c r="I52" s="304">
        <v>6.2809382673339312E-2</v>
      </c>
    </row>
    <row r="53" spans="1:9" x14ac:dyDescent="0.35">
      <c r="A53" s="300" t="s">
        <v>159</v>
      </c>
      <c r="B53" s="303" t="s">
        <v>258</v>
      </c>
      <c r="C53" s="299" t="s">
        <v>259</v>
      </c>
      <c r="D53" s="302"/>
      <c r="E53" s="304">
        <v>5.4279256124742374E-2</v>
      </c>
      <c r="F53" s="304">
        <v>5.301407394657548E-2</v>
      </c>
      <c r="G53" s="304">
        <v>5.3081398010918948E-2</v>
      </c>
      <c r="H53" s="304">
        <v>5.2958441258248605E-2</v>
      </c>
      <c r="I53" s="304">
        <v>5.2185413869164303E-2</v>
      </c>
    </row>
    <row r="54" spans="1:9" x14ac:dyDescent="0.35">
      <c r="A54" s="300" t="s">
        <v>159</v>
      </c>
      <c r="B54" s="303" t="s">
        <v>260</v>
      </c>
      <c r="C54" s="299" t="s">
        <v>261</v>
      </c>
      <c r="D54" s="302"/>
      <c r="E54" s="304">
        <v>9.0749934941345756E-2</v>
      </c>
      <c r="F54" s="304">
        <v>9.3636850448844164E-2</v>
      </c>
      <c r="G54" s="304">
        <v>9.8058595748849606E-2</v>
      </c>
      <c r="H54" s="304">
        <v>0.10350955723135224</v>
      </c>
      <c r="I54" s="304">
        <v>0.10950797283107613</v>
      </c>
    </row>
    <row r="55" spans="1:9" x14ac:dyDescent="0.35">
      <c r="A55" s="300" t="s">
        <v>159</v>
      </c>
      <c r="B55" s="303" t="s">
        <v>262</v>
      </c>
      <c r="C55" s="299" t="s">
        <v>263</v>
      </c>
      <c r="D55" s="302"/>
      <c r="E55" s="304">
        <v>0</v>
      </c>
      <c r="F55" s="304">
        <v>0</v>
      </c>
      <c r="G55" s="304">
        <v>0</v>
      </c>
      <c r="H55" s="304">
        <v>0</v>
      </c>
      <c r="I55" s="304">
        <v>0</v>
      </c>
    </row>
    <row r="57" spans="1:9" x14ac:dyDescent="0.35">
      <c r="A57" s="300" t="s">
        <v>161</v>
      </c>
      <c r="B57" s="303" t="s">
        <v>254</v>
      </c>
      <c r="C57" s="299" t="s">
        <v>255</v>
      </c>
      <c r="D57" s="302"/>
      <c r="E57" s="304">
        <v>6.1899999999999997E-2</v>
      </c>
      <c r="F57" s="304">
        <v>6.0600000000000008E-2</v>
      </c>
      <c r="G57" s="304">
        <v>6.2100000000000002E-2</v>
      </c>
      <c r="H57" s="304">
        <v>6.1600000000000002E-2</v>
      </c>
      <c r="I57" s="304">
        <v>6.3E-2</v>
      </c>
    </row>
    <row r="58" spans="1:9" x14ac:dyDescent="0.35">
      <c r="A58" s="300" t="s">
        <v>161</v>
      </c>
      <c r="B58" s="303" t="s">
        <v>256</v>
      </c>
      <c r="C58" s="299" t="s">
        <v>257</v>
      </c>
      <c r="D58" s="302"/>
      <c r="E58" s="304">
        <v>4.0399999999999998E-2</v>
      </c>
      <c r="F58" s="304">
        <v>3.8399999999999997E-2</v>
      </c>
      <c r="G58" s="304">
        <v>3.7499999999999999E-2</v>
      </c>
      <c r="H58" s="304">
        <v>3.6499999999999998E-2</v>
      </c>
      <c r="I58" s="304">
        <v>3.56E-2</v>
      </c>
    </row>
    <row r="59" spans="1:9" x14ac:dyDescent="0.35">
      <c r="A59" s="300" t="s">
        <v>161</v>
      </c>
      <c r="B59" s="303" t="s">
        <v>258</v>
      </c>
      <c r="C59" s="299" t="s">
        <v>259</v>
      </c>
      <c r="D59" s="302"/>
      <c r="E59" s="304">
        <v>3.8600000000000002E-2</v>
      </c>
      <c r="F59" s="304">
        <v>3.6900000000000002E-2</v>
      </c>
      <c r="G59" s="304">
        <v>3.6200000000000003E-2</v>
      </c>
      <c r="H59" s="304">
        <v>3.5000000000000003E-2</v>
      </c>
      <c r="I59" s="304">
        <v>3.39E-2</v>
      </c>
    </row>
    <row r="60" spans="1:9" x14ac:dyDescent="0.35">
      <c r="A60" s="300" t="s">
        <v>161</v>
      </c>
      <c r="B60" s="303" t="s">
        <v>260</v>
      </c>
      <c r="C60" s="299" t="s">
        <v>261</v>
      </c>
      <c r="D60" s="302"/>
      <c r="E60" s="304">
        <v>9.7799999999999998E-2</v>
      </c>
      <c r="F60" s="304">
        <v>0.10009999999999999</v>
      </c>
      <c r="G60" s="304">
        <v>0.10249999999999999</v>
      </c>
      <c r="H60" s="304">
        <v>0.1069</v>
      </c>
      <c r="I60" s="304">
        <v>0.1116</v>
      </c>
    </row>
    <row r="61" spans="1:9" x14ac:dyDescent="0.35">
      <c r="A61" s="300" t="s">
        <v>161</v>
      </c>
      <c r="B61" s="303" t="s">
        <v>262</v>
      </c>
      <c r="C61" s="299" t="s">
        <v>263</v>
      </c>
      <c r="D61" s="302"/>
      <c r="E61" s="304">
        <v>0</v>
      </c>
      <c r="F61" s="304">
        <v>0</v>
      </c>
      <c r="G61" s="304">
        <v>0</v>
      </c>
      <c r="H61" s="304">
        <v>0</v>
      </c>
      <c r="I61" s="304">
        <v>0</v>
      </c>
    </row>
    <row r="63" spans="1:9" x14ac:dyDescent="0.35">
      <c r="A63" s="300" t="s">
        <v>163</v>
      </c>
      <c r="B63" s="303" t="s">
        <v>254</v>
      </c>
      <c r="C63" s="299" t="s">
        <v>255</v>
      </c>
      <c r="D63" s="302"/>
      <c r="E63" s="304">
        <v>2.4799999999999999E-2</v>
      </c>
      <c r="F63" s="304">
        <v>2.4799999999999999E-2</v>
      </c>
      <c r="G63" s="304">
        <v>2.4799999999999999E-2</v>
      </c>
      <c r="H63" s="304">
        <v>2.4799999999999999E-2</v>
      </c>
      <c r="I63" s="304">
        <v>2.4799999999999999E-2</v>
      </c>
    </row>
    <row r="64" spans="1:9" x14ac:dyDescent="0.35">
      <c r="A64" s="300" t="s">
        <v>163</v>
      </c>
      <c r="B64" s="303" t="s">
        <v>256</v>
      </c>
      <c r="C64" s="299" t="s">
        <v>257</v>
      </c>
      <c r="D64" s="302"/>
      <c r="E64" s="304">
        <v>3.4599999999999999E-2</v>
      </c>
      <c r="F64" s="304">
        <v>3.4599999999999999E-2</v>
      </c>
      <c r="G64" s="304">
        <v>3.4599999999999999E-2</v>
      </c>
      <c r="H64" s="304">
        <v>3.4599999999999999E-2</v>
      </c>
      <c r="I64" s="304">
        <v>3.4599999999999999E-2</v>
      </c>
    </row>
    <row r="65" spans="1:9" x14ac:dyDescent="0.35">
      <c r="A65" s="300" t="s">
        <v>163</v>
      </c>
      <c r="B65" s="303" t="s">
        <v>258</v>
      </c>
      <c r="C65" s="299" t="s">
        <v>259</v>
      </c>
      <c r="D65" s="302"/>
      <c r="E65" s="304">
        <v>3.6799999999999999E-2</v>
      </c>
      <c r="F65" s="304">
        <v>3.6799999999999999E-2</v>
      </c>
      <c r="G65" s="304">
        <v>3.6799999999999999E-2</v>
      </c>
      <c r="H65" s="304">
        <v>3.6799999999999999E-2</v>
      </c>
      <c r="I65" s="304">
        <v>3.6799999999999999E-2</v>
      </c>
    </row>
    <row r="66" spans="1:9" x14ac:dyDescent="0.35">
      <c r="A66" s="300" t="s">
        <v>163</v>
      </c>
      <c r="B66" s="303" t="s">
        <v>260</v>
      </c>
      <c r="C66" s="299" t="s">
        <v>261</v>
      </c>
      <c r="D66" s="302"/>
      <c r="E66" s="304">
        <v>9.3900000000000011E-2</v>
      </c>
      <c r="F66" s="304">
        <v>9.3900000000000011E-2</v>
      </c>
      <c r="G66" s="304">
        <v>9.3900000000000011E-2</v>
      </c>
      <c r="H66" s="304">
        <v>9.3900000000000011E-2</v>
      </c>
      <c r="I66" s="304">
        <v>9.3900000000000011E-2</v>
      </c>
    </row>
    <row r="67" spans="1:9" x14ac:dyDescent="0.35">
      <c r="A67" s="300" t="s">
        <v>163</v>
      </c>
      <c r="B67" s="303" t="s">
        <v>262</v>
      </c>
      <c r="C67" s="299" t="s">
        <v>263</v>
      </c>
      <c r="D67" s="302"/>
      <c r="E67" s="304">
        <v>0</v>
      </c>
      <c r="F67" s="304">
        <v>0</v>
      </c>
      <c r="G67" s="304">
        <v>0</v>
      </c>
      <c r="H67" s="304">
        <v>0</v>
      </c>
      <c r="I67" s="304">
        <v>0</v>
      </c>
    </row>
    <row r="69" spans="1:9" x14ac:dyDescent="0.35">
      <c r="A69" s="300" t="s">
        <v>165</v>
      </c>
      <c r="B69" s="303" t="s">
        <v>254</v>
      </c>
      <c r="C69" s="299" t="s">
        <v>255</v>
      </c>
      <c r="D69" s="302"/>
      <c r="E69" s="304">
        <v>7.4751147145812491E-2</v>
      </c>
      <c r="F69" s="304">
        <v>7.4751147145812491E-2</v>
      </c>
      <c r="G69" s="304">
        <v>7.4751147145812491E-2</v>
      </c>
      <c r="H69" s="304">
        <v>7.4751147145812491E-2</v>
      </c>
      <c r="I69" s="304">
        <v>7.4751147145812491E-2</v>
      </c>
    </row>
    <row r="70" spans="1:9" x14ac:dyDescent="0.35">
      <c r="A70" s="300" t="s">
        <v>165</v>
      </c>
      <c r="B70" s="303" t="s">
        <v>256</v>
      </c>
      <c r="C70" s="299" t="s">
        <v>257</v>
      </c>
      <c r="D70" s="302"/>
      <c r="E70" s="304">
        <v>3.8923105486887502E-2</v>
      </c>
      <c r="F70" s="304">
        <v>3.8923105486887502E-2</v>
      </c>
      <c r="G70" s="304">
        <v>3.8923105486887502E-2</v>
      </c>
      <c r="H70" s="304">
        <v>3.8923105486887502E-2</v>
      </c>
      <c r="I70" s="304">
        <v>3.8923105486887502E-2</v>
      </c>
    </row>
    <row r="71" spans="1:9" x14ac:dyDescent="0.35">
      <c r="A71" s="300" t="s">
        <v>165</v>
      </c>
      <c r="B71" s="303" t="s">
        <v>258</v>
      </c>
      <c r="C71" s="299" t="s">
        <v>259</v>
      </c>
      <c r="D71" s="302"/>
      <c r="E71" s="304">
        <v>0</v>
      </c>
      <c r="F71" s="304">
        <v>0</v>
      </c>
      <c r="G71" s="304">
        <v>0</v>
      </c>
      <c r="H71" s="304">
        <v>0</v>
      </c>
      <c r="I71" s="304">
        <v>0</v>
      </c>
    </row>
    <row r="72" spans="1:9" x14ac:dyDescent="0.35">
      <c r="A72" s="300" t="s">
        <v>165</v>
      </c>
      <c r="B72" s="303" t="s">
        <v>260</v>
      </c>
      <c r="C72" s="299" t="s">
        <v>261</v>
      </c>
      <c r="D72" s="302"/>
      <c r="E72" s="304">
        <v>0</v>
      </c>
      <c r="F72" s="304">
        <v>0</v>
      </c>
      <c r="G72" s="304">
        <v>0</v>
      </c>
      <c r="H72" s="304">
        <v>0</v>
      </c>
      <c r="I72" s="304">
        <v>0</v>
      </c>
    </row>
    <row r="73" spans="1:9" x14ac:dyDescent="0.35">
      <c r="A73" s="300" t="s">
        <v>165</v>
      </c>
      <c r="B73" s="303" t="s">
        <v>262</v>
      </c>
      <c r="C73" s="299" t="s">
        <v>263</v>
      </c>
      <c r="D73" s="302"/>
      <c r="E73" s="304">
        <v>0</v>
      </c>
      <c r="F73" s="304">
        <v>0</v>
      </c>
      <c r="G73" s="304">
        <v>0</v>
      </c>
      <c r="H73" s="304">
        <v>0</v>
      </c>
      <c r="I73" s="304">
        <v>0</v>
      </c>
    </row>
    <row r="75" spans="1:9" x14ac:dyDescent="0.35">
      <c r="A75" s="300" t="s">
        <v>167</v>
      </c>
      <c r="B75" s="303" t="s">
        <v>254</v>
      </c>
      <c r="C75" s="299" t="s">
        <v>255</v>
      </c>
      <c r="D75" s="302"/>
      <c r="E75" s="304">
        <v>2.1000000000000001E-2</v>
      </c>
      <c r="F75" s="304">
        <v>2.1000000000000001E-2</v>
      </c>
      <c r="G75" s="304">
        <v>2.1000000000000001E-2</v>
      </c>
      <c r="H75" s="304">
        <v>2.1000000000000001E-2</v>
      </c>
      <c r="I75" s="304">
        <v>2.1000000000000001E-2</v>
      </c>
    </row>
    <row r="76" spans="1:9" x14ac:dyDescent="0.35">
      <c r="A76" s="300" t="s">
        <v>167</v>
      </c>
      <c r="B76" s="303" t="s">
        <v>256</v>
      </c>
      <c r="C76" s="299" t="s">
        <v>257</v>
      </c>
      <c r="D76" s="302"/>
      <c r="E76" s="304">
        <v>5.6500000000000002E-2</v>
      </c>
      <c r="F76" s="304">
        <v>5.6500000000000002E-2</v>
      </c>
      <c r="G76" s="304">
        <v>5.6500000000000002E-2</v>
      </c>
      <c r="H76" s="304">
        <v>5.6500000000000002E-2</v>
      </c>
      <c r="I76" s="304">
        <v>5.6500000000000002E-2</v>
      </c>
    </row>
    <row r="77" spans="1:9" x14ac:dyDescent="0.35">
      <c r="A77" s="300" t="s">
        <v>167</v>
      </c>
      <c r="B77" s="303" t="s">
        <v>258</v>
      </c>
      <c r="C77" s="299" t="s">
        <v>259</v>
      </c>
      <c r="D77" s="302"/>
      <c r="E77" s="304">
        <v>0</v>
      </c>
      <c r="F77" s="304">
        <v>0</v>
      </c>
      <c r="G77" s="304">
        <v>0</v>
      </c>
      <c r="H77" s="304">
        <v>0</v>
      </c>
      <c r="I77" s="304">
        <v>0</v>
      </c>
    </row>
    <row r="78" spans="1:9" x14ac:dyDescent="0.35">
      <c r="A78" s="300" t="s">
        <v>167</v>
      </c>
      <c r="B78" s="303" t="s">
        <v>260</v>
      </c>
      <c r="C78" s="299" t="s">
        <v>261</v>
      </c>
      <c r="D78" s="302"/>
      <c r="E78" s="304">
        <v>0</v>
      </c>
      <c r="F78" s="304">
        <v>0</v>
      </c>
      <c r="G78" s="304">
        <v>0</v>
      </c>
      <c r="H78" s="304">
        <v>0</v>
      </c>
      <c r="I78" s="304">
        <v>0</v>
      </c>
    </row>
    <row r="79" spans="1:9" x14ac:dyDescent="0.35">
      <c r="A79" s="300" t="s">
        <v>167</v>
      </c>
      <c r="B79" s="303" t="s">
        <v>262</v>
      </c>
      <c r="C79" s="299" t="s">
        <v>263</v>
      </c>
      <c r="D79" s="302"/>
      <c r="E79" s="304">
        <v>0</v>
      </c>
      <c r="F79" s="304">
        <v>0</v>
      </c>
      <c r="G79" s="304">
        <v>0</v>
      </c>
      <c r="H79" s="304">
        <v>0</v>
      </c>
      <c r="I79" s="304">
        <v>0</v>
      </c>
    </row>
    <row r="81" spans="1:9" x14ac:dyDescent="0.35">
      <c r="A81" s="300" t="s">
        <v>169</v>
      </c>
      <c r="B81" s="303" t="s">
        <v>254</v>
      </c>
      <c r="C81" s="299" t="s">
        <v>255</v>
      </c>
      <c r="D81" s="302"/>
      <c r="E81" s="304">
        <v>6.6000000000000003E-2</v>
      </c>
      <c r="F81" s="304">
        <v>6.6000000000000003E-2</v>
      </c>
      <c r="G81" s="304">
        <v>6.6000000000000003E-2</v>
      </c>
      <c r="H81" s="304">
        <v>6.6000000000000003E-2</v>
      </c>
      <c r="I81" s="304">
        <v>6.6000000000000003E-2</v>
      </c>
    </row>
    <row r="82" spans="1:9" x14ac:dyDescent="0.35">
      <c r="A82" s="300" t="s">
        <v>169</v>
      </c>
      <c r="B82" s="303" t="s">
        <v>256</v>
      </c>
      <c r="C82" s="299" t="s">
        <v>257</v>
      </c>
      <c r="D82" s="302"/>
      <c r="E82" s="304">
        <v>4.4999999999999998E-2</v>
      </c>
      <c r="F82" s="304">
        <v>4.4999999999999998E-2</v>
      </c>
      <c r="G82" s="304">
        <v>4.4999999999999998E-2</v>
      </c>
      <c r="H82" s="304">
        <v>4.4999999999999998E-2</v>
      </c>
      <c r="I82" s="304">
        <v>4.4999999999999998E-2</v>
      </c>
    </row>
    <row r="83" spans="1:9" x14ac:dyDescent="0.35">
      <c r="A83" s="300" t="s">
        <v>169</v>
      </c>
      <c r="B83" s="303" t="s">
        <v>258</v>
      </c>
      <c r="C83" s="299" t="s">
        <v>259</v>
      </c>
      <c r="D83" s="302"/>
      <c r="E83" s="304">
        <v>0</v>
      </c>
      <c r="F83" s="304">
        <v>0</v>
      </c>
      <c r="G83" s="304">
        <v>0</v>
      </c>
      <c r="H83" s="304">
        <v>0</v>
      </c>
      <c r="I83" s="304">
        <v>0</v>
      </c>
    </row>
    <row r="84" spans="1:9" x14ac:dyDescent="0.35">
      <c r="A84" s="300" t="s">
        <v>169</v>
      </c>
      <c r="B84" s="303" t="s">
        <v>260</v>
      </c>
      <c r="C84" s="299" t="s">
        <v>261</v>
      </c>
      <c r="D84" s="302"/>
      <c r="E84" s="304">
        <v>0</v>
      </c>
      <c r="F84" s="304">
        <v>0</v>
      </c>
      <c r="G84" s="304">
        <v>0</v>
      </c>
      <c r="H84" s="304">
        <v>0</v>
      </c>
      <c r="I84" s="304">
        <v>0</v>
      </c>
    </row>
    <row r="85" spans="1:9" x14ac:dyDescent="0.35">
      <c r="A85" s="300" t="s">
        <v>169</v>
      </c>
      <c r="B85" s="303" t="s">
        <v>262</v>
      </c>
      <c r="C85" s="299" t="s">
        <v>263</v>
      </c>
      <c r="D85" s="302"/>
      <c r="E85" s="304">
        <v>0</v>
      </c>
      <c r="F85" s="304">
        <v>0</v>
      </c>
      <c r="G85" s="304">
        <v>0</v>
      </c>
      <c r="H85" s="304">
        <v>0</v>
      </c>
      <c r="I85" s="304">
        <v>0</v>
      </c>
    </row>
    <row r="87" spans="1:9" x14ac:dyDescent="0.35">
      <c r="A87" s="300" t="s">
        <v>173</v>
      </c>
      <c r="B87" s="303" t="s">
        <v>254</v>
      </c>
      <c r="C87" s="299" t="s">
        <v>255</v>
      </c>
      <c r="D87" s="302"/>
      <c r="E87" s="304">
        <v>3.94773964521715E-2</v>
      </c>
      <c r="F87" s="304">
        <v>3.94773964521715E-2</v>
      </c>
      <c r="G87" s="304">
        <v>3.94773964521715E-2</v>
      </c>
      <c r="H87" s="304">
        <v>3.94773964521715E-2</v>
      </c>
      <c r="I87" s="304">
        <v>3.94773964521715E-2</v>
      </c>
    </row>
    <row r="88" spans="1:9" x14ac:dyDescent="0.35">
      <c r="A88" s="300" t="s">
        <v>173</v>
      </c>
      <c r="B88" s="303" t="s">
        <v>256</v>
      </c>
      <c r="C88" s="299" t="s">
        <v>257</v>
      </c>
      <c r="D88" s="302"/>
      <c r="E88" s="304">
        <v>4.04773964521715E-2</v>
      </c>
      <c r="F88" s="304">
        <v>4.04773964521715E-2</v>
      </c>
      <c r="G88" s="304">
        <v>4.04773964521715E-2</v>
      </c>
      <c r="H88" s="304">
        <v>4.04773964521715E-2</v>
      </c>
      <c r="I88" s="304">
        <v>4.04773964521715E-2</v>
      </c>
    </row>
    <row r="89" spans="1:9" x14ac:dyDescent="0.35">
      <c r="A89" s="300" t="s">
        <v>173</v>
      </c>
      <c r="B89" s="303" t="s">
        <v>258</v>
      </c>
      <c r="C89" s="299" t="s">
        <v>259</v>
      </c>
      <c r="D89" s="302"/>
      <c r="E89" s="304">
        <v>0</v>
      </c>
      <c r="F89" s="304">
        <v>0</v>
      </c>
      <c r="G89" s="304">
        <v>0</v>
      </c>
      <c r="H89" s="304">
        <v>0</v>
      </c>
      <c r="I89" s="304">
        <v>0</v>
      </c>
    </row>
    <row r="90" spans="1:9" x14ac:dyDescent="0.35">
      <c r="A90" s="300" t="s">
        <v>173</v>
      </c>
      <c r="B90" s="303" t="s">
        <v>260</v>
      </c>
      <c r="C90" s="299" t="s">
        <v>261</v>
      </c>
      <c r="D90" s="302"/>
      <c r="E90" s="304">
        <v>0</v>
      </c>
      <c r="F90" s="304">
        <v>0</v>
      </c>
      <c r="G90" s="304">
        <v>0</v>
      </c>
      <c r="H90" s="304">
        <v>0</v>
      </c>
      <c r="I90" s="304">
        <v>0</v>
      </c>
    </row>
    <row r="91" spans="1:9" x14ac:dyDescent="0.35">
      <c r="A91" s="300" t="s">
        <v>173</v>
      </c>
      <c r="B91" s="303" t="s">
        <v>262</v>
      </c>
      <c r="C91" s="299" t="s">
        <v>263</v>
      </c>
      <c r="D91" s="302"/>
      <c r="E91" s="304">
        <v>0</v>
      </c>
      <c r="F91" s="304">
        <v>0</v>
      </c>
      <c r="G91" s="304">
        <v>0</v>
      </c>
      <c r="H91" s="304">
        <v>0</v>
      </c>
      <c r="I91" s="304">
        <v>0</v>
      </c>
    </row>
    <row r="93" spans="1:9" x14ac:dyDescent="0.35">
      <c r="A93" s="300" t="s">
        <v>175</v>
      </c>
      <c r="B93" s="303" t="s">
        <v>254</v>
      </c>
      <c r="C93" s="299" t="s">
        <v>255</v>
      </c>
      <c r="D93" s="302"/>
      <c r="E93" s="304">
        <v>0.130272074726663</v>
      </c>
      <c r="F93" s="304">
        <v>0.13347523989729801</v>
      </c>
      <c r="G93" s="304">
        <v>0.14693534130306099</v>
      </c>
      <c r="H93" s="304">
        <v>0.16527951521456397</v>
      </c>
      <c r="I93" s="304">
        <v>0.17398859178014198</v>
      </c>
    </row>
    <row r="94" spans="1:9" x14ac:dyDescent="0.35">
      <c r="A94" s="300" t="s">
        <v>175</v>
      </c>
      <c r="B94" s="303" t="s">
        <v>256</v>
      </c>
      <c r="C94" s="299" t="s">
        <v>257</v>
      </c>
      <c r="D94" s="302"/>
      <c r="E94" s="304">
        <v>7.8E-2</v>
      </c>
      <c r="F94" s="304">
        <v>7.8299999999999995E-2</v>
      </c>
      <c r="G94" s="304">
        <v>8.1000000000000003E-2</v>
      </c>
      <c r="H94" s="304">
        <v>0.08</v>
      </c>
      <c r="I94" s="304">
        <v>7.8E-2</v>
      </c>
    </row>
    <row r="95" spans="1:9" x14ac:dyDescent="0.35">
      <c r="A95" s="300" t="s">
        <v>175</v>
      </c>
      <c r="B95" s="303" t="s">
        <v>258</v>
      </c>
      <c r="C95" s="299" t="s">
        <v>259</v>
      </c>
      <c r="D95" s="302"/>
      <c r="E95" s="304">
        <v>0</v>
      </c>
      <c r="F95" s="304">
        <v>0</v>
      </c>
      <c r="G95" s="304">
        <v>0</v>
      </c>
      <c r="H95" s="304">
        <v>0</v>
      </c>
      <c r="I95" s="304">
        <v>0</v>
      </c>
    </row>
    <row r="96" spans="1:9" x14ac:dyDescent="0.35">
      <c r="A96" s="300" t="s">
        <v>175</v>
      </c>
      <c r="B96" s="303" t="s">
        <v>260</v>
      </c>
      <c r="C96" s="299" t="s">
        <v>261</v>
      </c>
      <c r="D96" s="302"/>
      <c r="E96" s="304">
        <v>0</v>
      </c>
      <c r="F96" s="304">
        <v>0</v>
      </c>
      <c r="G96" s="304">
        <v>0</v>
      </c>
      <c r="H96" s="304">
        <v>0</v>
      </c>
      <c r="I96" s="304">
        <v>0</v>
      </c>
    </row>
    <row r="97" spans="1:9" x14ac:dyDescent="0.35">
      <c r="A97" s="300" t="s">
        <v>175</v>
      </c>
      <c r="B97" s="303" t="s">
        <v>262</v>
      </c>
      <c r="C97" s="299" t="s">
        <v>263</v>
      </c>
      <c r="D97" s="302"/>
      <c r="E97" s="304">
        <v>0</v>
      </c>
      <c r="F97" s="304">
        <v>0</v>
      </c>
      <c r="G97" s="304">
        <v>0</v>
      </c>
      <c r="H97" s="304">
        <v>0</v>
      </c>
      <c r="I97" s="304">
        <v>0</v>
      </c>
    </row>
    <row r="99" spans="1:9" x14ac:dyDescent="0.35">
      <c r="A99" s="300" t="s">
        <v>171</v>
      </c>
      <c r="B99" s="303" t="s">
        <v>254</v>
      </c>
      <c r="C99" s="299" t="s">
        <v>255</v>
      </c>
      <c r="D99" s="302"/>
      <c r="E99" s="304">
        <v>6.9500000000000006E-2</v>
      </c>
      <c r="F99" s="304">
        <v>6.9500000000000006E-2</v>
      </c>
      <c r="G99" s="304">
        <v>6.9500000000000006E-2</v>
      </c>
      <c r="H99" s="304">
        <v>6.9500000000000006E-2</v>
      </c>
      <c r="I99" s="304">
        <v>6.9500000000000006E-2</v>
      </c>
    </row>
    <row r="100" spans="1:9" x14ac:dyDescent="0.35">
      <c r="A100" s="300" t="s">
        <v>171</v>
      </c>
      <c r="B100" s="303" t="s">
        <v>256</v>
      </c>
      <c r="C100" s="299" t="s">
        <v>257</v>
      </c>
      <c r="D100" s="302"/>
      <c r="E100" s="304">
        <v>6.9500000000000006E-2</v>
      </c>
      <c r="F100" s="304">
        <v>6.9500000000000006E-2</v>
      </c>
      <c r="G100" s="304">
        <v>6.9500000000000006E-2</v>
      </c>
      <c r="H100" s="304">
        <v>6.9500000000000006E-2</v>
      </c>
      <c r="I100" s="304">
        <v>6.9500000000000006E-2</v>
      </c>
    </row>
    <row r="101" spans="1:9" x14ac:dyDescent="0.35">
      <c r="A101" s="300" t="s">
        <v>171</v>
      </c>
      <c r="B101" s="303" t="s">
        <v>258</v>
      </c>
      <c r="C101" s="299" t="s">
        <v>259</v>
      </c>
      <c r="D101" s="302"/>
      <c r="E101" s="304">
        <v>0</v>
      </c>
      <c r="F101" s="304">
        <v>0</v>
      </c>
      <c r="G101" s="304">
        <v>0</v>
      </c>
      <c r="H101" s="304">
        <v>0</v>
      </c>
      <c r="I101" s="304">
        <v>0</v>
      </c>
    </row>
    <row r="102" spans="1:9" x14ac:dyDescent="0.35">
      <c r="A102" s="300" t="s">
        <v>171</v>
      </c>
      <c r="B102" s="303" t="s">
        <v>260</v>
      </c>
      <c r="C102" s="299" t="s">
        <v>261</v>
      </c>
      <c r="D102" s="302"/>
      <c r="E102" s="304">
        <v>0</v>
      </c>
      <c r="F102" s="304">
        <v>0</v>
      </c>
      <c r="G102" s="304">
        <v>0</v>
      </c>
      <c r="H102" s="304">
        <v>0</v>
      </c>
      <c r="I102" s="304">
        <v>0</v>
      </c>
    </row>
    <row r="103" spans="1:9" x14ac:dyDescent="0.35">
      <c r="A103" s="300" t="s">
        <v>171</v>
      </c>
      <c r="B103" s="303" t="s">
        <v>262</v>
      </c>
      <c r="C103" s="299" t="s">
        <v>263</v>
      </c>
      <c r="D103" s="302"/>
      <c r="E103" s="304">
        <v>0</v>
      </c>
      <c r="F103" s="304">
        <v>0</v>
      </c>
      <c r="G103" s="304">
        <v>0</v>
      </c>
      <c r="H103" s="304">
        <v>0</v>
      </c>
      <c r="I103" s="304">
        <v>0</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76DD1F10-1CDF-4EFA-94E4-02FD74E0508A}"/>
</file>

<file path=customXml/itemProps2.xml><?xml version="1.0" encoding="utf-8"?>
<ds:datastoreItem xmlns:ds="http://schemas.openxmlformats.org/officeDocument/2006/customXml" ds:itemID="{C7B5EC73-620B-443B-8C80-5BCC93368904}"/>
</file>

<file path=customXml/itemProps3.xml><?xml version="1.0" encoding="utf-8"?>
<ds:datastoreItem xmlns:ds="http://schemas.openxmlformats.org/officeDocument/2006/customXml" ds:itemID="{7DF9A392-78F2-4ED5-8489-D1693CF1806B}"/>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23</vt:i4>
      </vt:variant>
      <vt:variant>
        <vt:lpstr>Named Ranges</vt:lpstr>
      </vt:variant>
      <vt:variant>
        <vt:i4>11</vt:i4>
      </vt:variant>
    </vt:vector>
  </HeadingPairs>
  <TitlesOfParts>
    <vt:vector size="34" baseType="lpstr">
      <vt:lpstr>Cover</vt:lpstr>
      <vt:lpstr>Style Guide</vt:lpstr>
      <vt:lpstr>ToC</vt:lpstr>
      <vt:lpstr>Validation</vt:lpstr>
      <vt:lpstr>F_Inputs</vt:lpstr>
      <vt:lpstr>InpOverride</vt:lpstr>
      <vt:lpstr>Inp_active PR24</vt:lpstr>
      <vt:lpstr>InitialBalance</vt:lpstr>
      <vt:lpstr>RunOffRate</vt:lpstr>
      <vt:lpstr>RealRPIBasedWACC</vt:lpstr>
      <vt:lpstr>RealCPIHBasedWACC</vt:lpstr>
      <vt:lpstr>BYR</vt:lpstr>
      <vt:lpstr>InpR</vt:lpstr>
      <vt:lpstr>Time</vt:lpstr>
      <vt:lpstr>Index</vt:lpstr>
      <vt:lpstr>Calcs-WR</vt:lpstr>
      <vt:lpstr>Calcs-WN</vt:lpstr>
      <vt:lpstr>Calcs-WWN</vt:lpstr>
      <vt:lpstr>Calcs-BR</vt:lpstr>
      <vt:lpstr>Calcs-DMMY</vt:lpstr>
      <vt:lpstr>Adjustments</vt:lpstr>
      <vt:lpstr>Checks</vt:lpstr>
      <vt:lpstr>F_Outputs</vt:lpstr>
      <vt:lpstr>ChK_Tol</vt:lpstr>
      <vt:lpstr>Adjustments!Print_Titles</vt:lpstr>
      <vt:lpstr>'Calcs-BR'!Print_Titles</vt:lpstr>
      <vt:lpstr>'Calcs-DMMY'!Print_Titles</vt:lpstr>
      <vt:lpstr>'Calcs-WN'!Print_Titles</vt:lpstr>
      <vt:lpstr>'Calcs-WR'!Print_Titles</vt:lpstr>
      <vt:lpstr>'Calcs-WWN'!Print_Titles</vt:lpstr>
      <vt:lpstr>Checks!Print_Titles</vt:lpstr>
      <vt:lpstr>Index!Print_Titles</vt:lpstr>
      <vt:lpstr>InpR!Print_Titles</vt:lpstr>
      <vt:lpstr>Time!Print_Titles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2024-12-04T12:03:03Z</dcterms:created>
  <dcterms:modified xsi:type="dcterms:W3CDTF">2024-12-04T12:03:35Z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eting">
    <vt:lpwstr/>
  </property>
  <property fmtid="{D5CDD505-2E9C-101B-9397-08002B2CF9AE}" pid="3" name="MediaServiceImageTags">
    <vt:lpwstr/>
  </property>
  <property fmtid="{D5CDD505-2E9C-101B-9397-08002B2CF9AE}" pid="4" name="Stakeholder 2">
    <vt:lpwstr/>
  </property>
  <property fmtid="{D5CDD505-2E9C-101B-9397-08002B2CF9AE}" pid="5" name="ContentTypeId">
    <vt:lpwstr>0x0101004010F36128E44943B1120CACFDAE9F7B</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Project Code">
    <vt:lpwstr>1896;#Company performance monitoring ＆ engagement|3cbb2248-aeb0-4f5e-8833-d72f52afb8f0</vt:lpwstr>
  </property>
  <property fmtid="{D5CDD505-2E9C-101B-9397-08002B2CF9AE}" pid="10" name="Stakeholder 3">
    <vt:lpwstr/>
  </property>
  <property fmtid="{D5CDD505-2E9C-101B-9397-08002B2CF9AE}" pid="11" name="Follow-up">
    <vt:bool>false</vt:bool>
  </property>
  <property fmtid="{D5CDD505-2E9C-101B-9397-08002B2CF9AE}" pid="12" name="Stakeholder">
    <vt:lpwstr>25;#Water and wastewater companies (WaSCs)|1f450446-47d1-4fe9-8d64-c249a3be1897</vt:lpwstr>
  </property>
  <property fmtid="{D5CDD505-2E9C-101B-9397-08002B2CF9AE}" pid="13" name="Security Classification">
    <vt:lpwstr>21;#OFFICIAL|c2540f30-f875-494b-a43f-ebfb5017a6ad</vt:lpwstr>
  </property>
  <property fmtid="{D5CDD505-2E9C-101B-9397-08002B2CF9AE}" pid="14" name="Stakeholder 4">
    <vt:lpwstr/>
  </property>
</Properties>
</file>